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D7E20366-8E16-4814-8901-2DD0B490F9F9}" xr6:coauthVersionLast="45" xr6:coauthVersionMax="45" xr10:uidLastSave="{00000000-0000-0000-0000-000000000000}"/>
  <bookViews>
    <workbookView xWindow="1425" yWindow="1425" windowWidth="14925" windowHeight="11385"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7" i="2" s="1"/>
  <c r="D51" i="2"/>
  <c r="D52" i="2" s="1"/>
  <c r="D47" i="2"/>
  <c r="D46" i="2"/>
  <c r="D45" i="2"/>
  <c r="D9" i="2"/>
  <c r="D38" i="2" l="1"/>
  <c r="D31" i="2"/>
  <c r="D39" i="2"/>
  <c r="D32" i="2"/>
  <c r="D33" i="2"/>
  <c r="D34" i="2"/>
  <c r="D29" i="2"/>
  <c r="D35" i="2"/>
  <c r="D36"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N75" i="292" s="1"/>
  <c r="N41" i="292" s="1"/>
  <c r="N43"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N76" i="108" s="1"/>
  <c r="N41"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N76" i="105" s="1"/>
  <c r="N41"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N76" i="94" s="1"/>
  <c r="N41"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N76" i="88" s="1"/>
  <c r="N41"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N76" i="82" s="1"/>
  <c r="N41"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N79" i="50" s="1"/>
  <c r="N42"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7" i="259" l="1"/>
  <c r="N41" i="259" s="1"/>
  <c r="N81" i="267"/>
  <c r="N41" i="267" s="1"/>
  <c r="N75" i="325"/>
  <c r="N41" i="325" s="1"/>
  <c r="N76" i="63"/>
  <c r="N41" i="63" s="1"/>
  <c r="N43" i="63" s="1"/>
  <c r="N76" i="95"/>
  <c r="N41" i="95" s="1"/>
  <c r="N76" i="99"/>
  <c r="N41" i="99" s="1"/>
  <c r="N83" i="279"/>
  <c r="N46" i="279" s="1"/>
  <c r="N48" i="279" s="1"/>
  <c r="N77" i="329"/>
  <c r="N41" i="329" s="1"/>
  <c r="N43" i="329" s="1"/>
  <c r="N76" i="231"/>
  <c r="N40" i="231" s="1"/>
  <c r="N43" i="31"/>
  <c r="N77" i="333"/>
  <c r="N41" i="333" s="1"/>
  <c r="N77" i="362"/>
  <c r="N41" i="362" s="1"/>
  <c r="N81" i="282"/>
  <c r="N44" i="282" s="1"/>
  <c r="N46" i="282" s="1"/>
  <c r="N76" i="97"/>
  <c r="N41" i="97" s="1"/>
  <c r="N43" i="97" s="1"/>
  <c r="N76" i="103"/>
  <c r="N41" i="103" s="1"/>
  <c r="N43" i="103" s="1"/>
  <c r="N81" i="154"/>
  <c r="N47" i="154" s="1"/>
  <c r="N49" i="154" s="1"/>
  <c r="N75" i="286"/>
  <c r="N41" i="286" s="1"/>
  <c r="N43" i="286" s="1"/>
  <c r="N75" i="291"/>
  <c r="N41" i="291" s="1"/>
  <c r="N43" i="291" s="1"/>
  <c r="N76" i="26"/>
  <c r="N42" i="26" s="1"/>
  <c r="N43" i="26" s="1"/>
  <c r="N76" i="56"/>
  <c r="N42" i="56" s="1"/>
  <c r="N43" i="56" s="1"/>
  <c r="N76" i="67"/>
  <c r="N41" i="67" s="1"/>
  <c r="N43" i="67" s="1"/>
  <c r="N78" i="67" s="1"/>
  <c r="N76" i="68"/>
  <c r="N41" i="68" s="1"/>
  <c r="N43" i="68" s="1"/>
  <c r="N75" i="75"/>
  <c r="N41" i="75" s="1"/>
  <c r="N43" i="75" s="1"/>
  <c r="N76" i="80"/>
  <c r="N41" i="80" s="1"/>
  <c r="N76" i="84"/>
  <c r="N41" i="84" s="1"/>
  <c r="N76" i="86"/>
  <c r="N41" i="86" s="1"/>
  <c r="N43" i="86" s="1"/>
  <c r="N76" i="90"/>
  <c r="N41" i="90" s="1"/>
  <c r="N43" i="90" s="1"/>
  <c r="N76" i="102"/>
  <c r="N41" i="102" s="1"/>
  <c r="N80" i="164"/>
  <c r="N46" i="164" s="1"/>
  <c r="N48" i="164" s="1"/>
  <c r="N83" i="165"/>
  <c r="N49" i="165" s="1"/>
  <c r="N51" i="165" s="1"/>
  <c r="N81" i="170"/>
  <c r="N47" i="170" s="1"/>
  <c r="N49" i="170" s="1"/>
  <c r="N81" i="176"/>
  <c r="N47" i="176" s="1"/>
  <c r="N49" i="176" s="1"/>
  <c r="N81" i="171"/>
  <c r="N47" i="171" s="1"/>
  <c r="N81" i="178"/>
  <c r="N47" i="178" s="1"/>
  <c r="N49" i="178" s="1"/>
  <c r="N80" i="179"/>
  <c r="N46" i="179" s="1"/>
  <c r="N48" i="179" s="1"/>
  <c r="N80" i="180"/>
  <c r="N46" i="180" s="1"/>
  <c r="N80" i="177"/>
  <c r="N46" i="177" s="1"/>
  <c r="N48" i="177" s="1"/>
  <c r="N80" i="181"/>
  <c r="N46" i="181" s="1"/>
  <c r="N80" i="183"/>
  <c r="N46" i="183" s="1"/>
  <c r="N48" i="183" s="1"/>
  <c r="N80" i="184"/>
  <c r="N46" i="184" s="1"/>
  <c r="N48" i="184" s="1"/>
  <c r="N81" i="185"/>
  <c r="N47" i="185" s="1"/>
  <c r="N81" i="186"/>
  <c r="N47" i="186" s="1"/>
  <c r="N80" i="188"/>
  <c r="N46" i="188" s="1"/>
  <c r="N81" i="187"/>
  <c r="N47" i="187" s="1"/>
  <c r="N77" i="233"/>
  <c r="N41" i="233" s="1"/>
  <c r="N76" i="243"/>
  <c r="N40" i="243" s="1"/>
  <c r="N42" i="243" s="1"/>
  <c r="N75" i="283"/>
  <c r="N41" i="283" s="1"/>
  <c r="N43" i="283" s="1"/>
  <c r="N75" i="302"/>
  <c r="N41" i="302" s="1"/>
  <c r="N43" i="302" s="1"/>
  <c r="N77" i="323"/>
  <c r="N77" i="328"/>
  <c r="N41" i="328" s="1"/>
  <c r="N43" i="328" s="1"/>
  <c r="N77" i="337"/>
  <c r="N41" i="337" s="1"/>
  <c r="N43" i="337" s="1"/>
  <c r="N61" i="221"/>
  <c r="N83" i="221"/>
  <c r="N46" i="221" s="1"/>
  <c r="N48" i="221" s="1"/>
  <c r="N72" i="227"/>
  <c r="N41" i="227" s="1"/>
  <c r="N78" i="273"/>
  <c r="N41" i="273" s="1"/>
  <c r="N43" i="273" s="1"/>
  <c r="N53" i="325"/>
  <c r="N76" i="65"/>
  <c r="N41" i="65" s="1"/>
  <c r="N43" i="65" s="1"/>
  <c r="N76" i="92"/>
  <c r="N41" i="92" s="1"/>
  <c r="N43" i="92" s="1"/>
  <c r="N76" i="96"/>
  <c r="N41" i="96" s="1"/>
  <c r="N43" i="96" s="1"/>
  <c r="N76" i="98"/>
  <c r="N41" i="98" s="1"/>
  <c r="N76" i="101"/>
  <c r="N41" i="101" s="1"/>
  <c r="N76" i="107"/>
  <c r="N41" i="107" s="1"/>
  <c r="N43" i="107" s="1"/>
  <c r="N75" i="133"/>
  <c r="N41" i="133" s="1"/>
  <c r="N43" i="133" s="1"/>
  <c r="N76" i="134"/>
  <c r="N41" i="134" s="1"/>
  <c r="N43" i="134" s="1"/>
  <c r="N76" i="135"/>
  <c r="N41" i="135" s="1"/>
  <c r="N76" i="136"/>
  <c r="N41" i="136" s="1"/>
  <c r="N43" i="136" s="1"/>
  <c r="N76" i="137"/>
  <c r="N41" i="137" s="1"/>
  <c r="N76" i="146"/>
  <c r="N41" i="146" s="1"/>
  <c r="N76" i="144"/>
  <c r="N41" i="144" s="1"/>
  <c r="N43" i="144" s="1"/>
  <c r="N84" i="220"/>
  <c r="N46" i="220" s="1"/>
  <c r="N76" i="242"/>
  <c r="N40" i="242" s="1"/>
  <c r="N42" i="242" s="1"/>
  <c r="N75" i="289"/>
  <c r="N41" i="289" s="1"/>
  <c r="N43" i="289" s="1"/>
  <c r="N75" i="293"/>
  <c r="N41" i="293" s="1"/>
  <c r="N43" i="293" s="1"/>
  <c r="N77" i="295"/>
  <c r="N41" i="295" s="1"/>
  <c r="N43" i="295" s="1"/>
  <c r="N76" i="19"/>
  <c r="N42" i="19" s="1"/>
  <c r="N43" i="22"/>
  <c r="N76" i="24"/>
  <c r="N42" i="24" s="1"/>
  <c r="N43" i="24" s="1"/>
  <c r="N76" i="25"/>
  <c r="N42" i="25" s="1"/>
  <c r="N43" i="25" s="1"/>
  <c r="N43" i="50"/>
  <c r="N76" i="61"/>
  <c r="N42" i="61" s="1"/>
  <c r="N43" i="61" s="1"/>
  <c r="N76" i="64"/>
  <c r="N41" i="64" s="1"/>
  <c r="N43" i="64" s="1"/>
  <c r="N75" i="72"/>
  <c r="N41" i="72" s="1"/>
  <c r="N75" i="74"/>
  <c r="N41" i="74" s="1"/>
  <c r="N43" i="74" s="1"/>
  <c r="N77" i="74" s="1"/>
  <c r="N76" i="79"/>
  <c r="N41" i="79" s="1"/>
  <c r="N76" i="81"/>
  <c r="N41" i="81" s="1"/>
  <c r="N76" i="83"/>
  <c r="N41" i="83" s="1"/>
  <c r="N43" i="83" s="1"/>
  <c r="N76" i="85"/>
  <c r="N41" i="85" s="1"/>
  <c r="N43" i="85" s="1"/>
  <c r="N76" i="87"/>
  <c r="N41" i="87" s="1"/>
  <c r="N43" i="87" s="1"/>
  <c r="N76" i="89"/>
  <c r="N41" i="89" s="1"/>
  <c r="N43" i="89" s="1"/>
  <c r="N76" i="91"/>
  <c r="N41" i="91" s="1"/>
  <c r="N43" i="91" s="1"/>
  <c r="N76" i="100"/>
  <c r="N41" i="100" s="1"/>
  <c r="N76" i="106"/>
  <c r="N41" i="106" s="1"/>
  <c r="N43" i="106" s="1"/>
  <c r="N80" i="160"/>
  <c r="N46" i="160" s="1"/>
  <c r="N48" i="160" s="1"/>
  <c r="N77" i="193"/>
  <c r="N43" i="193" s="1"/>
  <c r="N45" i="193" s="1"/>
  <c r="N78" i="232"/>
  <c r="N41" i="232" s="1"/>
  <c r="N43" i="232" s="1"/>
  <c r="N76" i="234"/>
  <c r="N40" i="234" s="1"/>
  <c r="N42" i="234" s="1"/>
  <c r="N79" i="244"/>
  <c r="N45" i="244" s="1"/>
  <c r="N87" i="246"/>
  <c r="N45" i="246" s="1"/>
  <c r="N47" i="246" s="1"/>
  <c r="N77" i="250"/>
  <c r="N41" i="250" s="1"/>
  <c r="N77" i="254"/>
  <c r="N41" i="254" s="1"/>
  <c r="N43" i="254" s="1"/>
  <c r="N91" i="260"/>
  <c r="N47" i="260" s="1"/>
  <c r="N49" i="260" s="1"/>
  <c r="N81" i="266"/>
  <c r="N41" i="266" s="1"/>
  <c r="N43" i="266" s="1"/>
  <c r="N43" i="267"/>
  <c r="N78" i="272"/>
  <c r="N41" i="272" s="1"/>
  <c r="N43" i="272" s="1"/>
  <c r="N81" i="280"/>
  <c r="N44" i="280" s="1"/>
  <c r="N46" i="280" s="1"/>
  <c r="N75" i="290"/>
  <c r="N41" i="290" s="1"/>
  <c r="N43" i="290" s="1"/>
  <c r="N77" i="294"/>
  <c r="N41" i="294" s="1"/>
  <c r="N43" i="294" s="1"/>
  <c r="N75" i="299"/>
  <c r="N41" i="299" s="1"/>
  <c r="N43" i="299" s="1"/>
  <c r="N77" i="321"/>
  <c r="N77" i="342"/>
  <c r="N41" i="342" s="1"/>
  <c r="N43" i="342" s="1"/>
  <c r="N77" i="347"/>
  <c r="N41" i="347" s="1"/>
  <c r="N43" i="347" s="1"/>
  <c r="N77" i="364"/>
  <c r="N41" i="364" s="1"/>
  <c r="N43" i="364" s="1"/>
  <c r="N73" i="229"/>
  <c r="N40" i="229" s="1"/>
  <c r="N42" i="229" s="1"/>
  <c r="N77" i="258"/>
  <c r="N41" i="258" s="1"/>
  <c r="N77" i="262"/>
  <c r="N41" i="262" s="1"/>
  <c r="N78" i="270"/>
  <c r="N41" i="270" s="1"/>
  <c r="N43" i="270" s="1"/>
  <c r="N78" i="271"/>
  <c r="N41" i="271" s="1"/>
  <c r="N43" i="271" s="1"/>
  <c r="N77" i="334"/>
  <c r="N41" i="334" s="1"/>
  <c r="N43" i="334" s="1"/>
  <c r="N77" i="348"/>
  <c r="N41" i="348" s="1"/>
  <c r="N43" i="348" s="1"/>
  <c r="N77" i="354"/>
  <c r="N41" i="354" s="1"/>
  <c r="N43" i="354" s="1"/>
  <c r="N77" i="363"/>
  <c r="N41" i="363" s="1"/>
  <c r="N43" i="363" s="1"/>
  <c r="N77" i="365"/>
  <c r="N41" i="365" s="1"/>
  <c r="N43" i="365" s="1"/>
  <c r="N43" i="306"/>
  <c r="N43" i="29"/>
  <c r="N43" i="236"/>
  <c r="N43" i="238"/>
  <c r="N43" i="27"/>
  <c r="N43" i="30"/>
  <c r="N43" i="235"/>
  <c r="L84" i="11"/>
  <c r="L57" i="227"/>
  <c r="L61" i="150"/>
  <c r="L64" i="188"/>
  <c r="N64" i="188" s="1"/>
  <c r="L58" i="75"/>
  <c r="N58" i="75" s="1"/>
  <c r="N64" i="75" s="1"/>
  <c r="L65" i="155"/>
  <c r="N65" i="155" s="1"/>
  <c r="L65" i="186"/>
  <c r="N65" i="186" s="1"/>
  <c r="L65" i="187"/>
  <c r="N65" i="187" s="1"/>
  <c r="L65" i="154"/>
  <c r="N65" i="154" s="1"/>
  <c r="L65" i="170"/>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L86"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N57" i="227"/>
  <c r="N62" i="227" s="1"/>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3" i="99"/>
  <c r="N76" i="18"/>
  <c r="N42" i="18" s="1"/>
  <c r="N43" i="18" s="1"/>
  <c r="N78" i="18" s="1"/>
  <c r="L84" i="18" s="1"/>
  <c r="N43" i="23"/>
  <c r="I70" i="21"/>
  <c r="I71" i="21"/>
  <c r="I70" i="25"/>
  <c r="I71" i="25"/>
  <c r="I70" i="41"/>
  <c r="I70" i="43"/>
  <c r="N43" i="47"/>
  <c r="N78" i="47" s="1"/>
  <c r="L84" i="47" s="1"/>
  <c r="I70" i="47"/>
  <c r="I70" i="52"/>
  <c r="I70" i="64"/>
  <c r="I71" i="64"/>
  <c r="I70" i="65"/>
  <c r="I71" i="65"/>
  <c r="I70" i="67"/>
  <c r="I71" i="67"/>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1"/>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I70" i="86"/>
  <c r="I71" i="86"/>
  <c r="I70" i="90"/>
  <c r="I71" i="90"/>
  <c r="N43" i="94"/>
  <c r="I70" i="96"/>
  <c r="I71" i="96"/>
  <c r="N43" i="100"/>
  <c r="N43" i="102"/>
  <c r="I70" i="106"/>
  <c r="I71" i="106"/>
  <c r="I70" i="107"/>
  <c r="I71" i="107"/>
  <c r="I70" i="108"/>
  <c r="I71" i="108"/>
  <c r="I69" i="149"/>
  <c r="I70" i="149"/>
  <c r="I70" i="148"/>
  <c r="I71" i="148"/>
  <c r="I69" i="145"/>
  <c r="I70" i="145"/>
  <c r="I69" i="144"/>
  <c r="I70" i="144"/>
  <c r="N61" i="150"/>
  <c r="I75" i="154"/>
  <c r="I76" i="154"/>
  <c r="I77" i="154"/>
  <c r="N77" i="157"/>
  <c r="N81" i="157" s="1"/>
  <c r="N47" i="157" s="1"/>
  <c r="N49" i="157" s="1"/>
  <c r="I77" i="157"/>
  <c r="N49" i="171"/>
  <c r="N75" i="182"/>
  <c r="I75" i="182"/>
  <c r="N76" i="182"/>
  <c r="I76" i="182"/>
  <c r="N77" i="182"/>
  <c r="I77" i="182"/>
  <c r="I74" i="164"/>
  <c r="I75" i="164"/>
  <c r="I76" i="164"/>
  <c r="N65" i="170"/>
  <c r="I75" i="170"/>
  <c r="I76" i="170"/>
  <c r="I77" i="170"/>
  <c r="N48" i="188"/>
  <c r="I74" i="188"/>
  <c r="I75" i="188"/>
  <c r="I76" i="188"/>
  <c r="N76" i="212"/>
  <c r="N42" i="212" s="1"/>
  <c r="N44" i="212" s="1"/>
  <c r="I71" i="212"/>
  <c r="I70" i="216"/>
  <c r="I71" i="216"/>
  <c r="I78" i="220"/>
  <c r="I79" i="220"/>
  <c r="N55" i="233"/>
  <c r="I71" i="233"/>
  <c r="I72" i="233"/>
  <c r="I70" i="234"/>
  <c r="I71" i="234"/>
  <c r="I71" i="236"/>
  <c r="I71" i="238"/>
  <c r="I71" i="240"/>
  <c r="N59" i="243"/>
  <c r="N65" i="243" s="1"/>
  <c r="I70" i="243"/>
  <c r="I71" i="243"/>
  <c r="I72" i="243"/>
  <c r="N69" i="246"/>
  <c r="N43" i="250"/>
  <c r="N79" i="250" s="1"/>
  <c r="I79" i="252"/>
  <c r="I80" i="252"/>
  <c r="I82" i="252"/>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25"/>
  <c r="I71" i="348"/>
  <c r="I72" i="348"/>
  <c r="I71" i="354"/>
  <c r="I72" i="354"/>
  <c r="I71" i="362"/>
  <c r="I72" i="362"/>
  <c r="I71" i="363"/>
  <c r="I72" i="363"/>
  <c r="I71" i="364"/>
  <c r="I72" i="364"/>
  <c r="I71" i="365"/>
  <c r="I72" i="365"/>
  <c r="N43" i="9"/>
  <c r="N43" i="16"/>
  <c r="N78" i="16" s="1"/>
  <c r="L84" i="16" s="1"/>
  <c r="N43" i="41"/>
  <c r="N43" i="42"/>
  <c r="N43" i="43"/>
  <c r="N43" i="44"/>
  <c r="N43" i="82"/>
  <c r="N43" i="84"/>
  <c r="N43" i="88"/>
  <c r="N43" i="95"/>
  <c r="N43" i="98"/>
  <c r="N43" i="101"/>
  <c r="N43" i="108"/>
  <c r="N43" i="135"/>
  <c r="N78" i="65"/>
  <c r="L85" i="65" s="1"/>
  <c r="N43" i="146"/>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75" i="158"/>
  <c r="I75" i="158"/>
  <c r="N76" i="158"/>
  <c r="I76" i="158"/>
  <c r="N77" i="158"/>
  <c r="I77" i="158"/>
  <c r="N75" i="168"/>
  <c r="I75" i="168"/>
  <c r="N76" i="168"/>
  <c r="I76" i="168"/>
  <c r="N77" i="168"/>
  <c r="I77" i="168"/>
  <c r="N48" i="180"/>
  <c r="N48" i="181"/>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1" i="239"/>
  <c r="N47" i="24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81" i="268"/>
  <c r="N41" i="268" s="1"/>
  <c r="N43" i="268" s="1"/>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2"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53" i="133"/>
  <c r="N53" i="135"/>
  <c r="N53" i="209"/>
  <c r="N50" i="228"/>
  <c r="N58" i="248"/>
  <c r="N55" i="254"/>
  <c r="N56" i="271"/>
  <c r="N56" i="273"/>
  <c r="N81" i="249"/>
  <c r="N43" i="249" s="1"/>
  <c r="N45" i="249" s="1"/>
  <c r="N64" i="249"/>
  <c r="N65" i="249"/>
  <c r="I73" i="249"/>
  <c r="I74" i="249"/>
  <c r="I76" i="249"/>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55" i="357"/>
  <c r="N55" i="366"/>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55" i="330"/>
  <c r="N55" i="342"/>
  <c r="N55" i="344"/>
  <c r="N55" i="359"/>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3" i="65"/>
  <c r="N78" i="56"/>
  <c r="L85" i="56" s="1"/>
  <c r="L83" i="51"/>
  <c r="I70" i="38"/>
  <c r="N43" i="38"/>
  <c r="L84" i="28"/>
  <c r="L83" i="28"/>
  <c r="L85" i="28"/>
  <c r="I70" i="15"/>
  <c r="N76" i="12"/>
  <c r="N42" i="12" s="1"/>
  <c r="N43" i="12" s="1"/>
  <c r="I70" i="12"/>
  <c r="N81" i="248" l="1"/>
  <c r="N43" i="248" s="1"/>
  <c r="N45" i="248" s="1"/>
  <c r="N79" i="347"/>
  <c r="L84" i="347" s="1"/>
  <c r="N78" i="43"/>
  <c r="L85" i="43" s="1"/>
  <c r="N79" i="348"/>
  <c r="L85" i="348" s="1"/>
  <c r="L85" i="51"/>
  <c r="N78" i="34"/>
  <c r="L83" i="34" s="1"/>
  <c r="L85" i="67"/>
  <c r="L83" i="67"/>
  <c r="L84" i="67"/>
  <c r="N78" i="22"/>
  <c r="L83" i="22" s="1"/>
  <c r="N93" i="260"/>
  <c r="L99" i="260" s="1"/>
  <c r="L83" i="289"/>
  <c r="L83" i="47"/>
  <c r="N78" i="25"/>
  <c r="L85" i="25" s="1"/>
  <c r="N79" i="356"/>
  <c r="L85" i="356" s="1"/>
  <c r="L84" i="63"/>
  <c r="L86" i="323"/>
  <c r="N78" i="37"/>
  <c r="L85" i="37" s="1"/>
  <c r="N79" i="328"/>
  <c r="L84" i="328" s="1"/>
  <c r="N79" i="354"/>
  <c r="L85" i="354" s="1"/>
  <c r="N78" i="39"/>
  <c r="L85" i="39" s="1"/>
  <c r="N78" i="21"/>
  <c r="L85" i="21" s="1"/>
  <c r="L84" i="78"/>
  <c r="L83" i="78"/>
  <c r="L84" i="226"/>
  <c r="N81" i="50"/>
  <c r="L87" i="50" s="1"/>
  <c r="L84" i="208"/>
  <c r="L83" i="7"/>
  <c r="N79" i="364"/>
  <c r="L86" i="364" s="1"/>
  <c r="N80" i="275"/>
  <c r="L87" i="275" s="1"/>
  <c r="L84" i="289"/>
  <c r="N79" i="306"/>
  <c r="L86" i="306" s="1"/>
  <c r="L84" i="74"/>
  <c r="L83" i="74"/>
  <c r="N78" i="42"/>
  <c r="L85" i="42" s="1"/>
  <c r="L84" i="253"/>
  <c r="N79" i="333"/>
  <c r="L84" i="333" s="1"/>
  <c r="L84" i="65"/>
  <c r="N86" i="65" s="1"/>
  <c r="N88" i="65" s="1"/>
  <c r="D56" i="5" s="1"/>
  <c r="L82" i="74"/>
  <c r="L85" i="46"/>
  <c r="L83" i="46"/>
  <c r="N78" i="38"/>
  <c r="L85" i="38" s="1"/>
  <c r="L85" i="63"/>
  <c r="L82" i="72"/>
  <c r="N79" i="363"/>
  <c r="L86" i="363" s="1"/>
  <c r="L86" i="340"/>
  <c r="L86" i="327"/>
  <c r="L84" i="303"/>
  <c r="N77" i="75"/>
  <c r="L84" i="75" s="1"/>
  <c r="N79" i="296"/>
  <c r="L84" i="340"/>
  <c r="L86" i="339"/>
  <c r="L84" i="327"/>
  <c r="L82" i="303"/>
  <c r="L84" i="123"/>
  <c r="N79" i="365"/>
  <c r="L85" i="365" s="1"/>
  <c r="L89" i="218"/>
  <c r="L85" i="226"/>
  <c r="L84" i="224"/>
  <c r="N79" i="254"/>
  <c r="L84" i="254" s="1"/>
  <c r="L83" i="121"/>
  <c r="L84" i="121"/>
  <c r="L85" i="123"/>
  <c r="L59" i="108"/>
  <c r="N59" i="108" s="1"/>
  <c r="N65" i="108" s="1"/>
  <c r="N78" i="108" s="1"/>
  <c r="L84" i="108" s="1"/>
  <c r="L59" i="107"/>
  <c r="N59" i="107" s="1"/>
  <c r="N65" i="107" s="1"/>
  <c r="N78" i="107" s="1"/>
  <c r="L85" i="107" s="1"/>
  <c r="L59" i="106"/>
  <c r="N59" i="106" s="1"/>
  <c r="N65" i="106" s="1"/>
  <c r="N78" i="106" s="1"/>
  <c r="L85" i="106" s="1"/>
  <c r="L59" i="98"/>
  <c r="N59" i="98" s="1"/>
  <c r="N65" i="98" s="1"/>
  <c r="N78" i="98" s="1"/>
  <c r="L83" i="98" s="1"/>
  <c r="L59" i="96"/>
  <c r="N59" i="96" s="1"/>
  <c r="N6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N59" i="100" s="1"/>
  <c r="N65" i="100" s="1"/>
  <c r="N78" i="100" s="1"/>
  <c r="L85" i="100" s="1"/>
  <c r="L59" i="99"/>
  <c r="N59" i="99" s="1"/>
  <c r="N65" i="99" s="1"/>
  <c r="N78" i="99" s="1"/>
  <c r="L85" i="99" s="1"/>
  <c r="L59" i="95"/>
  <c r="N59" i="95" s="1"/>
  <c r="N65" i="95" s="1"/>
  <c r="N78" i="95" s="1"/>
  <c r="L59" i="94"/>
  <c r="N59" i="94" s="1"/>
  <c r="N65" i="94" s="1"/>
  <c r="N78" i="94" s="1"/>
  <c r="L85" i="94" s="1"/>
  <c r="L59" i="92"/>
  <c r="N59" i="92" s="1"/>
  <c r="N65" i="92" s="1"/>
  <c r="N78" i="92" s="1"/>
  <c r="L85" i="92" s="1"/>
  <c r="L59" i="287"/>
  <c r="N59" i="287" s="1"/>
  <c r="N64" i="287" s="1"/>
  <c r="L59" i="286"/>
  <c r="N59" i="286" s="1"/>
  <c r="N6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84" i="215" s="1"/>
  <c r="L59" i="213"/>
  <c r="N59" i="213" s="1"/>
  <c r="N65" i="213" s="1"/>
  <c r="N78" i="213" s="1"/>
  <c r="L83" i="213" s="1"/>
  <c r="L65" i="168"/>
  <c r="N65" i="168" s="1"/>
  <c r="M65" i="157"/>
  <c r="N65" i="157" s="1"/>
  <c r="L64" i="157"/>
  <c r="N64" i="157" s="1"/>
  <c r="L64" i="187"/>
  <c r="N64" i="187" s="1"/>
  <c r="L63" i="188"/>
  <c r="N63" i="188" s="1"/>
  <c r="N69" i="188" s="1"/>
  <c r="N82" i="188" s="1"/>
  <c r="L87" i="188" s="1"/>
  <c r="L64" i="186"/>
  <c r="N64" i="186" s="1"/>
  <c r="N70" i="186" s="1"/>
  <c r="N83" i="186" s="1"/>
  <c r="L88" i="186" s="1"/>
  <c r="L64" i="185"/>
  <c r="N64" i="185" s="1"/>
  <c r="N70" i="185" s="1"/>
  <c r="N83" i="185" s="1"/>
  <c r="L90"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L59" i="234"/>
  <c r="N59" i="234" s="1"/>
  <c r="N65" i="234" s="1"/>
  <c r="N78" i="234" s="1"/>
  <c r="L61" i="232"/>
  <c r="N61" i="232" s="1"/>
  <c r="N67" i="232" s="1"/>
  <c r="N80" i="232" s="1"/>
  <c r="L87" i="232" s="1"/>
  <c r="L60" i="251"/>
  <c r="N60" i="251" s="1"/>
  <c r="N66" i="251" s="1"/>
  <c r="N79" i="251" s="1"/>
  <c r="L85" i="251" s="1"/>
  <c r="L64" i="245"/>
  <c r="N64" i="245" s="1"/>
  <c r="N70" i="245" s="1"/>
  <c r="L60" i="233"/>
  <c r="N60" i="233" s="1"/>
  <c r="N66" i="233" s="1"/>
  <c r="N79" i="233" s="1"/>
  <c r="L84" i="233" s="1"/>
  <c r="L59" i="231"/>
  <c r="N59" i="231" s="1"/>
  <c r="N65" i="231" s="1"/>
  <c r="N78" i="231" s="1"/>
  <c r="L84" i="231" s="1"/>
  <c r="L56" i="229"/>
  <c r="N56" i="229" s="1"/>
  <c r="N62" i="229" s="1"/>
  <c r="N75" i="229" s="1"/>
  <c r="L80"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N77" i="286"/>
  <c r="L84" i="286"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L85" i="360"/>
  <c r="N79" i="336"/>
  <c r="L86" i="336" s="1"/>
  <c r="L85" i="347"/>
  <c r="L88" i="219"/>
  <c r="L89" i="219"/>
  <c r="L87" i="219"/>
  <c r="L85" i="7"/>
  <c r="L83" i="43"/>
  <c r="L84" i="46"/>
  <c r="L84" i="339"/>
  <c r="N83" i="282"/>
  <c r="L89" i="282" s="1"/>
  <c r="N79" i="256"/>
  <c r="L84" i="256" s="1"/>
  <c r="N78" i="35"/>
  <c r="N77" i="284"/>
  <c r="L84" i="284" s="1"/>
  <c r="L88" i="218"/>
  <c r="L85" i="253"/>
  <c r="N78" i="33"/>
  <c r="L83" i="33" s="1"/>
  <c r="L84" i="64"/>
  <c r="N78" i="53"/>
  <c r="L85" i="53" s="1"/>
  <c r="L84" i="348"/>
  <c r="N80" i="272"/>
  <c r="L85" i="272" s="1"/>
  <c r="L85" i="32"/>
  <c r="L84" i="31"/>
  <c r="L84" i="32"/>
  <c r="L85" i="31"/>
  <c r="N74" i="227"/>
  <c r="L79" i="227" s="1"/>
  <c r="N79" i="261"/>
  <c r="L84" i="261" s="1"/>
  <c r="L82" i="305"/>
  <c r="L83" i="305"/>
  <c r="L87" i="281"/>
  <c r="N78" i="243"/>
  <c r="L83" i="243" s="1"/>
  <c r="N70" i="187"/>
  <c r="N83" i="187" s="1"/>
  <c r="L88" i="187" s="1"/>
  <c r="L85" i="128"/>
  <c r="N74" i="246"/>
  <c r="N89" i="246" s="1"/>
  <c r="N79" i="332"/>
  <c r="L85" i="332" s="1"/>
  <c r="N78" i="9"/>
  <c r="L84" i="9" s="1"/>
  <c r="N80" i="273"/>
  <c r="L86" i="273" s="1"/>
  <c r="N78" i="19"/>
  <c r="L85" i="19" s="1"/>
  <c r="N79" i="334"/>
  <c r="L84" i="334" s="1"/>
  <c r="L83" i="132"/>
  <c r="L85" i="132"/>
  <c r="L84" i="127"/>
  <c r="L82" i="127"/>
  <c r="L83" i="130"/>
  <c r="L85" i="130"/>
  <c r="L85" i="58"/>
  <c r="L84" i="58"/>
  <c r="L85" i="47"/>
  <c r="L83" i="72"/>
  <c r="L86" i="360"/>
  <c r="L86" i="348"/>
  <c r="L85" i="131"/>
  <c r="N78" i="79"/>
  <c r="L83" i="79" s="1"/>
  <c r="N78" i="68"/>
  <c r="L84" i="130"/>
  <c r="L85" i="208"/>
  <c r="N79" i="342"/>
  <c r="L85" i="342" s="1"/>
  <c r="N78" i="40"/>
  <c r="L84" i="40" s="1"/>
  <c r="L87" i="277"/>
  <c r="L86" i="277"/>
  <c r="L85" i="250"/>
  <c r="L84" i="250"/>
  <c r="N69" i="181"/>
  <c r="N82" i="181" s="1"/>
  <c r="L89" i="181" s="1"/>
  <c r="N78" i="96"/>
  <c r="L85" i="96" s="1"/>
  <c r="N78" i="45"/>
  <c r="L85" i="45" s="1"/>
  <c r="N78" i="36"/>
  <c r="N80" i="274"/>
  <c r="L86" i="274" s="1"/>
  <c r="N79" i="259"/>
  <c r="L84" i="259" s="1"/>
  <c r="N77" i="283"/>
  <c r="N85" i="279"/>
  <c r="N81" i="244"/>
  <c r="L88" i="244" s="1"/>
  <c r="N79" i="346"/>
  <c r="L86" i="346" s="1"/>
  <c r="N78" i="17"/>
  <c r="N78" i="23"/>
  <c r="L85" i="367"/>
  <c r="L83" i="367"/>
  <c r="L84" i="367"/>
  <c r="N78" i="20"/>
  <c r="L83" i="20" s="1"/>
  <c r="L84" i="305"/>
  <c r="L85" i="124"/>
  <c r="N79" i="362"/>
  <c r="N79" i="329"/>
  <c r="L84" i="55"/>
  <c r="L83" i="55"/>
  <c r="L85" i="55"/>
  <c r="N68" i="249"/>
  <c r="N83" i="249" s="1"/>
  <c r="L90" i="249" s="1"/>
  <c r="L85" i="57"/>
  <c r="L83" i="57"/>
  <c r="L85" i="49"/>
  <c r="L83" i="49"/>
  <c r="L84" i="49"/>
  <c r="N78" i="148"/>
  <c r="L84" i="148" s="1"/>
  <c r="N79" i="345"/>
  <c r="N80" i="174"/>
  <c r="N46" i="174" s="1"/>
  <c r="N48" i="174" s="1"/>
  <c r="N79" i="247"/>
  <c r="L84" i="247" s="1"/>
  <c r="N78" i="41"/>
  <c r="L84" i="41" s="1"/>
  <c r="N78" i="242"/>
  <c r="L85" i="242" s="1"/>
  <c r="N88" i="252"/>
  <c r="L93" i="252" s="1"/>
  <c r="L84" i="43"/>
  <c r="L84" i="57"/>
  <c r="L86" i="347"/>
  <c r="L85" i="371"/>
  <c r="L86" i="343"/>
  <c r="L86" i="321"/>
  <c r="L84" i="323"/>
  <c r="N87" i="323" s="1"/>
  <c r="N89" i="323" s="1"/>
  <c r="D279" i="5" s="1"/>
  <c r="L86" i="250"/>
  <c r="L85" i="224"/>
  <c r="L84" i="132"/>
  <c r="L83" i="131"/>
  <c r="L83" i="127"/>
  <c r="N85" i="245"/>
  <c r="L91" i="245" s="1"/>
  <c r="L83" i="129"/>
  <c r="L84" i="129"/>
  <c r="L85" i="129"/>
  <c r="L84" i="52"/>
  <c r="L85" i="52"/>
  <c r="L83" i="52"/>
  <c r="N79" i="337"/>
  <c r="N83" i="280"/>
  <c r="N78" i="44"/>
  <c r="N86" i="11"/>
  <c r="N88" i="11" s="1"/>
  <c r="D319" i="5" s="1"/>
  <c r="L85" i="14"/>
  <c r="L85" i="16"/>
  <c r="N83" i="248"/>
  <c r="L88" i="248" s="1"/>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51"/>
  <c r="N88" i="51" s="1"/>
  <c r="D43" i="5" s="1"/>
  <c r="N86" i="28"/>
  <c r="N88" i="28" s="1"/>
  <c r="D20" i="5" s="1"/>
  <c r="L85" i="18"/>
  <c r="L83" i="18"/>
  <c r="L85" i="15"/>
  <c r="L83" i="15"/>
  <c r="N78" i="12"/>
  <c r="L85" i="12" s="1"/>
  <c r="L85" i="34" l="1"/>
  <c r="L84" i="92"/>
  <c r="L84" i="34"/>
  <c r="L83" i="21"/>
  <c r="N70" i="171"/>
  <c r="N83" i="171" s="1"/>
  <c r="L90" i="171" s="1"/>
  <c r="L83" i="75"/>
  <c r="N86" i="226"/>
  <c r="N88" i="226" s="1"/>
  <c r="D187" i="5" s="1"/>
  <c r="N86" i="67"/>
  <c r="N88" i="67" s="1"/>
  <c r="D58" i="5" s="1"/>
  <c r="L82" i="75"/>
  <c r="L84" i="102"/>
  <c r="N90" i="218"/>
  <c r="N92" i="218" s="1"/>
  <c r="D180" i="5" s="1"/>
  <c r="L85" i="306"/>
  <c r="N79" i="315"/>
  <c r="L84" i="315" s="1"/>
  <c r="L84" i="24"/>
  <c r="N77" i="287"/>
  <c r="L83" i="287" s="1"/>
  <c r="N70" i="266"/>
  <c r="N83" i="266" s="1"/>
  <c r="L86" i="365"/>
  <c r="N69" i="179"/>
  <c r="N82" i="179" s="1"/>
  <c r="L89" i="179" s="1"/>
  <c r="N87" i="340"/>
  <c r="N89" i="340" s="1"/>
  <c r="D294" i="5" s="1"/>
  <c r="N86" i="63"/>
  <c r="N88" i="63" s="1"/>
  <c r="D54" i="5" s="1"/>
  <c r="N79" i="316"/>
  <c r="L84" i="316" s="1"/>
  <c r="N69" i="183"/>
  <c r="N82" i="183" s="1"/>
  <c r="L88" i="183" s="1"/>
  <c r="N70" i="168"/>
  <c r="N64" i="297"/>
  <c r="N77" i="297" s="1"/>
  <c r="L82" i="297" s="1"/>
  <c r="N69" i="164"/>
  <c r="N82" i="164" s="1"/>
  <c r="L87" i="164" s="1"/>
  <c r="N85" i="289"/>
  <c r="N87" i="289" s="1"/>
  <c r="D245" i="5" s="1"/>
  <c r="N69" i="184"/>
  <c r="N82" i="184" s="1"/>
  <c r="L88" i="184" s="1"/>
  <c r="N66" i="294"/>
  <c r="N79" i="294" s="1"/>
  <c r="L85" i="294" s="1"/>
  <c r="N82" i="174"/>
  <c r="L89" i="174" s="1"/>
  <c r="N72" i="165"/>
  <c r="N85" i="165" s="1"/>
  <c r="L91" i="165" s="1"/>
  <c r="N69" i="177"/>
  <c r="N82" i="177" s="1"/>
  <c r="L89" i="177" s="1"/>
  <c r="N79" i="318"/>
  <c r="L86" i="318" s="1"/>
  <c r="N77" i="285"/>
  <c r="L83" i="285" s="1"/>
  <c r="L84" i="37"/>
  <c r="L84" i="22"/>
  <c r="L85" i="22"/>
  <c r="L83" i="37"/>
  <c r="L100" i="260"/>
  <c r="N86" i="7"/>
  <c r="N88" i="7" s="1"/>
  <c r="D3" i="5" s="1"/>
  <c r="L85" i="364"/>
  <c r="L84" i="364"/>
  <c r="L83" i="39"/>
  <c r="N87" i="253"/>
  <c r="N89" i="253" s="1"/>
  <c r="D213" i="5" s="1"/>
  <c r="L86" i="354"/>
  <c r="N87" i="371"/>
  <c r="N89" i="371" s="1"/>
  <c r="D293" i="5" s="1"/>
  <c r="L83" i="102"/>
  <c r="N85" i="78"/>
  <c r="N87" i="78" s="1"/>
  <c r="D69" i="5" s="1"/>
  <c r="N70" i="268"/>
  <c r="N83" i="268" s="1"/>
  <c r="L90" i="268" s="1"/>
  <c r="N79" i="319"/>
  <c r="L84" i="319" s="1"/>
  <c r="N79" i="314"/>
  <c r="L86" i="314" s="1"/>
  <c r="N69" i="180"/>
  <c r="N82" i="180" s="1"/>
  <c r="L89" i="180" s="1"/>
  <c r="N70" i="267"/>
  <c r="N83" i="267" s="1"/>
  <c r="L88" i="267" s="1"/>
  <c r="L84" i="354"/>
  <c r="L85" i="328"/>
  <c r="L98" i="260"/>
  <c r="N101" i="260" s="1"/>
  <c r="N103" i="260" s="1"/>
  <c r="D219" i="5" s="1"/>
  <c r="L85" i="333"/>
  <c r="L83" i="42"/>
  <c r="N87" i="321"/>
  <c r="N89" i="321" s="1"/>
  <c r="D277" i="5" s="1"/>
  <c r="L85" i="336"/>
  <c r="L86" i="328"/>
  <c r="N86" i="121"/>
  <c r="N88" i="121" s="1"/>
  <c r="D111" i="5" s="1"/>
  <c r="N86" i="47"/>
  <c r="N88" i="47" s="1"/>
  <c r="D39" i="5" s="1"/>
  <c r="L85" i="254"/>
  <c r="L84" i="363"/>
  <c r="L84" i="39"/>
  <c r="L88" i="50"/>
  <c r="L84" i="27"/>
  <c r="L86" i="254"/>
  <c r="L86" i="50"/>
  <c r="N86" i="64"/>
  <c r="N88" i="64" s="1"/>
  <c r="D55" i="5" s="1"/>
  <c r="N87" i="343"/>
  <c r="N89" i="343" s="1"/>
  <c r="D296" i="5" s="1"/>
  <c r="L84" i="21"/>
  <c r="L84" i="25"/>
  <c r="L83" i="25"/>
  <c r="L84" i="356"/>
  <c r="L86" i="356"/>
  <c r="N70" i="176"/>
  <c r="N83" i="176" s="1"/>
  <c r="L88" i="176" s="1"/>
  <c r="N79" i="317"/>
  <c r="L84" i="26"/>
  <c r="L86" i="241"/>
  <c r="L83" i="105"/>
  <c r="L92" i="221"/>
  <c r="L85" i="241"/>
  <c r="N69" i="172"/>
  <c r="N82" i="172" s="1"/>
  <c r="L88" i="172" s="1"/>
  <c r="N70" i="178"/>
  <c r="N83" i="178" s="1"/>
  <c r="L90" i="178" s="1"/>
  <c r="N86" i="58"/>
  <c r="N88" i="58" s="1"/>
  <c r="D49" i="5" s="1"/>
  <c r="N87" i="339"/>
  <c r="N89" i="339" s="1"/>
  <c r="D292" i="5" s="1"/>
  <c r="N85" i="303"/>
  <c r="N87" i="303" s="1"/>
  <c r="D259" i="5" s="1"/>
  <c r="L83" i="30"/>
  <c r="L83" i="38"/>
  <c r="L84" i="38"/>
  <c r="L84" i="100"/>
  <c r="N85" i="74"/>
  <c r="N87" i="74" s="1"/>
  <c r="D65" i="5" s="1"/>
  <c r="L84" i="42"/>
  <c r="L85" i="105"/>
  <c r="L82" i="284"/>
  <c r="L84" i="19"/>
  <c r="L83" i="19"/>
  <c r="L83" i="26"/>
  <c r="N86" i="208"/>
  <c r="N88" i="208" s="1"/>
  <c r="D119" i="5" s="1"/>
  <c r="L83" i="92"/>
  <c r="N86" i="92" s="1"/>
  <c r="N88" i="92" s="1"/>
  <c r="D83" i="5" s="1"/>
  <c r="L86" i="262"/>
  <c r="L91" i="221"/>
  <c r="L83" i="286"/>
  <c r="L82" i="286"/>
  <c r="L83" i="302"/>
  <c r="N83" i="155"/>
  <c r="L88" i="155" s="1"/>
  <c r="N79" i="313"/>
  <c r="L84" i="313" s="1"/>
  <c r="L82" i="302"/>
  <c r="L86" i="251"/>
  <c r="N86" i="224"/>
  <c r="N88" i="224" s="1"/>
  <c r="D185" i="5" s="1"/>
  <c r="L84" i="306"/>
  <c r="N86" i="46"/>
  <c r="N88" i="46" s="1"/>
  <c r="D38" i="5" s="1"/>
  <c r="N86" i="124"/>
  <c r="N88" i="124" s="1"/>
  <c r="D113" i="5" s="1"/>
  <c r="L85" i="135"/>
  <c r="N85" i="72"/>
  <c r="N87" i="72" s="1"/>
  <c r="D63" i="5" s="1"/>
  <c r="L84" i="135"/>
  <c r="L85" i="275"/>
  <c r="L86" i="275"/>
  <c r="N79" i="311"/>
  <c r="L84" i="311" s="1"/>
  <c r="N90" i="219"/>
  <c r="N92" i="219" s="1"/>
  <c r="D181" i="5" s="1"/>
  <c r="L85" i="41"/>
  <c r="L84" i="142"/>
  <c r="L83" i="59"/>
  <c r="L86" i="333"/>
  <c r="N87" i="333" s="1"/>
  <c r="N89" i="333" s="1"/>
  <c r="D287" i="5" s="1"/>
  <c r="N86" i="131"/>
  <c r="N88" i="131" s="1"/>
  <c r="D122" i="5" s="1"/>
  <c r="L83" i="284"/>
  <c r="L85" i="138"/>
  <c r="L85" i="142"/>
  <c r="L86" i="332"/>
  <c r="L84" i="346"/>
  <c r="L86" i="256"/>
  <c r="L85" i="262"/>
  <c r="N86" i="123"/>
  <c r="N88" i="123" s="1"/>
  <c r="D114" i="5" s="1"/>
  <c r="N87" i="327"/>
  <c r="N89" i="327" s="1"/>
  <c r="D281" i="5" s="1"/>
  <c r="L85" i="213"/>
  <c r="N79" i="239"/>
  <c r="L84" i="239" s="1"/>
  <c r="N70" i="157"/>
  <c r="N83" i="157" s="1"/>
  <c r="L90" i="157" s="1"/>
  <c r="L90" i="282"/>
  <c r="L85" i="232"/>
  <c r="L84" i="147"/>
  <c r="L83" i="215"/>
  <c r="L87" i="274"/>
  <c r="L84" i="365"/>
  <c r="L86" i="240"/>
  <c r="N86" i="130"/>
  <c r="N88" i="130" s="1"/>
  <c r="D121" i="5" s="1"/>
  <c r="L82" i="298"/>
  <c r="L84" i="251"/>
  <c r="L85" i="69"/>
  <c r="L84" i="332"/>
  <c r="N86" i="132"/>
  <c r="N88" i="132" s="1"/>
  <c r="D123" i="5" s="1"/>
  <c r="L84" i="342"/>
  <c r="L82" i="325"/>
  <c r="N86" i="43"/>
  <c r="N88" i="43" s="1"/>
  <c r="D34" i="5" s="1"/>
  <c r="N86" i="21"/>
  <c r="N88" i="21" s="1"/>
  <c r="D13" i="5" s="1"/>
  <c r="L83" i="24"/>
  <c r="L88" i="282"/>
  <c r="L85" i="363"/>
  <c r="N87" i="363" s="1"/>
  <c r="N89" i="363" s="1"/>
  <c r="D313" i="5" s="1"/>
  <c r="L86" i="232"/>
  <c r="L85" i="147"/>
  <c r="L85" i="215"/>
  <c r="L84" i="298"/>
  <c r="L84" i="30"/>
  <c r="L84" i="103"/>
  <c r="L85" i="240"/>
  <c r="L85" i="27"/>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3" i="297"/>
  <c r="L84" i="243"/>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84" i="212"/>
  <c r="L84" i="86"/>
  <c r="L85" i="97"/>
  <c r="L90" i="245"/>
  <c r="L89" i="154"/>
  <c r="L84" i="297"/>
  <c r="L85" i="264"/>
  <c r="L84" i="264"/>
  <c r="L86" i="261"/>
  <c r="L84" i="257"/>
  <c r="L85" i="257"/>
  <c r="L83" i="136"/>
  <c r="L82" i="293"/>
  <c r="L83" i="99"/>
  <c r="N85" i="305"/>
  <c r="N87" i="305" s="1"/>
  <c r="D261" i="5" s="1"/>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3" i="301"/>
  <c r="L84" i="301"/>
  <c r="L85" i="9"/>
  <c r="L83" i="9"/>
  <c r="N85" i="127"/>
  <c r="N87" i="127" s="1"/>
  <c r="D117" i="5" s="1"/>
  <c r="L88" i="188"/>
  <c r="L89" i="188"/>
  <c r="L89" i="185"/>
  <c r="L89" i="171"/>
  <c r="L88" i="171"/>
  <c r="L89" i="170"/>
  <c r="L88" i="170"/>
  <c r="L85" i="23"/>
  <c r="L84" i="23"/>
  <c r="L83" i="23"/>
  <c r="L92" i="279"/>
  <c r="L90" i="279"/>
  <c r="L86" i="263"/>
  <c r="L84" i="263"/>
  <c r="L84" i="36"/>
  <c r="L85" i="36"/>
  <c r="L85" i="101"/>
  <c r="L84" i="101"/>
  <c r="L83" i="101"/>
  <c r="L83" i="68"/>
  <c r="L84" i="68"/>
  <c r="L85" i="68"/>
  <c r="L84" i="81"/>
  <c r="L84" i="89"/>
  <c r="L91" i="207"/>
  <c r="L83" i="13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367"/>
  <c r="N88" i="367" s="1"/>
  <c r="D317" i="5" s="1"/>
  <c r="L89" i="249"/>
  <c r="N86" i="216"/>
  <c r="N88" i="216" s="1"/>
  <c r="D178" i="5" s="1"/>
  <c r="N86" i="14"/>
  <c r="N88" i="14" s="1"/>
  <c r="D6" i="5" s="1"/>
  <c r="N85" i="75"/>
  <c r="N87" i="75" s="1"/>
  <c r="D66" i="5" s="1"/>
  <c r="N86" i="129"/>
  <c r="N88" i="129" s="1"/>
  <c r="D118" i="5" s="1"/>
  <c r="L86" i="271"/>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4" i="318"/>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17"/>
  <c r="L85" i="317"/>
  <c r="L84" i="317"/>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15"/>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6" i="15"/>
  <c r="N88" i="15" s="1"/>
  <c r="D7" i="5" s="1"/>
  <c r="L83" i="12"/>
  <c r="L84" i="12"/>
  <c r="N86" i="102" l="1"/>
  <c r="N88" i="102" s="1"/>
  <c r="D92" i="5" s="1"/>
  <c r="L86" i="316"/>
  <c r="L85" i="316"/>
  <c r="L85" i="315"/>
  <c r="L89" i="183"/>
  <c r="N86" i="24"/>
  <c r="N88" i="24" s="1"/>
  <c r="D16" i="5" s="1"/>
  <c r="L82" i="287"/>
  <c r="L90" i="165"/>
  <c r="L88" i="177"/>
  <c r="N86" i="22"/>
  <c r="N88" i="22" s="1"/>
  <c r="D14" i="5" s="1"/>
  <c r="L88" i="174"/>
  <c r="L89" i="178"/>
  <c r="L84" i="287"/>
  <c r="L92" i="165"/>
  <c r="L87" i="177"/>
  <c r="N90" i="177" s="1"/>
  <c r="N92" i="177" s="1"/>
  <c r="L87" i="183"/>
  <c r="N87" i="306"/>
  <c r="N89" i="306" s="1"/>
  <c r="D262" i="5" s="1"/>
  <c r="L88" i="179"/>
  <c r="L87" i="179"/>
  <c r="N87" i="365"/>
  <c r="N89" i="365" s="1"/>
  <c r="D315" i="5" s="1"/>
  <c r="L82" i="285"/>
  <c r="L88" i="164"/>
  <c r="L89" i="164"/>
  <c r="L86" i="294"/>
  <c r="L90" i="267"/>
  <c r="L84" i="294"/>
  <c r="L86" i="313"/>
  <c r="L89" i="267"/>
  <c r="N87" i="364"/>
  <c r="N89" i="364" s="1"/>
  <c r="D314" i="5" s="1"/>
  <c r="L89" i="184"/>
  <c r="N86" i="27"/>
  <c r="N88" i="27" s="1"/>
  <c r="D19" i="5" s="1"/>
  <c r="L87" i="184"/>
  <c r="L84" i="285"/>
  <c r="L87" i="174"/>
  <c r="L88" i="178"/>
  <c r="N85" i="302"/>
  <c r="N87" i="302" s="1"/>
  <c r="N86" i="25"/>
  <c r="N88" i="25" s="1"/>
  <c r="D17" i="5" s="1"/>
  <c r="N86" i="37"/>
  <c r="N88" i="37" s="1"/>
  <c r="D28" i="5" s="1"/>
  <c r="N86" i="39"/>
  <c r="N88" i="39" s="1"/>
  <c r="D30" i="5" s="1"/>
  <c r="L85" i="314"/>
  <c r="L84" i="314"/>
  <c r="N87" i="328"/>
  <c r="N89" i="328" s="1"/>
  <c r="D282" i="5" s="1"/>
  <c r="N87" i="354"/>
  <c r="N89" i="354" s="1"/>
  <c r="D306" i="5" s="1"/>
  <c r="L88" i="268"/>
  <c r="L85" i="318"/>
  <c r="L89" i="268"/>
  <c r="L85" i="311"/>
  <c r="N93" i="221"/>
  <c r="N95" i="221" s="1"/>
  <c r="D184" i="5" s="1"/>
  <c r="N87" i="356"/>
  <c r="N89" i="356" s="1"/>
  <c r="D308" i="5" s="1"/>
  <c r="N87" i="346"/>
  <c r="N89" i="346" s="1"/>
  <c r="D299" i="5" s="1"/>
  <c r="N87" i="256"/>
  <c r="N89" i="256" s="1"/>
  <c r="D215" i="5" s="1"/>
  <c r="N86" i="105"/>
  <c r="N88" i="105" s="1"/>
  <c r="D95" i="5" s="1"/>
  <c r="N89" i="50"/>
  <c r="N91" i="50" s="1"/>
  <c r="D42" i="5" s="1"/>
  <c r="N86" i="213"/>
  <c r="N88" i="213" s="1"/>
  <c r="D175" i="5" s="1"/>
  <c r="N85" i="284"/>
  <c r="N87" i="284" s="1"/>
  <c r="D241" i="5" s="1"/>
  <c r="L87" i="180"/>
  <c r="L86" i="319"/>
  <c r="L88" i="180"/>
  <c r="N87" i="336"/>
  <c r="N89" i="336" s="1"/>
  <c r="D290" i="5" s="1"/>
  <c r="L85" i="319"/>
  <c r="N86" i="138"/>
  <c r="N88" i="138" s="1"/>
  <c r="D129" i="5" s="1"/>
  <c r="N87" i="254"/>
  <c r="N89" i="254" s="1"/>
  <c r="D214" i="5" s="1"/>
  <c r="L85" i="313"/>
  <c r="N87" i="313" s="1"/>
  <c r="N89" i="313" s="1"/>
  <c r="D269" i="5" s="1"/>
  <c r="N87" i="262"/>
  <c r="N89" i="262" s="1"/>
  <c r="D221" i="5" s="1"/>
  <c r="N91" i="249"/>
  <c r="N93" i="249" s="1"/>
  <c r="D209" i="5" s="1"/>
  <c r="L90" i="176"/>
  <c r="L89" i="176"/>
  <c r="N86" i="59"/>
  <c r="N88" i="59" s="1"/>
  <c r="D50" i="5" s="1"/>
  <c r="N88" i="232"/>
  <c r="N90" i="232" s="1"/>
  <c r="D192" i="5" s="1"/>
  <c r="N86" i="42"/>
  <c r="N88" i="42" s="1"/>
  <c r="D33" i="5" s="1"/>
  <c r="N86" i="38"/>
  <c r="N88" i="38" s="1"/>
  <c r="D29" i="5" s="1"/>
  <c r="N86" i="140"/>
  <c r="N88" i="140" s="1"/>
  <c r="D132" i="5" s="1"/>
  <c r="N86" i="135"/>
  <c r="N88" i="135" s="1"/>
  <c r="D126" i="5" s="1"/>
  <c r="N86" i="26"/>
  <c r="N88" i="26" s="1"/>
  <c r="D18" i="5" s="1"/>
  <c r="N87" i="241"/>
  <c r="N89" i="241" s="1"/>
  <c r="D201" i="5" s="1"/>
  <c r="N87" i="332"/>
  <c r="N89" i="332" s="1"/>
  <c r="D286" i="5" s="1"/>
  <c r="L85" i="239"/>
  <c r="L86" i="239"/>
  <c r="N87" i="240"/>
  <c r="N89" i="240" s="1"/>
  <c r="D200" i="5" s="1"/>
  <c r="L89" i="155"/>
  <c r="L86" i="311"/>
  <c r="L90" i="155"/>
  <c r="N88" i="274"/>
  <c r="N90" i="274" s="1"/>
  <c r="D232" i="5" s="1"/>
  <c r="N86" i="30"/>
  <c r="N88" i="30" s="1"/>
  <c r="D22" i="5" s="1"/>
  <c r="N85" i="286"/>
  <c r="N87" i="286" s="1"/>
  <c r="D243" i="5" s="1"/>
  <c r="N86" i="147"/>
  <c r="N88" i="147" s="1"/>
  <c r="D137" i="5" s="1"/>
  <c r="N86" i="19"/>
  <c r="N88" i="19" s="1"/>
  <c r="D11" i="5" s="1"/>
  <c r="N85" i="298"/>
  <c r="N87" i="298" s="1"/>
  <c r="D254" i="5" s="1"/>
  <c r="N86" i="100"/>
  <c r="N88" i="100" s="1"/>
  <c r="D90" i="5" s="1"/>
  <c r="N86" i="41"/>
  <c r="N88" i="41" s="1"/>
  <c r="D32" i="5" s="1"/>
  <c r="N87" i="251"/>
  <c r="N89" i="251" s="1"/>
  <c r="D211" i="5" s="1"/>
  <c r="N86" i="69"/>
  <c r="N88" i="69" s="1"/>
  <c r="D60" i="5" s="1"/>
  <c r="N86" i="80"/>
  <c r="N88" i="80" s="1"/>
  <c r="D71" i="5" s="1"/>
  <c r="N86" i="9"/>
  <c r="N88" i="9" s="1"/>
  <c r="D4" i="5" s="1"/>
  <c r="N86" i="231"/>
  <c r="N88" i="231" s="1"/>
  <c r="D191" i="5" s="1"/>
  <c r="N88" i="275"/>
  <c r="N90" i="275" s="1"/>
  <c r="D233" i="5" s="1"/>
  <c r="N86" i="142"/>
  <c r="N88" i="142" s="1"/>
  <c r="D134" i="5" s="1"/>
  <c r="L88" i="157"/>
  <c r="L83" i="60"/>
  <c r="L89" i="157"/>
  <c r="N91" i="282"/>
  <c r="N93" i="282" s="1"/>
  <c r="D239" i="5" s="1"/>
  <c r="N86" i="88"/>
  <c r="N88" i="88" s="1"/>
  <c r="D79" i="5" s="1"/>
  <c r="N86" i="53"/>
  <c r="N88" i="53" s="1"/>
  <c r="D45" i="5" s="1"/>
  <c r="N86" i="209"/>
  <c r="N88" i="209" s="1"/>
  <c r="D131" i="5" s="1"/>
  <c r="N87" i="264"/>
  <c r="N89" i="264" s="1"/>
  <c r="D223" i="5" s="1"/>
  <c r="L89" i="189"/>
  <c r="N86" i="99"/>
  <c r="N88" i="99" s="1"/>
  <c r="D89" i="5" s="1"/>
  <c r="N87" i="235"/>
  <c r="N89" i="235" s="1"/>
  <c r="D195" i="5" s="1"/>
  <c r="N87" i="238"/>
  <c r="N89" i="238" s="1"/>
  <c r="D198" i="5" s="1"/>
  <c r="N86" i="149"/>
  <c r="N88" i="149" s="1"/>
  <c r="D135" i="5" s="1"/>
  <c r="N86" i="103"/>
  <c r="N88" i="103" s="1"/>
  <c r="D93" i="5" s="1"/>
  <c r="N87" i="342"/>
  <c r="N89" i="342" s="1"/>
  <c r="D295" i="5" s="1"/>
  <c r="N86" i="215"/>
  <c r="N88" i="215" s="1"/>
  <c r="D177" i="5" s="1"/>
  <c r="N85" i="325"/>
  <c r="N87" i="325" s="1"/>
  <c r="D280" i="5" s="1"/>
  <c r="N86" i="33"/>
  <c r="N88" i="33" s="1"/>
  <c r="D25" i="5" s="1"/>
  <c r="N86" i="83"/>
  <c r="N88" i="83" s="1"/>
  <c r="D74" i="5" s="1"/>
  <c r="N82" i="227"/>
  <c r="N84" i="227" s="1"/>
  <c r="D188" i="5" s="1"/>
  <c r="N90" i="217"/>
  <c r="N92" i="217" s="1"/>
  <c r="D179" i="5" s="1"/>
  <c r="N86" i="29"/>
  <c r="N88" i="29" s="1"/>
  <c r="D21" i="5" s="1"/>
  <c r="L87" i="189"/>
  <c r="N87" i="295"/>
  <c r="N89" i="295" s="1"/>
  <c r="D251" i="5" s="1"/>
  <c r="N86" i="96"/>
  <c r="N88" i="96" s="1"/>
  <c r="D86" i="5" s="1"/>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87" i="247"/>
  <c r="N89" i="247" s="1"/>
  <c r="D207" i="5" s="1"/>
  <c r="N85" i="191"/>
  <c r="N87" i="191" s="1"/>
  <c r="D171" i="5" s="1"/>
  <c r="N86" i="89"/>
  <c r="N88" i="89" s="1"/>
  <c r="D80"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7" i="318"/>
  <c r="N89" i="318" s="1"/>
  <c r="D274"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5"/>
  <c r="N89" i="315" s="1"/>
  <c r="D271"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3" i="165" l="1"/>
  <c r="N95" i="165" s="1"/>
  <c r="D150" i="5" s="1"/>
  <c r="N85" i="287"/>
  <c r="N87" i="287" s="1"/>
  <c r="D244" i="5" s="1"/>
  <c r="N85" i="285"/>
  <c r="N87" i="285" s="1"/>
  <c r="D242" i="5" s="1"/>
  <c r="N90" i="164"/>
  <c r="N92" i="164" s="1"/>
  <c r="D149" i="5" s="1"/>
  <c r="N90" i="179"/>
  <c r="N92" i="179" s="1"/>
  <c r="D158" i="5" s="1"/>
  <c r="N91" i="267"/>
  <c r="N93" i="267" s="1"/>
  <c r="D226" i="5" s="1"/>
  <c r="N90" i="174"/>
  <c r="N92" i="174" s="1"/>
  <c r="D154" i="5" s="1"/>
  <c r="N87" i="294"/>
  <c r="N89" i="294" s="1"/>
  <c r="D250" i="5" s="1"/>
  <c r="N87" i="311"/>
  <c r="N89" i="311" s="1"/>
  <c r="D267" i="5" s="1"/>
  <c r="N87" i="319"/>
  <c r="N89" i="319" s="1"/>
  <c r="D275" i="5" s="1"/>
  <c r="N87" i="314"/>
  <c r="N89" i="314" s="1"/>
  <c r="D270" i="5" s="1"/>
  <c r="N91" i="268"/>
  <c r="N93" i="268" s="1"/>
  <c r="D227" i="5" s="1"/>
  <c r="N90" i="180"/>
  <c r="N92" i="180" s="1"/>
  <c r="D159" i="5" s="1"/>
  <c r="N91" i="176"/>
  <c r="N93" i="176" s="1"/>
  <c r="D155" i="5" s="1"/>
  <c r="N87" i="239"/>
  <c r="N89" i="239" s="1"/>
  <c r="D199" i="5" s="1"/>
  <c r="N91" i="155"/>
  <c r="N93" i="155" s="1"/>
  <c r="D144" i="5" s="1"/>
  <c r="N86" i="60"/>
  <c r="N88" i="60" s="1"/>
  <c r="D51" i="5" s="1"/>
  <c r="N91" i="157"/>
  <c r="N93" i="157" s="1"/>
  <c r="D145" i="5" s="1"/>
  <c r="N90" i="189"/>
  <c r="N92" i="189" s="1"/>
  <c r="D169" i="5" s="1"/>
  <c r="N90" i="172"/>
  <c r="N92" i="172" s="1"/>
  <c r="D153" i="5" s="1"/>
  <c r="N91" i="158"/>
  <c r="N93" i="158" s="1"/>
  <c r="D146" i="5" s="1"/>
  <c r="N82" i="228"/>
  <c r="N84" i="228" s="1"/>
  <c r="D189" i="5" s="1"/>
  <c r="N91" i="162"/>
  <c r="N93" i="162" s="1"/>
  <c r="D148" i="5" s="1"/>
  <c r="N91" i="182"/>
  <c r="N93" i="182" s="1"/>
  <c r="D162" i="5" s="1"/>
  <c r="N91" i="168"/>
  <c r="N93" i="168" s="1"/>
  <c r="D151" i="5" s="1"/>
  <c r="N87" i="150"/>
  <c r="N89" i="150" s="1"/>
  <c r="D142" i="5" s="1"/>
  <c r="D78" i="5"/>
  <c r="D257" i="5"/>
  <c r="D160" i="5" l="1"/>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<sst xmlns="http://schemas.openxmlformats.org/spreadsheetml/2006/main" count="38539" uniqueCount="2344">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</sst>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9">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4" fontId="7" fillId="25" borderId="6" xfId="11" applyFont="1" applyFill="1" applyBorder="1" applyProtection="1"/>
    <xf numFmtId="164" fontId="0" fillId="0" borderId="15" xfId="11" applyFont="1" applyFill="1" applyBorder="1" applyProtection="1">
      <protection locked="0"/>
    </xf>
    <xf numFmtId="164" fontId="7" fillId="29" borderId="6" xfId="11" applyFont="1" applyFill="1" applyBorder="1" applyProtection="1"/>
    <xf numFmtId="9" fontId="7" fillId="25" borderId="6" xfId="5" applyFont="1" applyFill="1" applyBorder="1" applyProtection="1"/>
    <xf numFmtId="164" fontId="3" fillId="5" borderId="4" xfId="11" applyFont="1" applyFill="1" applyBorder="1" applyProtection="1">
      <protection locked="0"/>
    </xf>
    <xf numFmtId="164" fontId="3" fillId="16" borderId="63" xfId="11" applyFont="1" applyFill="1" applyBorder="1" applyProtection="1">
      <protection locked="0"/>
    </xf>
    <xf numFmtId="0" fontId="0" fillId="30" borderId="3" xfId="2" applyFont="1" applyFill="1" applyBorder="1" applyAlignment="1" applyProtection="1">
      <alignment horizontal="center" vertical="center"/>
    </xf>
    <xf numFmtId="0" fontId="5" fillId="30" borderId="3" xfId="2" applyFont="1" applyFill="1" applyBorder="1" applyAlignment="1" applyProtection="1">
      <alignment horizontal="center" vertical="center" wrapText="1"/>
    </xf>
    <xf numFmtId="0" fontId="5" fillId="30" borderId="3" xfId="2" applyFont="1" applyFill="1" applyBorder="1" applyAlignment="1" applyProtection="1">
      <alignment wrapText="1"/>
    </xf>
    <xf numFmtId="178" fontId="5" fillId="30"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RISARALDA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A15" sqref="A15"/>
    </sheetView>
  </sheetViews>
  <sheetFormatPr baseColWidth="10" defaultRowHeight="15"/>
  <cols>
    <col min="2" max="2" width="11.140625" customWidth="1"/>
    <col min="3" max="3" width="10.28515625" customWidth="1"/>
    <col min="8" max="8" width="83" customWidth="1"/>
    <col min="26" max="26" width="9.710937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8"/>
      <c r="B32" s="668"/>
      <c r="C32" s="668"/>
      <c r="D32" s="668"/>
      <c r="E32" s="668"/>
      <c r="F32" s="668"/>
      <c r="G32" s="668"/>
      <c r="H32" s="668"/>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8"/>
      <c r="B33" s="668"/>
      <c r="C33" s="668"/>
      <c r="D33" s="668"/>
      <c r="E33" s="668"/>
      <c r="F33" s="668"/>
      <c r="G33" s="668"/>
      <c r="H33" s="668"/>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8"/>
      <c r="B34" s="668"/>
      <c r="C34" s="668"/>
      <c r="D34" s="668"/>
      <c r="E34" s="668"/>
      <c r="F34" s="668"/>
      <c r="G34" s="668"/>
      <c r="H34" s="668"/>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8"/>
      <c r="B35" s="668"/>
      <c r="C35" s="668"/>
      <c r="D35" s="668"/>
      <c r="E35" s="668"/>
      <c r="F35" s="668"/>
      <c r="G35" s="668"/>
      <c r="H35" s="668"/>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8"/>
      <c r="B36" s="668"/>
      <c r="C36" s="668"/>
      <c r="D36" s="668"/>
      <c r="E36" s="668"/>
      <c r="F36" s="668"/>
      <c r="G36" s="668"/>
      <c r="H36" s="668"/>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8"/>
      <c r="B37" s="668"/>
      <c r="C37" s="668"/>
      <c r="D37" s="668"/>
      <c r="E37" s="668"/>
      <c r="F37" s="668"/>
      <c r="G37" s="668"/>
      <c r="H37" s="668"/>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8"/>
      <c r="B38" s="668"/>
      <c r="C38" s="668"/>
      <c r="D38" s="668"/>
      <c r="E38" s="668"/>
      <c r="F38" s="668"/>
      <c r="G38" s="668"/>
      <c r="H38" s="668"/>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5" style="181" customWidth="1"/>
    <col min="5" max="5" width="30" style="202" customWidth="1"/>
    <col min="6" max="7" width="11.42578125" customWidth="1"/>
    <col min="8" max="8" width="1.28515625" customWidth="1"/>
    <col min="10" max="10" width="34.42578125" customWidth="1"/>
  </cols>
  <sheetData>
    <row r="1" spans="1:10" ht="96" customHeight="1" thickTop="1" thickBot="1">
      <c r="A1" s="669" t="s">
        <v>1849</v>
      </c>
      <c r="B1" s="670"/>
      <c r="C1" s="670"/>
      <c r="D1" s="671"/>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3315429.6288701077</v>
      </c>
      <c r="G3" t="s">
        <v>980</v>
      </c>
      <c r="J3" s="1"/>
    </row>
    <row r="4" spans="1:10" ht="54" thickTop="1" thickBot="1">
      <c r="A4" s="131" t="s">
        <v>985</v>
      </c>
      <c r="B4" s="132" t="s">
        <v>1169</v>
      </c>
      <c r="C4" s="130" t="s">
        <v>984</v>
      </c>
      <c r="D4" s="177">
        <f>VLOOKUP('200.2'!A88,'200.2'!A37:N108,14,FALSE)</f>
        <v>216999.15173622471</v>
      </c>
      <c r="J4" s="1"/>
    </row>
    <row r="5" spans="1:10" ht="54" thickTop="1" thickBot="1">
      <c r="A5" s="131" t="s">
        <v>986</v>
      </c>
      <c r="B5" s="132" t="s">
        <v>1170</v>
      </c>
      <c r="C5" s="133" t="s">
        <v>987</v>
      </c>
      <c r="D5" s="177">
        <f>VLOOKUP('201.1'!A88,'201.1'!A38:N109,14,FALSE)</f>
        <v>108085.8953323531</v>
      </c>
    </row>
    <row r="6" spans="1:10" ht="54" thickTop="1" thickBot="1">
      <c r="A6" s="131" t="s">
        <v>988</v>
      </c>
      <c r="B6" s="132" t="s">
        <v>1171</v>
      </c>
      <c r="C6" s="133" t="s">
        <v>987</v>
      </c>
      <c r="D6" s="177">
        <f>VLOOKUP('201.2'!A88,'201.2'!A39:N110,14,FALSE)</f>
        <v>130959.76141519423</v>
      </c>
    </row>
    <row r="7" spans="1:10" ht="70.5" customHeight="1" thickTop="1" thickBot="1">
      <c r="A7" s="131" t="s">
        <v>989</v>
      </c>
      <c r="B7" s="132" t="s">
        <v>1172</v>
      </c>
      <c r="C7" s="133" t="s">
        <v>987</v>
      </c>
      <c r="D7" s="177">
        <f>VLOOKUP('201.3'!A88,'201.3'!A40:N111,14,FALSE)</f>
        <v>26983.770542437371</v>
      </c>
    </row>
    <row r="8" spans="1:10" ht="54" thickTop="1" thickBot="1">
      <c r="A8" s="131" t="s">
        <v>990</v>
      </c>
      <c r="B8" s="132" t="s">
        <v>1173</v>
      </c>
      <c r="C8" s="133" t="s">
        <v>987</v>
      </c>
      <c r="D8" s="178">
        <f>VLOOKUP('201.4'!A88,'201.4'!A41:N112,14,FALSE)</f>
        <v>35534.955816479116</v>
      </c>
    </row>
    <row r="9" spans="1:10" ht="54" thickTop="1" thickBot="1">
      <c r="A9" s="131" t="s">
        <v>991</v>
      </c>
      <c r="B9" s="132" t="s">
        <v>1170</v>
      </c>
      <c r="C9" s="133" t="s">
        <v>1845</v>
      </c>
      <c r="D9" s="178">
        <f>VLOOKUP('201.5'!A88,'201.5'!A42:N113,14,FALSE)</f>
        <v>108085.8953323531</v>
      </c>
    </row>
    <row r="10" spans="1:10" ht="54" thickTop="1" thickBot="1">
      <c r="A10" s="131" t="s">
        <v>992</v>
      </c>
      <c r="B10" s="132" t="s">
        <v>1171</v>
      </c>
      <c r="C10" s="133" t="s">
        <v>1845</v>
      </c>
      <c r="D10" s="178">
        <f>VLOOKUP('201.6'!A88,'201.6'!A43:N114,14,FALSE)</f>
        <v>130959.76141519423</v>
      </c>
    </row>
    <row r="11" spans="1:10" ht="54" thickTop="1" thickBot="1">
      <c r="A11" s="131" t="s">
        <v>993</v>
      </c>
      <c r="B11" s="132" t="s">
        <v>1171</v>
      </c>
      <c r="C11" s="133" t="s">
        <v>387</v>
      </c>
      <c r="D11" s="178">
        <f>VLOOKUP('201.7'!A88,'201.7'!A44:N115,14,FALSE)</f>
        <v>127425.27946631395</v>
      </c>
    </row>
    <row r="12" spans="1:10" ht="54" thickTop="1" thickBot="1">
      <c r="A12" s="131" t="s">
        <v>994</v>
      </c>
      <c r="B12" s="132" t="s">
        <v>1174</v>
      </c>
      <c r="C12" s="133" t="s">
        <v>233</v>
      </c>
      <c r="D12" s="178">
        <f>VLOOKUP('201.8'!A88,'201.8'!A45:N116,14,FALSE)</f>
        <v>11344.749810036597</v>
      </c>
    </row>
    <row r="13" spans="1:10" ht="54" thickTop="1" thickBot="1">
      <c r="A13" s="131" t="s">
        <v>995</v>
      </c>
      <c r="B13" s="132" t="s">
        <v>1175</v>
      </c>
      <c r="C13" s="133" t="s">
        <v>233</v>
      </c>
      <c r="D13" s="178">
        <f>VLOOKUP('201.9'!A88,'201.9'!A46:N117,14,FALSE)</f>
        <v>11021.73417848624</v>
      </c>
    </row>
    <row r="14" spans="1:10" ht="54" thickTop="1" thickBot="1">
      <c r="A14" s="131" t="s">
        <v>996</v>
      </c>
      <c r="B14" s="132" t="s">
        <v>1176</v>
      </c>
      <c r="C14" s="133" t="s">
        <v>144</v>
      </c>
      <c r="D14" s="178">
        <f>VLOOKUP('201.10'!A88,'201.10'!A47:N118,14,FALSE)</f>
        <v>3253.8467436026704</v>
      </c>
    </row>
    <row r="15" spans="1:10" ht="54" thickTop="1" thickBot="1">
      <c r="A15" s="131" t="s">
        <v>997</v>
      </c>
      <c r="B15" s="132" t="s">
        <v>1177</v>
      </c>
      <c r="C15" s="133" t="s">
        <v>998</v>
      </c>
      <c r="D15" s="178">
        <f>VLOOKUP('201.11'!A88,'201.11'!A48:N119,14,FALSE)</f>
        <v>1626.7274425481119</v>
      </c>
    </row>
    <row r="16" spans="1:10" ht="54" thickTop="1" thickBot="1">
      <c r="A16" s="131" t="s">
        <v>999</v>
      </c>
      <c r="B16" s="132" t="s">
        <v>1178</v>
      </c>
      <c r="C16" s="133" t="s">
        <v>1845</v>
      </c>
      <c r="D16" s="178">
        <f>VLOOKUP('201.12'!A88,'201.12'!A49:N120,14,FALSE)</f>
        <v>108820.15830115767</v>
      </c>
    </row>
    <row r="17" spans="1:4" ht="64.5" thickTop="1" thickBot="1">
      <c r="A17" s="134" t="s">
        <v>1000</v>
      </c>
      <c r="B17" s="135" t="s">
        <v>1179</v>
      </c>
      <c r="C17" s="133" t="s">
        <v>1845</v>
      </c>
      <c r="D17" s="178">
        <f>VLOOKUP('201.13'!A88,'201.13'!A50:N121,14,FALSE)</f>
        <v>124091.1943539677</v>
      </c>
    </row>
    <row r="18" spans="1:4" ht="54" thickTop="1" thickBot="1">
      <c r="A18" s="131" t="s">
        <v>1001</v>
      </c>
      <c r="B18" s="132" t="s">
        <v>1180</v>
      </c>
      <c r="C18" s="133" t="s">
        <v>144</v>
      </c>
      <c r="D18" s="178">
        <f>VLOOKUP('201.14'!A88,'201.14'!A51:N122,14,FALSE)</f>
        <v>43014.504851280348</v>
      </c>
    </row>
    <row r="19" spans="1:4" ht="54" thickTop="1" thickBot="1">
      <c r="A19" s="131" t="s">
        <v>1002</v>
      </c>
      <c r="B19" s="132" t="s">
        <v>1181</v>
      </c>
      <c r="C19" s="133" t="s">
        <v>144</v>
      </c>
      <c r="D19" s="178">
        <f>VLOOKUP('201.15'!A88,'201.15'!A52:N123,14,FALSE)</f>
        <v>52655.790274995772</v>
      </c>
    </row>
    <row r="20" spans="1:4" ht="54" thickTop="1" thickBot="1">
      <c r="A20" s="131" t="s">
        <v>1003</v>
      </c>
      <c r="B20" s="132" t="s">
        <v>1182</v>
      </c>
      <c r="C20" s="133" t="s">
        <v>144</v>
      </c>
      <c r="D20" s="178">
        <f>VLOOKUP('201.16'!A88,'201.16'!A53:N124,14,FALSE)</f>
        <v>2386.7842093333329</v>
      </c>
    </row>
    <row r="21" spans="1:4" ht="54" thickTop="1" thickBot="1">
      <c r="A21" s="131" t="s">
        <v>1004</v>
      </c>
      <c r="B21" s="132" t="s">
        <v>1183</v>
      </c>
      <c r="C21" s="133" t="s">
        <v>1845</v>
      </c>
      <c r="D21" s="178">
        <f>VLOOKUP('201.17'!A88,'201.17'!A54:N125,14,FALSE)</f>
        <v>69085.379284044524</v>
      </c>
    </row>
    <row r="22" spans="1:4" ht="54" thickTop="1" thickBot="1">
      <c r="A22" s="131" t="s">
        <v>1005</v>
      </c>
      <c r="B22" s="132" t="s">
        <v>1184</v>
      </c>
      <c r="C22" s="133" t="s">
        <v>1845</v>
      </c>
      <c r="D22" s="178">
        <f>VLOOKUP('201.18'!A88,'201.18'!A55:N126,14,FALSE)</f>
        <v>69085.379284044524</v>
      </c>
    </row>
    <row r="23" spans="1:4" ht="54" thickTop="1" thickBot="1">
      <c r="A23" s="131" t="s">
        <v>1006</v>
      </c>
      <c r="B23" s="132" t="s">
        <v>1185</v>
      </c>
      <c r="C23" s="133" t="s">
        <v>144</v>
      </c>
      <c r="D23" s="178">
        <f>VLOOKUP('201.19'!A88,'201.19'!A56:N127,14,FALSE)</f>
        <v>5377.2503901921482</v>
      </c>
    </row>
    <row r="24" spans="1:4" ht="54" thickTop="1" thickBot="1">
      <c r="A24" s="131" t="s">
        <v>1007</v>
      </c>
      <c r="B24" s="132" t="s">
        <v>1186</v>
      </c>
      <c r="C24" s="133" t="s">
        <v>144</v>
      </c>
      <c r="D24" s="178">
        <f>VLOOKUP('201.20'!A88,'201.20'!A57:N128,14,FALSE)</f>
        <v>998.78399176146013</v>
      </c>
    </row>
    <row r="25" spans="1:4" ht="54" thickTop="1" thickBot="1">
      <c r="A25" s="131" t="s">
        <v>1008</v>
      </c>
      <c r="B25" s="132" t="s">
        <v>1187</v>
      </c>
      <c r="C25" s="133" t="s">
        <v>144</v>
      </c>
      <c r="D25" s="178">
        <f>VLOOKUP('201.21'!A88,'201.21'!A58:N129,14,FALSE)</f>
        <v>6177.7949889529154</v>
      </c>
    </row>
    <row r="26" spans="1:4" ht="54" thickTop="1" thickBot="1">
      <c r="A26" s="131" t="s">
        <v>1425</v>
      </c>
      <c r="B26" s="132" t="s">
        <v>1413</v>
      </c>
      <c r="C26" s="133" t="s">
        <v>1845</v>
      </c>
      <c r="D26" s="178">
        <f>VLOOKUP('203.1'!A88,'203.1'!A59:N130,14,FALSE)</f>
        <v>804366.7857786282</v>
      </c>
    </row>
    <row r="27" spans="1:4" ht="54" thickTop="1" thickBot="1">
      <c r="A27" s="131" t="s">
        <v>1426</v>
      </c>
      <c r="B27" s="132" t="s">
        <v>1417</v>
      </c>
      <c r="C27" s="133" t="s">
        <v>1845</v>
      </c>
      <c r="D27" s="178">
        <f>VLOOKUP('203.2'!A88,'203.2'!A60:N131,14,FALSE)</f>
        <v>970888.33659146004</v>
      </c>
    </row>
    <row r="28" spans="1:4" ht="54" thickTop="1" thickBot="1">
      <c r="A28" s="131" t="s">
        <v>1427</v>
      </c>
      <c r="B28" s="132" t="s">
        <v>1418</v>
      </c>
      <c r="C28" s="133" t="s">
        <v>1845</v>
      </c>
      <c r="D28" s="178">
        <f>VLOOKUP('203.3'!A88,'203.3'!A61:N132,14,FALSE)</f>
        <v>1089832.3014577685</v>
      </c>
    </row>
    <row r="29" spans="1:4" ht="54" thickTop="1" thickBot="1">
      <c r="A29" s="131" t="s">
        <v>1428</v>
      </c>
      <c r="B29" s="132" t="s">
        <v>1419</v>
      </c>
      <c r="C29" s="133" t="s">
        <v>1845</v>
      </c>
      <c r="D29" s="178">
        <f>VLOOKUP('203.4'!A88,'203.4'!A62:N133,14,FALSE)</f>
        <v>491515.38843231718</v>
      </c>
    </row>
    <row r="30" spans="1:4" ht="54" thickTop="1" thickBot="1">
      <c r="A30" s="131" t="s">
        <v>1429</v>
      </c>
      <c r="B30" s="132" t="s">
        <v>1420</v>
      </c>
      <c r="C30" s="133" t="s">
        <v>1845</v>
      </c>
      <c r="D30" s="178">
        <f>VLOOKUP('203.5'!A88,'203.5'!A63:N134,14,FALSE)</f>
        <v>568777.17392235622</v>
      </c>
    </row>
    <row r="31" spans="1:4" ht="54" thickTop="1" thickBot="1">
      <c r="A31" s="131" t="s">
        <v>1430</v>
      </c>
      <c r="B31" s="132" t="s">
        <v>1421</v>
      </c>
      <c r="C31" s="133" t="s">
        <v>1845</v>
      </c>
      <c r="D31" s="178">
        <f>VLOOKUP('203.6'!A88,'203.6'!A64:N135,14,FALSE)</f>
        <v>617943.76468874468</v>
      </c>
    </row>
    <row r="32" spans="1:4" ht="54" thickTop="1" thickBot="1">
      <c r="A32" s="131" t="s">
        <v>1431</v>
      </c>
      <c r="B32" s="132" t="s">
        <v>1422</v>
      </c>
      <c r="C32" s="133" t="s">
        <v>1845</v>
      </c>
      <c r="D32" s="178">
        <f>VLOOKUP('203.7'!A88,'203.7'!A65:N136,14,FALSE)</f>
        <v>228844.26823103364</v>
      </c>
    </row>
    <row r="33" spans="1:4" ht="54" thickTop="1" thickBot="1">
      <c r="A33" s="131" t="s">
        <v>1432</v>
      </c>
      <c r="B33" s="132" t="s">
        <v>1871</v>
      </c>
      <c r="C33" s="133" t="s">
        <v>1845</v>
      </c>
      <c r="D33" s="178">
        <f>VLOOKUP('203.8'!A88,'203.8'!A66:N137,14,FALSE)</f>
        <v>355475.91581065836</v>
      </c>
    </row>
    <row r="34" spans="1:4" ht="54" thickTop="1" thickBot="1">
      <c r="A34" s="131" t="s">
        <v>1433</v>
      </c>
      <c r="B34" s="132" t="s">
        <v>1424</v>
      </c>
      <c r="C34" s="133" t="s">
        <v>1845</v>
      </c>
      <c r="D34" s="178">
        <f>VLOOKUP('203.9'!A88,'203.9'!A67:N138,14,FALSE)</f>
        <v>377311.33183189674</v>
      </c>
    </row>
    <row r="35" spans="1:4" ht="54" thickTop="1" thickBot="1">
      <c r="A35" s="131" t="s">
        <v>1434</v>
      </c>
      <c r="B35" s="132" t="s">
        <v>1414</v>
      </c>
      <c r="C35" s="133" t="s">
        <v>1845</v>
      </c>
      <c r="D35" s="178">
        <f>VLOOKUP('203.10'!A88,'203.10'!A68:N139,14,FALSE)</f>
        <v>178619.3700462961</v>
      </c>
    </row>
    <row r="36" spans="1:4" ht="54" thickTop="1" thickBot="1">
      <c r="A36" s="131" t="s">
        <v>1435</v>
      </c>
      <c r="B36" s="132" t="s">
        <v>1415</v>
      </c>
      <c r="C36" s="133" t="s">
        <v>1845</v>
      </c>
      <c r="D36" s="178">
        <f>VLOOKUP('203.11'!A88,'203.11'!A69:N140,14,FALSE)</f>
        <v>266149.21390559245</v>
      </c>
    </row>
    <row r="37" spans="1:4" ht="54" thickTop="1" thickBot="1">
      <c r="A37" s="131" t="s">
        <v>1436</v>
      </c>
      <c r="B37" s="216" t="s">
        <v>1416</v>
      </c>
      <c r="C37" s="133" t="s">
        <v>1845</v>
      </c>
      <c r="D37" s="178">
        <f>VLOOKUP('203.12'!A88,'203.12'!A70:N141,14,FALSE)</f>
        <v>277492.28716337867</v>
      </c>
    </row>
    <row r="38" spans="1:4" ht="54" thickTop="1" thickBot="1">
      <c r="A38" s="131" t="s">
        <v>1009</v>
      </c>
      <c r="B38" s="132" t="s">
        <v>1188</v>
      </c>
      <c r="C38" s="133" t="s">
        <v>387</v>
      </c>
      <c r="D38" s="178">
        <f>VLOOKUP('210.1.1'!A88,'210.1.1'!A71:N142,14,FALSE)</f>
        <v>11922.460319829275</v>
      </c>
    </row>
    <row r="39" spans="1:4" ht="54" thickTop="1" thickBot="1">
      <c r="A39" s="131" t="s">
        <v>1010</v>
      </c>
      <c r="B39" s="132" t="s">
        <v>1189</v>
      </c>
      <c r="C39" s="133" t="s">
        <v>387</v>
      </c>
      <c r="D39" s="178">
        <f>VLOOKUP('210.1.2'!A88,'210.1.2'!A72:N143,14,FALSE)</f>
        <v>3656.118166790603</v>
      </c>
    </row>
    <row r="40" spans="1:4" ht="54" thickTop="1" thickBot="1">
      <c r="A40" s="131" t="s">
        <v>1011</v>
      </c>
      <c r="B40" s="132" t="s">
        <v>1190</v>
      </c>
      <c r="C40" s="133" t="s">
        <v>387</v>
      </c>
      <c r="D40" s="178">
        <f>VLOOKUP('210.2.1'!A90,'210.2.1'!A73:N144,14,FALSE)</f>
        <v>25432.454194362042</v>
      </c>
    </row>
    <row r="41" spans="1:4" ht="54" thickTop="1" thickBot="1">
      <c r="A41" s="131" t="s">
        <v>1012</v>
      </c>
      <c r="B41" s="132" t="s">
        <v>1191</v>
      </c>
      <c r="C41" s="133" t="s">
        <v>387</v>
      </c>
      <c r="D41" s="178">
        <f>VLOOKUP('210.2.2'!A88,'210.2.2'!A74:N145,14,FALSE)</f>
        <v>11922.460319829275</v>
      </c>
    </row>
    <row r="42" spans="1:4" ht="54" thickTop="1" thickBot="1">
      <c r="A42" s="131" t="s">
        <v>1013</v>
      </c>
      <c r="B42" s="132" t="s">
        <v>1192</v>
      </c>
      <c r="C42" s="133" t="s">
        <v>387</v>
      </c>
      <c r="D42" s="178">
        <f>VLOOKUP('210.2.3'!A91,'210.2.3'!A91:N146,14,FALSE)</f>
        <v>17166.112041323369</v>
      </c>
    </row>
    <row r="43" spans="1:4" ht="54" thickTop="1" thickBot="1">
      <c r="A43" s="131" t="s">
        <v>1014</v>
      </c>
      <c r="B43" s="132" t="s">
        <v>1193</v>
      </c>
      <c r="C43" s="133" t="s">
        <v>387</v>
      </c>
      <c r="D43" s="178">
        <f>VLOOKUP('210.2.4'!A88,'210.2.4'!A88:N147,14,FALSE)</f>
        <v>3656.118166790603</v>
      </c>
    </row>
    <row r="44" spans="1:4" ht="54" thickTop="1" thickBot="1">
      <c r="A44" s="131" t="s">
        <v>1015</v>
      </c>
      <c r="B44" s="132" t="s">
        <v>1194</v>
      </c>
      <c r="C44" s="133" t="s">
        <v>387</v>
      </c>
      <c r="D44" s="178">
        <f>VLOOKUP('211.1'!A88,'211.1'!A88:N148,14,FALSE)</f>
        <v>8274.8638065417581</v>
      </c>
    </row>
    <row r="45" spans="1:4" ht="54" thickTop="1" thickBot="1">
      <c r="A45" s="131" t="s">
        <v>1016</v>
      </c>
      <c r="B45" s="132" t="s">
        <v>1195</v>
      </c>
      <c r="C45" s="133" t="s">
        <v>387</v>
      </c>
      <c r="D45" s="178">
        <f>VLOOKUP('220.1'!A88,'220.1'!A88:N149,14,FALSE)</f>
        <v>13705.184260256758</v>
      </c>
    </row>
    <row r="46" spans="1:4" ht="54" thickTop="1" thickBot="1">
      <c r="A46" s="131" t="s">
        <v>1017</v>
      </c>
      <c r="B46" s="132" t="s">
        <v>1196</v>
      </c>
      <c r="C46" s="133" t="s">
        <v>387</v>
      </c>
      <c r="D46" s="178">
        <f>VLOOKUP('221.1'!A88,'221.1'!A88:N150,14,FALSE)</f>
        <v>11328.437070321495</v>
      </c>
    </row>
    <row r="47" spans="1:4" ht="54" thickTop="1" thickBot="1">
      <c r="A47" s="131" t="s">
        <v>1018</v>
      </c>
      <c r="B47" s="132" t="s">
        <v>1197</v>
      </c>
      <c r="C47" s="133" t="s">
        <v>387</v>
      </c>
      <c r="D47" s="178">
        <f>VLOOKUP('221.2'!A88,'221.2'!A88:N151,14,FALSE)</f>
        <v>7796.2463084998526</v>
      </c>
    </row>
    <row r="48" spans="1:4" ht="64.5" thickTop="1" thickBot="1">
      <c r="A48" s="131" t="s">
        <v>1441</v>
      </c>
      <c r="B48" s="132" t="s">
        <v>1438</v>
      </c>
      <c r="C48" s="133" t="s">
        <v>233</v>
      </c>
      <c r="D48" s="178">
        <f>VLOOKUP('223.1'!A88,'223.1'!A88:N152,14,FALSE)</f>
        <v>9614.3289026980765</v>
      </c>
    </row>
    <row r="49" spans="1:4" ht="54" thickTop="1" thickBot="1">
      <c r="A49" s="131" t="s">
        <v>1442</v>
      </c>
      <c r="B49" s="132" t="s">
        <v>1439</v>
      </c>
      <c r="C49" s="133" t="s">
        <v>233</v>
      </c>
      <c r="D49" s="178">
        <f>VLOOKUP('223.2'!A88,'223.2'!A88:N153,14,FALSE)</f>
        <v>9621.5909796026644</v>
      </c>
    </row>
    <row r="50" spans="1:4" ht="54" thickTop="1" thickBot="1">
      <c r="A50" s="131" t="s">
        <v>1443</v>
      </c>
      <c r="B50" s="132" t="s">
        <v>1440</v>
      </c>
      <c r="C50" s="133" t="s">
        <v>387</v>
      </c>
      <c r="D50" s="178">
        <f>VLOOKUP('223.3.1'!A88,'223.3.1'!A88:N154,14,FALSE)</f>
        <v>70991</v>
      </c>
    </row>
    <row r="51" spans="1:4" ht="64.5" thickTop="1" thickBot="1">
      <c r="A51" s="131" t="s">
        <v>1444</v>
      </c>
      <c r="B51" s="132" t="s">
        <v>1446</v>
      </c>
      <c r="C51" s="133" t="s">
        <v>387</v>
      </c>
      <c r="D51" s="178">
        <f>VLOOKUP('223.3.2'!A88,'223.3.2'!A88:N155,14,FALSE)</f>
        <v>80335.80524996914</v>
      </c>
    </row>
    <row r="52" spans="1:4" ht="54" thickTop="1" thickBot="1">
      <c r="A52" s="131" t="s">
        <v>1445</v>
      </c>
      <c r="B52" s="132" t="s">
        <v>1447</v>
      </c>
      <c r="C52" s="133" t="s">
        <v>387</v>
      </c>
      <c r="D52" s="178">
        <f>VLOOKUP('223.3.3'!A88,'223.3.3'!A88:N156,14,FALSE)</f>
        <v>106677.955099136</v>
      </c>
    </row>
    <row r="53" spans="1:4" ht="54" thickTop="1" thickBot="1">
      <c r="A53" s="137" t="s">
        <v>1019</v>
      </c>
      <c r="B53" s="138" t="s">
        <v>1956</v>
      </c>
      <c r="C53" s="133" t="s">
        <v>233</v>
      </c>
      <c r="D53" s="178">
        <f>VLOOKUP('230.1'!A88,'230.1'!A88:N157,14,FALSE)</f>
        <v>2770.0627290100419</v>
      </c>
    </row>
    <row r="54" spans="1:4" ht="54" thickTop="1" thickBot="1">
      <c r="A54" s="137" t="s">
        <v>1020</v>
      </c>
      <c r="B54" s="138" t="s">
        <v>1198</v>
      </c>
      <c r="C54" s="133" t="s">
        <v>233</v>
      </c>
      <c r="D54" s="178">
        <f>VLOOKUP('231.1'!A88,'231.1'!A88:N159,14,FALSE)</f>
        <v>9736.806733804915</v>
      </c>
    </row>
    <row r="55" spans="1:4" ht="54" thickTop="1" thickBot="1">
      <c r="A55" s="137" t="s">
        <v>1021</v>
      </c>
      <c r="B55" s="138" t="s">
        <v>1448</v>
      </c>
      <c r="C55" s="133" t="s">
        <v>233</v>
      </c>
      <c r="D55" s="178">
        <f>VLOOKUP('232.1'!A88,'232.1'!A88:N160,14,FALSE)</f>
        <v>7565.409677735719</v>
      </c>
    </row>
    <row r="56" spans="1:4" ht="54" thickTop="1" thickBot="1">
      <c r="A56" s="137" t="s">
        <v>1449</v>
      </c>
      <c r="B56" s="138" t="s">
        <v>1872</v>
      </c>
      <c r="C56" s="133" t="s">
        <v>233</v>
      </c>
      <c r="D56" s="178">
        <f>VLOOKUP('233.1'!A88,'233.1'!A88:N161,14,FALSE)</f>
        <v>9692.2173717216774</v>
      </c>
    </row>
    <row r="57" spans="1:4" ht="54" thickTop="1" thickBot="1">
      <c r="A57" s="137" t="s">
        <v>1451</v>
      </c>
      <c r="B57" s="138" t="s">
        <v>1452</v>
      </c>
      <c r="C57" s="133" t="s">
        <v>233</v>
      </c>
      <c r="D57" s="178">
        <f>VLOOKUP('233.10'!A88,'233.10'!A88:N162,14,FALSE)</f>
        <v>18244.228355891082</v>
      </c>
    </row>
    <row r="58" spans="1:4" ht="54" thickTop="1" thickBot="1">
      <c r="A58" s="137" t="s">
        <v>1022</v>
      </c>
      <c r="B58" s="138" t="s">
        <v>1453</v>
      </c>
      <c r="C58" s="133" t="s">
        <v>233</v>
      </c>
      <c r="D58" s="178">
        <f>VLOOKUP('234.1'!A88,'234.1'!A88:N163,14,FALSE)</f>
        <v>1016.0322807669736</v>
      </c>
    </row>
    <row r="59" spans="1:4" ht="54" thickTop="1" thickBot="1">
      <c r="A59" s="137" t="s">
        <v>1456</v>
      </c>
      <c r="B59" s="138" t="s">
        <v>1457</v>
      </c>
      <c r="C59" s="133" t="s">
        <v>387</v>
      </c>
      <c r="D59" s="178">
        <f>VLOOKUP('235.1'!A88,'235.1'!A88:N164,14,FALSE)</f>
        <v>63143.685412757091</v>
      </c>
    </row>
    <row r="60" spans="1:4" ht="54" thickTop="1" thickBot="1">
      <c r="A60" s="139" t="s">
        <v>1458</v>
      </c>
      <c r="B60" s="138" t="s">
        <v>1459</v>
      </c>
      <c r="C60" s="133" t="s">
        <v>387</v>
      </c>
      <c r="D60" s="178">
        <f>VLOOKUP('235.10'!A88,'235.10'!A88:N165,14,FALSE)</f>
        <v>13211.554107928037</v>
      </c>
    </row>
    <row r="61" spans="1:4" ht="54" thickTop="1" thickBot="1">
      <c r="A61" s="139" t="s">
        <v>1460</v>
      </c>
      <c r="B61" s="138" t="s">
        <v>1461</v>
      </c>
      <c r="C61" s="133" t="s">
        <v>377</v>
      </c>
      <c r="D61" s="178">
        <f>VLOOKUP('235.11'!A88,'235.11'!A88:N166,14,FALSE)</f>
        <v>624.15164131036306</v>
      </c>
    </row>
    <row r="62" spans="1:4" ht="54" thickTop="1" thickBot="1">
      <c r="A62" s="139" t="s">
        <v>1462</v>
      </c>
      <c r="B62" s="138" t="s">
        <v>1873</v>
      </c>
      <c r="C62" s="133" t="s">
        <v>387</v>
      </c>
      <c r="D62" s="178">
        <f>VLOOKUP('236.1'!A88,'236.1'!A88:N167,14,FALSE)</f>
        <v>108449.85824981458</v>
      </c>
    </row>
    <row r="63" spans="1:4" ht="54" thickTop="1" thickBot="1">
      <c r="A63" s="139" t="s">
        <v>1465</v>
      </c>
      <c r="B63" s="138" t="s">
        <v>1874</v>
      </c>
      <c r="C63" s="133" t="s">
        <v>387</v>
      </c>
      <c r="D63" s="178">
        <f>VLOOKUP('236.10'!A87,'236.10'!A87:N168,14,FALSE)</f>
        <v>13211.554107928037</v>
      </c>
    </row>
    <row r="64" spans="1:4" ht="54" thickTop="1" thickBot="1">
      <c r="A64" s="139" t="s">
        <v>1466</v>
      </c>
      <c r="B64" s="140" t="s">
        <v>1467</v>
      </c>
      <c r="C64" s="174" t="s">
        <v>377</v>
      </c>
      <c r="D64" s="178">
        <f>VLOOKUP('236.11'!A88,'236.11'!A88:N169,14,FALSE)</f>
        <v>1190.4788017735818</v>
      </c>
    </row>
    <row r="65" spans="1:4" ht="54" thickTop="1" thickBot="1">
      <c r="A65" s="137" t="s">
        <v>1023</v>
      </c>
      <c r="B65" s="138" t="s">
        <v>1199</v>
      </c>
      <c r="C65" s="133" t="s">
        <v>233</v>
      </c>
      <c r="D65" s="178">
        <f>VLOOKUP('310.1'!A87,'310.1'!A87:N170,14,FALSE)</f>
        <v>859.13327529632625</v>
      </c>
    </row>
    <row r="66" spans="1:4" ht="54" thickTop="1" thickBot="1">
      <c r="A66" s="137" t="s">
        <v>1024</v>
      </c>
      <c r="B66" s="138" t="s">
        <v>1200</v>
      </c>
      <c r="C66" s="133" t="s">
        <v>387</v>
      </c>
      <c r="D66" s="178">
        <f>VLOOKUP('311.1'!A87,'311.1'!A87:N171,14,FALSE)</f>
        <v>55408.456658071198</v>
      </c>
    </row>
    <row r="67" spans="1:4" ht="54" thickTop="1" thickBot="1">
      <c r="A67" s="137" t="s">
        <v>1025</v>
      </c>
      <c r="B67" s="138" t="s">
        <v>1201</v>
      </c>
      <c r="C67" s="133" t="s">
        <v>998</v>
      </c>
      <c r="D67" s="178">
        <f>VLOOKUP('312.1'!A88,'312.1'!A88:N172,14,FALSE)</f>
        <v>7094.9722743131042</v>
      </c>
    </row>
    <row r="68" spans="1:4" ht="54" thickTop="1" thickBot="1">
      <c r="A68" s="137" t="s">
        <v>1026</v>
      </c>
      <c r="B68" s="138" t="s">
        <v>1202</v>
      </c>
      <c r="C68" s="133" t="s">
        <v>998</v>
      </c>
      <c r="D68" s="178">
        <f>VLOOKUP('312.2'!A88,'312.2'!A88:N173,14,FALSE)</f>
        <v>5590.273753507483</v>
      </c>
    </row>
    <row r="69" spans="1:4" ht="54" thickTop="1" thickBot="1">
      <c r="A69" s="137" t="s">
        <v>1027</v>
      </c>
      <c r="B69" s="138" t="s">
        <v>1203</v>
      </c>
      <c r="C69" s="133" t="s">
        <v>1464</v>
      </c>
      <c r="D69" s="178">
        <f>VLOOKUP('312.3'!A87,'312.3'!A87:N174,14,FALSE)</f>
        <v>2070.2848817004642</v>
      </c>
    </row>
    <row r="70" spans="1:4" ht="54" thickTop="1" thickBot="1">
      <c r="A70" s="137" t="s">
        <v>1028</v>
      </c>
      <c r="B70" s="138" t="s">
        <v>1204</v>
      </c>
      <c r="C70" s="133" t="s">
        <v>387</v>
      </c>
      <c r="D70" s="179">
        <f>VLOOKUP('312.4'!A88,'312.4'!A88:N175,14,FALSE)</f>
        <v>55400.08367463512</v>
      </c>
    </row>
    <row r="71" spans="1:4" ht="54" thickTop="1" thickBot="1">
      <c r="A71" s="137" t="s">
        <v>1029</v>
      </c>
      <c r="B71" s="138" t="s">
        <v>1469</v>
      </c>
      <c r="C71" s="133" t="s">
        <v>387</v>
      </c>
      <c r="D71" s="179">
        <f>VLOOKUP('320.1'!A88,'320.1'!A88:N176,14,FALSE)</f>
        <v>97381.146068259448</v>
      </c>
    </row>
    <row r="72" spans="1:4" ht="54" thickTop="1" thickBot="1">
      <c r="A72" s="137" t="s">
        <v>1030</v>
      </c>
      <c r="B72" s="138" t="s">
        <v>1470</v>
      </c>
      <c r="C72" s="133" t="s">
        <v>387</v>
      </c>
      <c r="D72" s="179">
        <f>VLOOKUP('320.2'!A88,'320.2'!A88:N177,14,FALSE)</f>
        <v>77609.217433111946</v>
      </c>
    </row>
    <row r="73" spans="1:4" ht="54" thickTop="1" thickBot="1">
      <c r="A73" s="137" t="s">
        <v>1473</v>
      </c>
      <c r="B73" s="138" t="s">
        <v>1474</v>
      </c>
      <c r="C73" s="133" t="s">
        <v>387</v>
      </c>
      <c r="D73" s="179">
        <f>VLOOKUP('320.3'!A88,'320.3'!A88:N178,14,FALSE)</f>
        <v>77990.186811626409</v>
      </c>
    </row>
    <row r="74" spans="1:4" ht="54" thickTop="1" thickBot="1">
      <c r="A74" s="137" t="s">
        <v>1475</v>
      </c>
      <c r="B74" s="138" t="s">
        <v>1476</v>
      </c>
      <c r="C74" s="133" t="s">
        <v>387</v>
      </c>
      <c r="D74" s="179">
        <f>VLOOKUP('320.4'!A88,'320.4'!A88:N179,14,FALSE)</f>
        <v>116231.6327151091</v>
      </c>
    </row>
    <row r="75" spans="1:4" ht="54" thickTop="1" thickBot="1">
      <c r="A75" s="137" t="s">
        <v>1477</v>
      </c>
      <c r="B75" s="138" t="s">
        <v>1478</v>
      </c>
      <c r="C75" s="133" t="s">
        <v>387</v>
      </c>
      <c r="D75" s="179">
        <f>VLOOKUP('320.5'!A88,'320.5'!A88:N180,14,FALSE)</f>
        <v>96459.704079961579</v>
      </c>
    </row>
    <row r="76" spans="1:4" ht="54" thickTop="1" thickBot="1">
      <c r="A76" s="137" t="s">
        <v>1479</v>
      </c>
      <c r="B76" s="138" t="s">
        <v>1480</v>
      </c>
      <c r="C76" s="133" t="s">
        <v>387</v>
      </c>
      <c r="D76" s="179">
        <f>VLOOKUP('320.6'!A88,'320.6'!A88:N181,14,FALSE)</f>
        <v>96840.673458476027</v>
      </c>
    </row>
    <row r="77" spans="1:4" ht="54" thickTop="1" thickBot="1">
      <c r="A77" s="137" t="s">
        <v>1031</v>
      </c>
      <c r="B77" s="138" t="s">
        <v>1481</v>
      </c>
      <c r="C77" s="133" t="s">
        <v>387</v>
      </c>
      <c r="D77" s="179">
        <f>VLOOKUP('330.1'!A88,'330.1'!A88:N182,14,FALSE)</f>
        <v>84065.643614116911</v>
      </c>
    </row>
    <row r="78" spans="1:4" ht="54" thickTop="1" thickBot="1">
      <c r="A78" s="139" t="s">
        <v>1032</v>
      </c>
      <c r="B78" s="138" t="s">
        <v>1482</v>
      </c>
      <c r="C78" s="133" t="s">
        <v>387</v>
      </c>
      <c r="D78" s="179">
        <f>VLOOKUP('330.2'!A88,'330.1'!A88:N183,14,FALSE)</f>
        <v>84065.643614116911</v>
      </c>
    </row>
    <row r="79" spans="1:4" ht="54" thickTop="1" thickBot="1">
      <c r="A79" s="139" t="s">
        <v>1483</v>
      </c>
      <c r="B79" s="140" t="s">
        <v>1484</v>
      </c>
      <c r="C79" s="133" t="s">
        <v>387</v>
      </c>
      <c r="D79" s="179">
        <f>VLOOKUP('330.3'!A88,'330.3'!A88:N184,14,FALSE)</f>
        <v>77688.048525353617</v>
      </c>
    </row>
    <row r="80" spans="1:4" ht="54" thickTop="1" thickBot="1">
      <c r="A80" s="139" t="s">
        <v>1485</v>
      </c>
      <c r="B80" s="140" t="s">
        <v>1486</v>
      </c>
      <c r="C80" s="133" t="s">
        <v>387</v>
      </c>
      <c r="D80" s="179">
        <f>VLOOKUP('330.4'!A88,'330.4'!A88:N185,14,FALSE)</f>
        <v>102916.13026096654</v>
      </c>
    </row>
    <row r="81" spans="1:4" ht="54" thickTop="1" thickBot="1">
      <c r="A81" s="139" t="s">
        <v>1487</v>
      </c>
      <c r="B81" s="140" t="s">
        <v>1488</v>
      </c>
      <c r="C81" s="133" t="s">
        <v>387</v>
      </c>
      <c r="D81" s="179">
        <f>VLOOKUP('330.5'!A88,'330.5'!A88:N186,14,FALSE)</f>
        <v>98363.91081067246</v>
      </c>
    </row>
    <row r="82" spans="1:4" ht="54" thickTop="1" thickBot="1">
      <c r="A82" s="139" t="s">
        <v>1489</v>
      </c>
      <c r="B82" s="140" t="s">
        <v>1490</v>
      </c>
      <c r="C82" s="133" t="s">
        <v>387</v>
      </c>
      <c r="D82" s="179">
        <f>VLOOKUP('330.6'!A88,'330.6'!A88:N187,14,FALSE)</f>
        <v>96538.535172203236</v>
      </c>
    </row>
    <row r="83" spans="1:4" ht="54" thickTop="1" thickBot="1">
      <c r="A83" s="137" t="s">
        <v>1033</v>
      </c>
      <c r="B83" s="138" t="s">
        <v>1491</v>
      </c>
      <c r="C83" s="133" t="s">
        <v>387</v>
      </c>
      <c r="D83" s="179">
        <f>VLOOKUP('340.1'!A88,'340.1'!A88:N188,14,FALSE)</f>
        <v>87157.338410528406</v>
      </c>
    </row>
    <row r="84" spans="1:4" ht="54" thickTop="1" thickBot="1">
      <c r="A84" s="137" t="s">
        <v>1034</v>
      </c>
      <c r="B84" s="138" t="s">
        <v>1492</v>
      </c>
      <c r="C84" s="133" t="s">
        <v>387</v>
      </c>
      <c r="D84" s="179">
        <f>VLOOKUP('340.2'!A88,'340.2'!A88:N190,14,FALSE)</f>
        <v>81025.035440563704</v>
      </c>
    </row>
    <row r="85" spans="1:4" ht="54" thickTop="1" thickBot="1">
      <c r="A85" s="137" t="s">
        <v>1035</v>
      </c>
      <c r="B85" s="138" t="s">
        <v>1493</v>
      </c>
      <c r="C85" s="133" t="s">
        <v>387</v>
      </c>
      <c r="D85" s="179">
        <f>VLOOKUP('340.3'!A88,'340.3'!A88:N191,14,FALSE)</f>
        <v>81025.035440563704</v>
      </c>
    </row>
    <row r="86" spans="1:4" ht="54" thickTop="1" thickBot="1">
      <c r="A86" s="137" t="s">
        <v>1494</v>
      </c>
      <c r="B86" s="138" t="s">
        <v>2021</v>
      </c>
      <c r="C86" s="133" t="s">
        <v>387</v>
      </c>
      <c r="D86" s="179">
        <f>VLOOKUP('350.1'!A88,'350.1'!A88:N192,14,FALSE)</f>
        <v>140156.98154451832</v>
      </c>
    </row>
    <row r="87" spans="1:4" ht="54" thickTop="1" thickBot="1">
      <c r="A87" s="195" t="s">
        <v>1495</v>
      </c>
      <c r="B87" s="138" t="s">
        <v>2022</v>
      </c>
      <c r="C87" s="133" t="s">
        <v>387</v>
      </c>
      <c r="D87" s="179">
        <f>VLOOKUP('350.2'!A88,'350.2'!A88:N193,14,FALSE)</f>
        <v>135604.76209422422</v>
      </c>
    </row>
    <row r="88" spans="1:4" ht="54" thickTop="1" thickBot="1">
      <c r="A88" s="139" t="s">
        <v>1496</v>
      </c>
      <c r="B88" s="140" t="s">
        <v>1497</v>
      </c>
      <c r="C88" s="133" t="s">
        <v>387</v>
      </c>
      <c r="D88" s="179">
        <f>VLOOKUP('350.3'!A88,'350.3'!A88:N194,14,FALSE)</f>
        <v>140156.98154451832</v>
      </c>
    </row>
    <row r="89" spans="1:4" ht="54" thickTop="1" thickBot="1">
      <c r="A89" s="137" t="s">
        <v>1498</v>
      </c>
      <c r="B89" s="138" t="s">
        <v>1499</v>
      </c>
      <c r="C89" s="133" t="s">
        <v>387</v>
      </c>
      <c r="D89" s="179">
        <f>VLOOKUP('350.4'!A88,'350.4'!A88:N195,14,FALSE)</f>
        <v>135604.76209422422</v>
      </c>
    </row>
    <row r="90" spans="1:4" ht="54" thickTop="1" thickBot="1">
      <c r="A90" s="139" t="s">
        <v>1500</v>
      </c>
      <c r="B90" s="140" t="s">
        <v>1501</v>
      </c>
      <c r="C90" s="133" t="s">
        <v>387</v>
      </c>
      <c r="D90" s="179">
        <f>VLOOKUP('350.10'!A88,'350.10'!A88:N196,14,FALSE)</f>
        <v>83983.333826585644</v>
      </c>
    </row>
    <row r="91" spans="1:4" ht="54" thickTop="1" thickBot="1">
      <c r="A91" s="139" t="s">
        <v>1502</v>
      </c>
      <c r="B91" s="140" t="s">
        <v>1503</v>
      </c>
      <c r="C91" s="133" t="s">
        <v>387</v>
      </c>
      <c r="D91" s="179">
        <f>VLOOKUP('350.11'!A88,'350.11'!A88:N197,14,FALSE)</f>
        <v>79431.11437629156</v>
      </c>
    </row>
    <row r="92" spans="1:4" ht="54" thickTop="1" thickBot="1">
      <c r="A92" s="139" t="s">
        <v>1504</v>
      </c>
      <c r="B92" s="140" t="s">
        <v>1505</v>
      </c>
      <c r="C92" s="133" t="s">
        <v>387</v>
      </c>
      <c r="D92" s="179">
        <f>VLOOKUP('350.12'!A88,'350.12'!A88:N198,14,FALSE)</f>
        <v>83983.333826585644</v>
      </c>
    </row>
    <row r="93" spans="1:4" ht="54" thickTop="1" thickBot="1">
      <c r="A93" s="139" t="s">
        <v>1506</v>
      </c>
      <c r="B93" s="140" t="s">
        <v>1507</v>
      </c>
      <c r="C93" s="133" t="s">
        <v>387</v>
      </c>
      <c r="D93" s="179">
        <f>VLOOKUP('350.13'!A88,'350.13'!A88:N199,14,FALSE)</f>
        <v>79431.11437629156</v>
      </c>
    </row>
    <row r="94" spans="1:4" ht="54" thickTop="1" thickBot="1">
      <c r="A94" s="137" t="s">
        <v>1508</v>
      </c>
      <c r="B94" s="138" t="s">
        <v>1509</v>
      </c>
      <c r="C94" s="133" t="s">
        <v>998</v>
      </c>
      <c r="D94" s="179">
        <f>VLOOKUP('350.14'!A88,'350.14'!A88:N200,14,FALSE)</f>
        <v>624.15164131036306</v>
      </c>
    </row>
    <row r="95" spans="1:4" ht="54" thickTop="1" thickBot="1">
      <c r="A95" s="139" t="s">
        <v>1510</v>
      </c>
      <c r="B95" s="140" t="s">
        <v>1511</v>
      </c>
      <c r="C95" s="133" t="s">
        <v>387</v>
      </c>
      <c r="D95" s="179">
        <f>VLOOKUP('351.1'!A88,'351.1'!A88:N201,14,FALSE)</f>
        <v>135604.76209422422</v>
      </c>
    </row>
    <row r="96" spans="1:4" ht="54" thickTop="1" thickBot="1">
      <c r="A96" s="139" t="s">
        <v>1512</v>
      </c>
      <c r="B96" s="140" t="s">
        <v>1513</v>
      </c>
      <c r="C96" s="133" t="s">
        <v>387</v>
      </c>
      <c r="D96" s="179">
        <f>VLOOKUP('351.2'!A88,'351.2'!A88:N202,14,FALSE)</f>
        <v>135604.76209422422</v>
      </c>
    </row>
    <row r="97" spans="1:4" ht="54" thickTop="1" thickBot="1">
      <c r="A97" s="139" t="s">
        <v>1514</v>
      </c>
      <c r="B97" s="140" t="s">
        <v>1515</v>
      </c>
      <c r="C97" s="133" t="s">
        <v>387</v>
      </c>
      <c r="D97" s="179">
        <f>VLOOKUP('351.10'!A88,'351.10'!A88:N203,14,FALSE)</f>
        <v>79431.11437629156</v>
      </c>
    </row>
    <row r="98" spans="1:4" ht="54" thickTop="1" thickBot="1">
      <c r="A98" s="139" t="s">
        <v>1516</v>
      </c>
      <c r="B98" s="140" t="s">
        <v>1517</v>
      </c>
      <c r="C98" s="133" t="s">
        <v>387</v>
      </c>
      <c r="D98" s="179">
        <f>VLOOKUP('351.11'!A88,'351.11'!A88:N204,14,FALSE)</f>
        <v>79431.11437629156</v>
      </c>
    </row>
    <row r="99" spans="1:4" ht="54" thickTop="1" thickBot="1">
      <c r="A99" s="139" t="s">
        <v>1518</v>
      </c>
      <c r="B99" s="140" t="s">
        <v>1519</v>
      </c>
      <c r="C99" s="133" t="s">
        <v>998</v>
      </c>
      <c r="D99" s="179">
        <f>VLOOKUP('351.12'!A88,'351.12'!A88:N205,14,FALSE)</f>
        <v>624.15164131036306</v>
      </c>
    </row>
    <row r="100" spans="1:4" ht="54" thickTop="1" thickBot="1">
      <c r="A100" s="139" t="s">
        <v>1522</v>
      </c>
      <c r="B100" s="140" t="s">
        <v>1520</v>
      </c>
      <c r="C100" s="133" t="s">
        <v>998</v>
      </c>
      <c r="D100" s="179">
        <f>VLOOKUP('410.1'!A88,'410.1'!A88:N206,14,FALSE)</f>
        <v>2338.4405034838214</v>
      </c>
    </row>
    <row r="101" spans="1:4" ht="54" thickTop="1" thickBot="1">
      <c r="A101" s="139" t="s">
        <v>1523</v>
      </c>
      <c r="B101" s="140" t="s">
        <v>1521</v>
      </c>
      <c r="C101" s="133" t="s">
        <v>998</v>
      </c>
      <c r="D101" s="179">
        <f>VLOOKUP('410.2'!A88,'410.2'!A88:N207,14,FALSE)</f>
        <v>2168.3721032304529</v>
      </c>
    </row>
    <row r="102" spans="1:4" ht="54" thickTop="1" thickBot="1">
      <c r="A102" s="139" t="s">
        <v>1525</v>
      </c>
      <c r="B102" s="140" t="s">
        <v>1524</v>
      </c>
      <c r="C102" s="133" t="s">
        <v>377</v>
      </c>
      <c r="D102" s="179">
        <f>VLOOKUP('410.3'!A88,'410.3'!A88:N208,14,FALSE)</f>
        <v>2278.9165633951425</v>
      </c>
    </row>
    <row r="103" spans="1:4" ht="54" thickTop="1" thickBot="1">
      <c r="A103" s="139" t="s">
        <v>1527</v>
      </c>
      <c r="B103" s="140" t="s">
        <v>1526</v>
      </c>
      <c r="C103" s="133" t="s">
        <v>1464</v>
      </c>
      <c r="D103" s="179">
        <f>VLOOKUP('411.1'!A88,'411.1'!A88:N209,14,FALSE)</f>
        <v>2434.9035726821407</v>
      </c>
    </row>
    <row r="104" spans="1:4" ht="54" thickTop="1" thickBot="1">
      <c r="A104" s="137" t="s">
        <v>1036</v>
      </c>
      <c r="B104" s="138" t="s">
        <v>1958</v>
      </c>
      <c r="C104" s="133" t="s">
        <v>1464</v>
      </c>
      <c r="D104" s="179">
        <f>VLOOKUP('411.2'!A88,'411.2'!A88:N210,14,FALSE)</f>
        <v>3049.9232513284915</v>
      </c>
    </row>
    <row r="105" spans="1:4" ht="54" thickTop="1" thickBot="1">
      <c r="A105" s="137" t="s">
        <v>1037</v>
      </c>
      <c r="B105" s="138" t="s">
        <v>2054</v>
      </c>
      <c r="C105" s="133" t="s">
        <v>1464</v>
      </c>
      <c r="D105" s="179">
        <f>VLOOKUP('411.3'!A88,'411.3'!A88:N211,14,FALSE)</f>
        <v>2711.7934046945388</v>
      </c>
    </row>
    <row r="106" spans="1:4" ht="54" thickTop="1" thickBot="1">
      <c r="A106" s="137" t="s">
        <v>1528</v>
      </c>
      <c r="B106" s="138" t="s">
        <v>2055</v>
      </c>
      <c r="C106" s="133" t="s">
        <v>1464</v>
      </c>
      <c r="D106" s="179">
        <f>VLOOKUP('411.4'!A88,'411.4'!A88:N212,14,FALSE)</f>
        <v>2446.5150817665317</v>
      </c>
    </row>
    <row r="107" spans="1:4" ht="54" thickTop="1" thickBot="1">
      <c r="A107" s="137" t="s">
        <v>1535</v>
      </c>
      <c r="B107" s="191" t="s">
        <v>1606</v>
      </c>
      <c r="C107" s="133" t="s">
        <v>998</v>
      </c>
      <c r="D107" s="179">
        <f>VLOOKUP('413.1'!A88,'413.1'!A88:N213,14,FALSE)</f>
        <v>3118.2155524354139</v>
      </c>
    </row>
    <row r="108" spans="1:4" ht="54" thickTop="1" thickBot="1">
      <c r="A108" s="137" t="s">
        <v>1537</v>
      </c>
      <c r="B108" s="138" t="s">
        <v>1607</v>
      </c>
      <c r="C108" s="133" t="s">
        <v>998</v>
      </c>
      <c r="D108" s="179">
        <f>VLOOKUP('413.2'!A88,'413.2'!A88:N214,14,FALSE)</f>
        <v>3118.2155524354139</v>
      </c>
    </row>
    <row r="109" spans="1:4" ht="54" thickTop="1" thickBot="1">
      <c r="A109" s="137" t="s">
        <v>1539</v>
      </c>
      <c r="B109" s="138" t="s">
        <v>1608</v>
      </c>
      <c r="C109" s="133" t="s">
        <v>998</v>
      </c>
      <c r="D109" s="179">
        <f>VLOOKUP('413.3'!A88,'413.3'!A88:N215,14,FALSE)</f>
        <v>3118.2155524354139</v>
      </c>
    </row>
    <row r="110" spans="1:4" ht="54" thickTop="1" thickBot="1">
      <c r="A110" s="137" t="s">
        <v>1038</v>
      </c>
      <c r="B110" s="138" t="s">
        <v>1205</v>
      </c>
      <c r="C110" s="133" t="s">
        <v>998</v>
      </c>
      <c r="D110" s="179">
        <f>VLOOKUP('414.1'!A88,'414.1'!A88:N216,14,FALSE)</f>
        <v>3065.4829145669737</v>
      </c>
    </row>
    <row r="111" spans="1:4" ht="54" thickTop="1" thickBot="1">
      <c r="A111" s="137" t="s">
        <v>1039</v>
      </c>
      <c r="B111" s="138" t="s">
        <v>1959</v>
      </c>
      <c r="C111" s="133" t="s">
        <v>998</v>
      </c>
      <c r="D111" s="179">
        <f>VLOOKUP('414.2'!A88,'414.2'!A88:N217,14,FALSE)</f>
        <v>3065.4829145669737</v>
      </c>
    </row>
    <row r="112" spans="1:4" ht="54" thickTop="1" thickBot="1">
      <c r="A112" s="137" t="s">
        <v>1040</v>
      </c>
      <c r="B112" s="138" t="s">
        <v>1960</v>
      </c>
      <c r="C112" s="133" t="s">
        <v>998</v>
      </c>
      <c r="D112" s="179">
        <f>VLOOKUP('414.3'!A88,'414.3'!A88:N218,14,FALSE)</f>
        <v>3065.4829145669737</v>
      </c>
    </row>
    <row r="113" spans="1:4" ht="54" thickTop="1" thickBot="1">
      <c r="A113" s="137" t="s">
        <v>1041</v>
      </c>
      <c r="B113" s="138" t="s">
        <v>1206</v>
      </c>
      <c r="C113" s="133" t="s">
        <v>998</v>
      </c>
      <c r="D113" s="179">
        <f>VLOOKUP('414.4'!A88,'414.4'!A88:N219,14,FALSE)</f>
        <v>3082.4897545923104</v>
      </c>
    </row>
    <row r="114" spans="1:4" ht="54" thickTop="1" thickBot="1">
      <c r="A114" s="137" t="s">
        <v>1042</v>
      </c>
      <c r="B114" s="138" t="s">
        <v>1207</v>
      </c>
      <c r="C114" s="133" t="s">
        <v>998</v>
      </c>
      <c r="D114" s="179">
        <f>VLOOKUP('414.5'!A88,'414.5'!A88:N220,14,FALSE)</f>
        <v>2813.5234165989559</v>
      </c>
    </row>
    <row r="115" spans="1:4" ht="54" thickTop="1" thickBot="1">
      <c r="A115" s="137" t="s">
        <v>1546</v>
      </c>
      <c r="B115" s="138" t="s">
        <v>2056</v>
      </c>
      <c r="C115" s="133" t="s">
        <v>998</v>
      </c>
      <c r="D115" s="179">
        <f>VLOOKUP('414.6'!A88,'414.6'!A88:N221,14,FALSE)</f>
        <v>3090.9931746049788</v>
      </c>
    </row>
    <row r="116" spans="1:4" ht="54" thickTop="1" thickBot="1">
      <c r="A116" s="137" t="s">
        <v>1043</v>
      </c>
      <c r="B116" s="138" t="s">
        <v>1961</v>
      </c>
      <c r="C116" s="133" t="s">
        <v>1464</v>
      </c>
      <c r="D116" s="179">
        <f>VLOOKUP('415.1'!A88,'415.1'!A88:N222,14,FALSE)</f>
        <v>3902.4608530777941</v>
      </c>
    </row>
    <row r="117" spans="1:4" ht="54" thickTop="1" thickBot="1">
      <c r="A117" s="137" t="s">
        <v>1044</v>
      </c>
      <c r="B117" s="138" t="s">
        <v>2058</v>
      </c>
      <c r="C117" s="133" t="s">
        <v>233</v>
      </c>
      <c r="D117" s="179">
        <f>VLOOKUP('420.1'!A87,'420.1'!A87:N223,14,FALSE)</f>
        <v>2906.6312773806062</v>
      </c>
    </row>
    <row r="118" spans="1:4" ht="54" thickTop="1" thickBot="1">
      <c r="A118" s="137" t="s">
        <v>1045</v>
      </c>
      <c r="B118" s="138" t="s">
        <v>2057</v>
      </c>
      <c r="C118" s="142" t="s">
        <v>233</v>
      </c>
      <c r="D118" s="179">
        <f>VLOOKUP('420.2 '!A88,'420.2 '!A59:N107,14,FALSE)</f>
        <v>2477.4647450086795</v>
      </c>
    </row>
    <row r="119" spans="1:4" ht="54" thickTop="1" thickBot="1">
      <c r="A119" s="137" t="s">
        <v>1551</v>
      </c>
      <c r="B119" s="138" t="s">
        <v>1552</v>
      </c>
      <c r="C119" s="133" t="s">
        <v>233</v>
      </c>
      <c r="D119" s="179">
        <f>VLOOKUP('420.3'!A88,'420.3'!A88:N225,14,FALSE)</f>
        <v>2757.9289092661188</v>
      </c>
    </row>
    <row r="120" spans="1:4" ht="54" thickTop="1" thickBot="1">
      <c r="A120" s="137" t="s">
        <v>1046</v>
      </c>
      <c r="B120" s="138" t="s">
        <v>1208</v>
      </c>
      <c r="C120" s="133" t="s">
        <v>233</v>
      </c>
      <c r="D120" s="179">
        <f>VLOOKUP('421.1'!A88,'421.1'!A88:N226,14,FALSE)</f>
        <v>1432.8301263271442</v>
      </c>
    </row>
    <row r="121" spans="1:4" ht="54" thickTop="1" thickBot="1">
      <c r="A121" s="137" t="s">
        <v>1047</v>
      </c>
      <c r="B121" s="138" t="s">
        <v>1209</v>
      </c>
      <c r="C121" s="133" t="s">
        <v>233</v>
      </c>
      <c r="D121" s="179">
        <f>VLOOKUP('421.2'!A88,'421.2'!A88:N227,14,FALSE)</f>
        <v>1458.5540849141025</v>
      </c>
    </row>
    <row r="122" spans="1:4" ht="54" thickTop="1" thickBot="1">
      <c r="A122" s="137" t="s">
        <v>1048</v>
      </c>
      <c r="B122" s="138" t="s">
        <v>1962</v>
      </c>
      <c r="C122" s="133" t="s">
        <v>233</v>
      </c>
      <c r="D122" s="179">
        <f>VLOOKUP('421.3'!A88,'421.3'!A88:N228,14,FALSE)</f>
        <v>1535.324023822056</v>
      </c>
    </row>
    <row r="123" spans="1:4" ht="54" thickTop="1" thickBot="1">
      <c r="A123" s="137" t="s">
        <v>1049</v>
      </c>
      <c r="B123" s="138" t="s">
        <v>1963</v>
      </c>
      <c r="C123" s="133" t="s">
        <v>233</v>
      </c>
      <c r="D123" s="179">
        <f>VLOOKUP('421.4'!A88,'421.4'!A88:N229,14,FALSE)</f>
        <v>1553.8131190564322</v>
      </c>
    </row>
    <row r="124" spans="1:4" ht="54" thickTop="1" thickBot="1">
      <c r="A124" s="137" t="s">
        <v>1556</v>
      </c>
      <c r="B124" s="140" t="s">
        <v>1557</v>
      </c>
      <c r="C124" s="133" t="s">
        <v>233</v>
      </c>
      <c r="D124" s="179">
        <f>VLOOKUP('430.1.1'!A87,'430.1.1'!A87:N230,14,FALSE)</f>
        <v>6831.4920385214737</v>
      </c>
    </row>
    <row r="125" spans="1:4" ht="54" thickTop="1" thickBot="1">
      <c r="A125" s="137" t="s">
        <v>1558</v>
      </c>
      <c r="B125" s="138" t="s">
        <v>1559</v>
      </c>
      <c r="C125" s="133" t="s">
        <v>233</v>
      </c>
      <c r="D125" s="179">
        <f>VLOOKUP('430.1.2'!A88,'430.1.2'!A88:N231,14,FALSE)</f>
        <v>5634.354271594384</v>
      </c>
    </row>
    <row r="126" spans="1:4" ht="54" thickTop="1" thickBot="1">
      <c r="A126" s="137" t="s">
        <v>1560</v>
      </c>
      <c r="B126" s="138" t="s">
        <v>1609</v>
      </c>
      <c r="C126" s="133" t="s">
        <v>233</v>
      </c>
      <c r="D126" s="179">
        <f>VLOOKUP('430.2.1'!A88,'430.2.1'!A88:N232,14,FALSE)</f>
        <v>6831.4920385214737</v>
      </c>
    </row>
    <row r="127" spans="1:4" ht="54" thickTop="1" thickBot="1">
      <c r="A127" s="137" t="s">
        <v>1562</v>
      </c>
      <c r="B127" s="138" t="s">
        <v>1610</v>
      </c>
      <c r="C127" s="133" t="s">
        <v>233</v>
      </c>
      <c r="D127" s="179">
        <f>VLOOKUP('430.2.2'!A88,'430.2.2'!A88:N233,14,FALSE)</f>
        <v>5634.354271594384</v>
      </c>
    </row>
    <row r="128" spans="1:4" ht="54" thickTop="1" thickBot="1">
      <c r="A128" s="137" t="s">
        <v>1563</v>
      </c>
      <c r="B128" s="138" t="s">
        <v>1611</v>
      </c>
      <c r="C128" s="133" t="s">
        <v>233</v>
      </c>
      <c r="D128" s="179">
        <f>VLOOKUP('431.1.1'!A88,'431.1.1'!A88:N234,14,FALSE)</f>
        <v>14361.380565491268</v>
      </c>
    </row>
    <row r="129" spans="1:4" ht="54" thickTop="1" thickBot="1">
      <c r="A129" s="137" t="s">
        <v>1565</v>
      </c>
      <c r="B129" s="138" t="s">
        <v>1612</v>
      </c>
      <c r="C129" s="133" t="s">
        <v>233</v>
      </c>
      <c r="D129" s="179">
        <f>VLOOKUP('431.1.2'!A88,'431.1.2'!A88:N235,14,FALSE)</f>
        <v>11383.561963456512</v>
      </c>
    </row>
    <row r="130" spans="1:4" ht="54" thickTop="1" thickBot="1">
      <c r="A130" s="137" t="s">
        <v>1568</v>
      </c>
      <c r="B130" s="138" t="s">
        <v>1613</v>
      </c>
      <c r="C130" s="133" t="s">
        <v>233</v>
      </c>
      <c r="D130" s="179">
        <f>VLOOKUP('431.2.1'!A88,'431.2.1'!A88:N236,14,FALSE)</f>
        <v>15258.932353854552</v>
      </c>
    </row>
    <row r="131" spans="1:4" ht="54" thickTop="1" thickBot="1">
      <c r="A131" s="137" t="s">
        <v>1569</v>
      </c>
      <c r="B131" s="138" t="s">
        <v>1614</v>
      </c>
      <c r="C131" s="133" t="s">
        <v>233</v>
      </c>
      <c r="D131" s="179">
        <f>VLOOKUP('431.2.2'!A88,'431.2.2'!A88:N237,14,FALSE)</f>
        <v>12069.427009281288</v>
      </c>
    </row>
    <row r="132" spans="1:4" ht="54" thickTop="1" thickBot="1">
      <c r="A132" s="137" t="s">
        <v>1050</v>
      </c>
      <c r="B132" s="138" t="s">
        <v>1210</v>
      </c>
      <c r="C132" s="133" t="s">
        <v>233</v>
      </c>
      <c r="D132" s="179">
        <f>VLOOKUP('432.1'!A88,'432.1'!A88:N238,14,FALSE)</f>
        <v>4682.7113921005302</v>
      </c>
    </row>
    <row r="133" spans="1:4" ht="54" thickTop="1" thickBot="1">
      <c r="A133" s="137" t="s">
        <v>1051</v>
      </c>
      <c r="B133" s="138" t="s">
        <v>1964</v>
      </c>
      <c r="C133" s="133" t="s">
        <v>233</v>
      </c>
      <c r="D133" s="179">
        <f>VLOOKUP('432.2'!A88,'432.2'!A88:N239,14,FALSE)</f>
        <v>4611.2559515812018</v>
      </c>
    </row>
    <row r="134" spans="1:4" ht="54" thickTop="1" thickBot="1">
      <c r="A134" s="137" t="s">
        <v>1052</v>
      </c>
      <c r="B134" s="138" t="s">
        <v>1965</v>
      </c>
      <c r="C134" s="133" t="s">
        <v>233</v>
      </c>
      <c r="D134" s="179">
        <f>VLOOKUP('433.1'!A88,'433.1'!A88:N240,14,FALSE)</f>
        <v>4745.4183709113104</v>
      </c>
    </row>
    <row r="135" spans="1:4" ht="54" thickTop="1" thickBot="1">
      <c r="A135" s="137" t="s">
        <v>1053</v>
      </c>
      <c r="B135" s="138" t="s">
        <v>1966</v>
      </c>
      <c r="C135" s="133" t="s">
        <v>233</v>
      </c>
      <c r="D135" s="179">
        <f>VLOOKUP('433.2'!A88,'433.2'!A88:N241,14,FALSE)</f>
        <v>4426.9079246063193</v>
      </c>
    </row>
    <row r="136" spans="1:4" ht="54" thickTop="1" thickBot="1">
      <c r="A136" s="137" t="s">
        <v>1054</v>
      </c>
      <c r="B136" s="138" t="s">
        <v>1967</v>
      </c>
      <c r="C136" s="133" t="s">
        <v>233</v>
      </c>
      <c r="D136" s="179">
        <f>VLOOKUP('433.3'!A88,'433.3'!A88:N242,14,FALSE)</f>
        <v>5196.9636005901566</v>
      </c>
    </row>
    <row r="137" spans="1:4" ht="54" thickTop="1" thickBot="1">
      <c r="A137" s="137" t="s">
        <v>1055</v>
      </c>
      <c r="B137" s="138" t="s">
        <v>1211</v>
      </c>
      <c r="C137" s="133" t="s">
        <v>233</v>
      </c>
      <c r="D137" s="179">
        <f>VLOOKUP('433.4'!A88,'433.4'!A88:N243,14,FALSE)</f>
        <v>3340.649332635795</v>
      </c>
    </row>
    <row r="138" spans="1:4" ht="54" thickTop="1" thickBot="1">
      <c r="A138" s="137" t="s">
        <v>1056</v>
      </c>
      <c r="B138" s="138" t="s">
        <v>1968</v>
      </c>
      <c r="C138" s="133" t="s">
        <v>233</v>
      </c>
      <c r="D138" s="179">
        <f>VLOOKUP('433.5'!A88,'433.5'!A88:N244,14,FALSE)</f>
        <v>5133.3879181935208</v>
      </c>
    </row>
    <row r="139" spans="1:4" ht="54" thickTop="1" thickBot="1">
      <c r="A139" s="137" t="s">
        <v>1057</v>
      </c>
      <c r="B139" s="138" t="s">
        <v>1969</v>
      </c>
      <c r="C139" s="133" t="s">
        <v>233</v>
      </c>
      <c r="D139" s="179">
        <f>VLOOKUP('433.6'!A88,'433.6'!A88:N245,14,FALSE)</f>
        <v>4801.1493186770067</v>
      </c>
    </row>
    <row r="140" spans="1:4" ht="54" thickTop="1" thickBot="1">
      <c r="A140" s="137" t="s">
        <v>1058</v>
      </c>
      <c r="B140" s="138" t="s">
        <v>1970</v>
      </c>
      <c r="C140" s="133" t="s">
        <v>233</v>
      </c>
      <c r="D140" s="179">
        <f>VLOOKUP('433.7'!A88,'433.7'!A88:N246,14,FALSE)</f>
        <v>5650.5895327970484</v>
      </c>
    </row>
    <row r="141" spans="1:4" ht="54" thickTop="1" thickBot="1">
      <c r="A141" s="137" t="s">
        <v>1059</v>
      </c>
      <c r="B141" s="138" t="s">
        <v>1212</v>
      </c>
      <c r="C141" s="133" t="s">
        <v>233</v>
      </c>
      <c r="D141" s="179">
        <f>VLOOKUP('433.8'!A88,'433.8'!A88:N247,14,FALSE)</f>
        <v>3624.1655402651031</v>
      </c>
    </row>
    <row r="142" spans="1:4" ht="54" thickTop="1" thickBot="1">
      <c r="A142" s="137" t="s">
        <v>1060</v>
      </c>
      <c r="B142" s="138" t="s">
        <v>1971</v>
      </c>
      <c r="C142" s="133" t="s">
        <v>387</v>
      </c>
      <c r="D142" s="179">
        <f>VLOOKUP('440.1'!A89,'440.1'!A89:N248,14,FALSE)</f>
        <v>203788.05237694466</v>
      </c>
    </row>
    <row r="143" spans="1:4" ht="54" thickTop="1" thickBot="1">
      <c r="A143" s="137" t="s">
        <v>1061</v>
      </c>
      <c r="B143" s="138" t="s">
        <v>1972</v>
      </c>
      <c r="C143" s="133" t="s">
        <v>387</v>
      </c>
      <c r="D143" s="179">
        <f>VLOOKUP('440.2'!A93,'440.2'!A93:N250,14,FALSE)</f>
        <v>203788.05237694466</v>
      </c>
    </row>
    <row r="144" spans="1:4" ht="54" thickTop="1" thickBot="1">
      <c r="A144" s="137" t="s">
        <v>1062</v>
      </c>
      <c r="B144" s="138" t="s">
        <v>1973</v>
      </c>
      <c r="C144" s="133" t="s">
        <v>387</v>
      </c>
      <c r="D144" s="179">
        <f>VLOOKUP('440.3'!A93,'440.3'!A93:N252,14,FALSE)</f>
        <v>203788.05237694466</v>
      </c>
    </row>
    <row r="145" spans="1:4" ht="54" thickTop="1" thickBot="1">
      <c r="A145" s="137" t="s">
        <v>1063</v>
      </c>
      <c r="B145" s="138" t="s">
        <v>1213</v>
      </c>
      <c r="C145" s="133" t="s">
        <v>387</v>
      </c>
      <c r="D145" s="179">
        <f>VLOOKUP('440.4'!A93,'440.4'!A93:N254,14,FALSE)</f>
        <v>223902.85681791583</v>
      </c>
    </row>
    <row r="146" spans="1:4" ht="54" thickTop="1" thickBot="1">
      <c r="A146" s="137" t="s">
        <v>1064</v>
      </c>
      <c r="B146" s="138" t="s">
        <v>1974</v>
      </c>
      <c r="C146" s="133" t="s">
        <v>387</v>
      </c>
      <c r="D146" s="179">
        <f>VLOOKUP('441.1'!A93,'441.1'!A93:N256,14,FALSE)</f>
        <v>203788.05237694466</v>
      </c>
    </row>
    <row r="147" spans="1:4" ht="54" thickTop="1" thickBot="1">
      <c r="A147" s="137" t="s">
        <v>1065</v>
      </c>
      <c r="B147" s="138" t="s">
        <v>1975</v>
      </c>
      <c r="C147" s="133" t="s">
        <v>387</v>
      </c>
      <c r="D147" s="179">
        <f>VLOOKUP('441.2'!A92,'441.2'!A92:N258,14,FALSE)</f>
        <v>203788.05237694466</v>
      </c>
    </row>
    <row r="148" spans="1:4" ht="54" thickTop="1" thickBot="1">
      <c r="A148" s="137" t="s">
        <v>1066</v>
      </c>
      <c r="B148" s="138" t="s">
        <v>1976</v>
      </c>
      <c r="C148" s="133" t="s">
        <v>387</v>
      </c>
      <c r="D148" s="179">
        <f>VLOOKUP('441.3'!A93,'441.3'!A93:N260,14,FALSE)</f>
        <v>203788.05237694466</v>
      </c>
    </row>
    <row r="149" spans="1:4" ht="54" thickTop="1" thickBot="1">
      <c r="A149" s="137" t="s">
        <v>1067</v>
      </c>
      <c r="B149" s="138" t="s">
        <v>1977</v>
      </c>
      <c r="C149" s="133" t="s">
        <v>387</v>
      </c>
      <c r="D149" s="179">
        <f>VLOOKUP('441.4'!A92,'441.4'!A92:N262,14,FALSE)</f>
        <v>223902.85681791583</v>
      </c>
    </row>
    <row r="150" spans="1:4" ht="54" thickTop="1" thickBot="1">
      <c r="A150" s="137" t="s">
        <v>1068</v>
      </c>
      <c r="B150" s="138" t="s">
        <v>1957</v>
      </c>
      <c r="C150" s="133" t="s">
        <v>387</v>
      </c>
      <c r="D150" s="179">
        <f>VLOOKUP('450.1'!A95,'450.1'!A95:N264,14,FALSE)</f>
        <v>219959.33555191156</v>
      </c>
    </row>
    <row r="151" spans="1:4" ht="54" thickTop="1" thickBot="1">
      <c r="A151" s="137" t="s">
        <v>1069</v>
      </c>
      <c r="B151" s="138" t="s">
        <v>1978</v>
      </c>
      <c r="C151" s="133" t="s">
        <v>387</v>
      </c>
      <c r="D151" s="179">
        <f>VLOOKUP('450.2'!A93,'450.2'!A93:N266,14,FALSE)</f>
        <v>219959.33555191156</v>
      </c>
    </row>
    <row r="152" spans="1:4" ht="54" thickTop="1" thickBot="1">
      <c r="A152" s="137" t="s">
        <v>1070</v>
      </c>
      <c r="B152" s="138" t="s">
        <v>1979</v>
      </c>
      <c r="C152" s="133" t="s">
        <v>387</v>
      </c>
      <c r="D152" s="179">
        <f>VLOOKUP('450.3'!A93,'450.3'!A93:N268,14,FALSE)</f>
        <v>219959.33555191156</v>
      </c>
    </row>
    <row r="153" spans="1:4" ht="54" thickTop="1" thickBot="1">
      <c r="A153" s="137" t="s">
        <v>1071</v>
      </c>
      <c r="B153" s="138" t="s">
        <v>1980</v>
      </c>
      <c r="C153" s="133" t="s">
        <v>387</v>
      </c>
      <c r="D153" s="179">
        <f>VLOOKUP('450.4'!A92,'450.4'!A92:N270,14,FALSE)</f>
        <v>219959.33555191156</v>
      </c>
    </row>
    <row r="154" spans="1:4" ht="63.75" customHeight="1" thickTop="1" thickBot="1">
      <c r="A154" s="137" t="s">
        <v>1072</v>
      </c>
      <c r="B154" s="138" t="s">
        <v>1981</v>
      </c>
      <c r="C154" s="133" t="s">
        <v>387</v>
      </c>
      <c r="D154" s="179">
        <f>VLOOKUP('450.5'!A92,'450.5'!A92:N272,14,FALSE)</f>
        <v>219959.33555191156</v>
      </c>
    </row>
    <row r="155" spans="1:4" ht="54" thickTop="1" thickBot="1">
      <c r="A155" s="137" t="s">
        <v>1073</v>
      </c>
      <c r="B155" s="138" t="s">
        <v>1982</v>
      </c>
      <c r="C155" s="133" t="s">
        <v>387</v>
      </c>
      <c r="D155" s="179">
        <f>VLOOKUP('450.6'!A93,'450.6'!A93:N274,14,FALSE)</f>
        <v>219959.33555191156</v>
      </c>
    </row>
    <row r="156" spans="1:4" ht="54" thickTop="1" thickBot="1">
      <c r="A156" s="137" t="s">
        <v>1074</v>
      </c>
      <c r="B156" s="138" t="s">
        <v>1983</v>
      </c>
      <c r="C156" s="133" t="s">
        <v>387</v>
      </c>
      <c r="D156" s="179">
        <f>VLOOKUP('450.7'!A93,'450.7'!A93:N275,14,FALSE)</f>
        <v>219959.33555191156</v>
      </c>
    </row>
    <row r="157" spans="1:4" ht="54" thickTop="1" thickBot="1">
      <c r="A157" s="137" t="s">
        <v>1075</v>
      </c>
      <c r="B157" s="138" t="s">
        <v>1984</v>
      </c>
      <c r="C157" s="133" t="s">
        <v>387</v>
      </c>
      <c r="D157" s="179">
        <f>VLOOKUP('450.8'!A93,'450.8'!A93:N276,14,FALSE)</f>
        <v>219959.33555191156</v>
      </c>
    </row>
    <row r="158" spans="1:4" ht="54" thickTop="1" thickBot="1">
      <c r="A158" s="137" t="s">
        <v>1584</v>
      </c>
      <c r="B158" s="138" t="s">
        <v>1615</v>
      </c>
      <c r="C158" s="133" t="s">
        <v>387</v>
      </c>
      <c r="D158" s="179">
        <f>VLOOKUP('450.10'!A92,'450.10'!A92:N277,14,FALSE)</f>
        <v>251055.04616384124</v>
      </c>
    </row>
    <row r="159" spans="1:4" ht="54" thickTop="1" thickBot="1">
      <c r="A159" s="137" t="s">
        <v>1586</v>
      </c>
      <c r="B159" s="138" t="s">
        <v>1616</v>
      </c>
      <c r="C159" s="133" t="s">
        <v>387</v>
      </c>
      <c r="D159" s="179">
        <f>VLOOKUP('450.11'!A92,'450.11'!A92:N278,14,FALSE)</f>
        <v>251055.04616384124</v>
      </c>
    </row>
    <row r="160" spans="1:4" ht="54" thickTop="1" thickBot="1">
      <c r="A160" s="137" t="s">
        <v>1588</v>
      </c>
      <c r="B160" s="138" t="s">
        <v>1617</v>
      </c>
      <c r="C160" s="133" t="s">
        <v>387</v>
      </c>
      <c r="D160" s="179">
        <f>VLOOKUP('450.12'!A92,'450.11'!A92:N279,14,FALSE)</f>
        <v>251055.04616384124</v>
      </c>
    </row>
    <row r="161" spans="1:4" ht="54" thickTop="1" thickBot="1">
      <c r="A161" s="137" t="s">
        <v>1076</v>
      </c>
      <c r="B161" s="138" t="s">
        <v>1985</v>
      </c>
      <c r="C161" s="133" t="s">
        <v>387</v>
      </c>
      <c r="D161" s="179">
        <f>VLOOKUP('451.1'!A92,'451.1'!A92:N280,14,FALSE)</f>
        <v>219959.33555191156</v>
      </c>
    </row>
    <row r="162" spans="1:4" ht="54" thickTop="1" thickBot="1">
      <c r="A162" s="137" t="s">
        <v>1077</v>
      </c>
      <c r="B162" s="138" t="s">
        <v>1986</v>
      </c>
      <c r="C162" s="133" t="s">
        <v>387</v>
      </c>
      <c r="D162" s="179">
        <f>VLOOKUP('451.2'!A93,'451.2'!A93:N281,14,FALSE)</f>
        <v>219959.33555191156</v>
      </c>
    </row>
    <row r="163" spans="1:4" ht="54" thickTop="1" thickBot="1">
      <c r="A163" s="137" t="s">
        <v>1078</v>
      </c>
      <c r="B163" s="138" t="s">
        <v>1987</v>
      </c>
      <c r="C163" s="133" t="s">
        <v>387</v>
      </c>
      <c r="D163" s="179">
        <f>VLOOKUP('451.3'!A92,'451.3'!A92:N282,14,FALSE)</f>
        <v>219959.33555191156</v>
      </c>
    </row>
    <row r="164" spans="1:4" ht="54" thickTop="1" thickBot="1">
      <c r="A164" s="137" t="s">
        <v>1079</v>
      </c>
      <c r="B164" s="138" t="s">
        <v>1988</v>
      </c>
      <c r="C164" s="133" t="s">
        <v>387</v>
      </c>
      <c r="D164" s="179">
        <f>VLOOKUP('451.4'!A92,'451.4'!A92:N283,14,FALSE)</f>
        <v>251055.04616384124</v>
      </c>
    </row>
    <row r="165" spans="1:4" ht="54" thickTop="1" thickBot="1">
      <c r="A165" s="137" t="s">
        <v>1080</v>
      </c>
      <c r="B165" s="138" t="s">
        <v>1989</v>
      </c>
      <c r="C165" s="133" t="s">
        <v>387</v>
      </c>
      <c r="D165" s="179">
        <f>VLOOKUP('452.1'!A93,'452.1'!A93:N284,14,FALSE)</f>
        <v>219959.33555191156</v>
      </c>
    </row>
    <row r="166" spans="1:4" ht="54" thickTop="1" thickBot="1">
      <c r="A166" s="137" t="s">
        <v>1081</v>
      </c>
      <c r="B166" s="138" t="s">
        <v>1990</v>
      </c>
      <c r="C166" s="133" t="s">
        <v>387</v>
      </c>
      <c r="D166" s="179">
        <f>VLOOKUP('452.2'!A93,'452.2'!A93:N285,14,FALSE)</f>
        <v>219959.33555191156</v>
      </c>
    </row>
    <row r="167" spans="1:4" ht="54" thickTop="1" thickBot="1">
      <c r="A167" s="137" t="s">
        <v>1082</v>
      </c>
      <c r="B167" s="138" t="s">
        <v>1991</v>
      </c>
      <c r="C167" s="133" t="s">
        <v>387</v>
      </c>
      <c r="D167" s="179">
        <f>VLOOKUP('452.3'!A92,'452.3'!A92:N286,14,FALSE)</f>
        <v>219959.33555191156</v>
      </c>
    </row>
    <row r="168" spans="1:4" ht="54" thickTop="1" thickBot="1">
      <c r="A168" s="137" t="s">
        <v>1083</v>
      </c>
      <c r="B168" s="138" t="s">
        <v>1992</v>
      </c>
      <c r="C168" s="133" t="s">
        <v>387</v>
      </c>
      <c r="D168" s="179">
        <f>VLOOKUP('452.4'!A93,'452.4'!A93:N287,14,FALSE)</f>
        <v>219959.33555191156</v>
      </c>
    </row>
    <row r="169" spans="1:4" ht="54" thickTop="1" thickBot="1">
      <c r="A169" s="137" t="s">
        <v>1084</v>
      </c>
      <c r="B169" s="138" t="s">
        <v>1214</v>
      </c>
      <c r="C169" s="133" t="s">
        <v>387</v>
      </c>
      <c r="D169" s="179">
        <f>VLOOKUP('453.1'!A92,'453.1'!A92:N288,14,FALSE)</f>
        <v>222501.96032380013</v>
      </c>
    </row>
    <row r="170" spans="1:4" ht="54" thickTop="1" thickBot="1">
      <c r="A170" s="137" t="s">
        <v>1085</v>
      </c>
      <c r="B170" s="138" t="s">
        <v>1993</v>
      </c>
      <c r="C170" s="133" t="s">
        <v>233</v>
      </c>
      <c r="D170" s="179">
        <f>VLOOKUP('460.1'!A87,'460.1'!A87:N289,14,FALSE)</f>
        <v>4153.2008990835775</v>
      </c>
    </row>
    <row r="171" spans="1:4" ht="54" thickTop="1" thickBot="1">
      <c r="A171" s="196" t="s">
        <v>2017</v>
      </c>
      <c r="B171" s="138" t="s">
        <v>2073</v>
      </c>
      <c r="C171" s="133" t="s">
        <v>233</v>
      </c>
      <c r="D171" s="179">
        <f>VLOOKUP('460.2'!A87,'460.2'!A87:N290,14,FALSE)</f>
        <v>2076.6004495417887</v>
      </c>
    </row>
    <row r="172" spans="1:4" ht="51.75" customHeight="1" thickTop="1" thickBot="1">
      <c r="A172" s="137" t="s">
        <v>1086</v>
      </c>
      <c r="B172" s="138" t="s">
        <v>1215</v>
      </c>
      <c r="C172" s="133" t="s">
        <v>387</v>
      </c>
      <c r="D172" s="179">
        <f>VLOOKUP('461.1'!A87,'461.1'!A87:N291,14,FALSE)</f>
        <v>78605.418098445749</v>
      </c>
    </row>
    <row r="173" spans="1:4" ht="54" thickTop="1" thickBot="1">
      <c r="A173" s="137" t="s">
        <v>1087</v>
      </c>
      <c r="B173" s="138" t="s">
        <v>1216</v>
      </c>
      <c r="C173" s="133" t="s">
        <v>387</v>
      </c>
      <c r="D173" s="179">
        <f>VLOOKUP('461.2'!A89,'461.2'!A89:N294,14,FALSE)</f>
        <v>88000.524333922309</v>
      </c>
    </row>
    <row r="174" spans="1:4" ht="54" thickTop="1" thickBot="1">
      <c r="A174" s="137" t="s">
        <v>1598</v>
      </c>
      <c r="B174" s="138" t="s">
        <v>2078</v>
      </c>
      <c r="C174" s="133" t="s">
        <v>387</v>
      </c>
      <c r="D174" s="179">
        <f>VLOOKUP('462.1.1'!A88,'462.1.1'!A88:N293,14,FALSE)</f>
        <v>147081.43835261956</v>
      </c>
    </row>
    <row r="175" spans="1:4" ht="54" thickTop="1" thickBot="1">
      <c r="A175" s="137" t="s">
        <v>1599</v>
      </c>
      <c r="B175" s="138" t="s">
        <v>2079</v>
      </c>
      <c r="C175" s="133" t="s">
        <v>387</v>
      </c>
      <c r="D175" s="179">
        <f>VLOOKUP('462.1.2'!A88,'462.1.2'!A88:N294,14,FALSE)</f>
        <v>141182.46717145722</v>
      </c>
    </row>
    <row r="176" spans="1:4" ht="54" thickTop="1" thickBot="1">
      <c r="A176" s="137" t="s">
        <v>1600</v>
      </c>
      <c r="B176" s="138" t="s">
        <v>2082</v>
      </c>
      <c r="C176" s="133" t="s">
        <v>387</v>
      </c>
      <c r="D176" s="179">
        <f>VLOOKUP('462.2.1'!A88,'462.2.1'!A88:N295,14,FALSE)</f>
        <v>158025.96269335487</v>
      </c>
    </row>
    <row r="177" spans="1:4" ht="54" thickTop="1" thickBot="1">
      <c r="A177" s="137" t="s">
        <v>1601</v>
      </c>
      <c r="B177" s="138" t="s">
        <v>2083</v>
      </c>
      <c r="C177" s="133" t="s">
        <v>387</v>
      </c>
      <c r="D177" s="179">
        <f>VLOOKUP('462.2.2'!A88,'462.2.2'!A88:N296,14,FALSE)</f>
        <v>152126.9915121925</v>
      </c>
    </row>
    <row r="178" spans="1:4" ht="54" thickTop="1" thickBot="1">
      <c r="A178" s="137" t="s">
        <v>1088</v>
      </c>
      <c r="B178" s="138" t="s">
        <v>1618</v>
      </c>
      <c r="C178" s="133" t="s">
        <v>233</v>
      </c>
      <c r="D178" s="179">
        <f>VLOOKUP('464.1'!A88,'464.1'!A88:N297,14,FALSE)</f>
        <v>6828.5086781173377</v>
      </c>
    </row>
    <row r="179" spans="1:4" ht="54" thickTop="1" thickBot="1">
      <c r="A179" s="137" t="s">
        <v>1089</v>
      </c>
      <c r="B179" s="138" t="s">
        <v>1619</v>
      </c>
      <c r="C179" s="133" t="s">
        <v>387</v>
      </c>
      <c r="D179" s="179">
        <f>VLOOKUP('465.1'!A92,'465.1'!A92:N298,14,FALSE)</f>
        <v>91413.285659582471</v>
      </c>
    </row>
    <row r="180" spans="1:4" ht="54" thickTop="1" thickBot="1">
      <c r="A180" s="137" t="s">
        <v>1602</v>
      </c>
      <c r="B180" s="138" t="s">
        <v>1620</v>
      </c>
      <c r="C180" s="133" t="s">
        <v>387</v>
      </c>
      <c r="D180" s="179">
        <f>VLOOKUP('465.2'!A92,'465.2'!A92:N299,14,FALSE)</f>
        <v>23202.626625142053</v>
      </c>
    </row>
    <row r="181" spans="1:4" ht="54" thickTop="1" thickBot="1">
      <c r="A181" s="137" t="s">
        <v>1090</v>
      </c>
      <c r="B181" s="138" t="s">
        <v>1621</v>
      </c>
      <c r="C181" s="133" t="s">
        <v>144</v>
      </c>
      <c r="D181" s="179">
        <f>VLOOKUP('466.1'!A92,'466.1'!A92:N300,14,FALSE)</f>
        <v>3081.3645215047304</v>
      </c>
    </row>
    <row r="182" spans="1:4" ht="54" thickTop="1" thickBot="1">
      <c r="A182" s="137" t="s">
        <v>1091</v>
      </c>
      <c r="B182" s="138" t="s">
        <v>1622</v>
      </c>
      <c r="C182" s="133" t="s">
        <v>144</v>
      </c>
      <c r="D182" s="179">
        <f>VLOOKUP('466.2'!A96,'466.2'!A96:N301,14,FALSE)</f>
        <v>3594.1009437845087</v>
      </c>
    </row>
    <row r="183" spans="1:4" ht="54" thickTop="1" thickBot="1">
      <c r="A183" s="139" t="s">
        <v>1092</v>
      </c>
      <c r="B183" s="140" t="s">
        <v>1735</v>
      </c>
      <c r="C183" s="133" t="s">
        <v>387</v>
      </c>
      <c r="D183" s="179">
        <f>VLOOKUP('500.1'!A95,'500.1'!A95:N302,14,FALSE)</f>
        <v>786832.46138639003</v>
      </c>
    </row>
    <row r="184" spans="1:4" ht="54" thickTop="1" thickBot="1">
      <c r="A184" s="137" t="s">
        <v>1624</v>
      </c>
      <c r="B184" s="138" t="s">
        <v>1736</v>
      </c>
      <c r="C184" s="133" t="s">
        <v>387</v>
      </c>
      <c r="D184" s="179">
        <f>VLOOKUP('500.2'!A95,'500.2'!A95:N303,14,FALSE)</f>
        <v>806261.0754313349</v>
      </c>
    </row>
    <row r="185" spans="1:4" ht="57.75" thickTop="1" thickBot="1">
      <c r="A185" s="137" t="s">
        <v>1093</v>
      </c>
      <c r="B185" s="138" t="s">
        <v>1875</v>
      </c>
      <c r="C185" s="133" t="s">
        <v>377</v>
      </c>
      <c r="D185" s="179">
        <f>VLOOKUP('501.1'!A88,'501.1'!A88:N304,14,FALSE)</f>
        <v>633.39919714932557</v>
      </c>
    </row>
    <row r="186" spans="1:4" ht="57.75" thickTop="1" thickBot="1">
      <c r="A186" s="137" t="s">
        <v>1626</v>
      </c>
      <c r="B186" s="138" t="s">
        <v>1876</v>
      </c>
      <c r="C186" s="133" t="s">
        <v>377</v>
      </c>
      <c r="D186" s="179">
        <f>VLOOKUP('501.10'!A88,'501.10'!A88:N305,14,FALSE)</f>
        <v>727.95882551236423</v>
      </c>
    </row>
    <row r="187" spans="1:4" ht="57.75" thickTop="1" thickBot="1">
      <c r="A187" s="137" t="s">
        <v>1627</v>
      </c>
      <c r="B187" s="138" t="s">
        <v>1877</v>
      </c>
      <c r="C187" s="133" t="s">
        <v>377</v>
      </c>
      <c r="D187" s="179">
        <f>VLOOKUP('501.20'!A88,'501.20'!A88:N306,14,FALSE)</f>
        <v>624.15164131036306</v>
      </c>
    </row>
    <row r="188" spans="1:4" ht="54" thickTop="1" thickBot="1">
      <c r="A188" s="137" t="s">
        <v>1628</v>
      </c>
      <c r="B188" s="138" t="s">
        <v>1737</v>
      </c>
      <c r="C188" s="133" t="s">
        <v>387</v>
      </c>
      <c r="D188" s="179">
        <f>VLOOKUP('505.1'!A84,'505.1'!A84:N307,14,FALSE)</f>
        <v>732364.45788839925</v>
      </c>
    </row>
    <row r="189" spans="1:4" ht="54" thickTop="1" thickBot="1">
      <c r="A189" s="137" t="s">
        <v>1094</v>
      </c>
      <c r="B189" s="138" t="s">
        <v>1738</v>
      </c>
      <c r="C189" s="133" t="s">
        <v>233</v>
      </c>
      <c r="D189" s="179">
        <f>VLOOKUP('510.1'!A84,'510.1'!A84:N308,14,FALSE)</f>
        <v>92112.187458186469</v>
      </c>
    </row>
    <row r="190" spans="1:4" ht="54" thickTop="1" thickBot="1">
      <c r="A190" s="137" t="s">
        <v>1632</v>
      </c>
      <c r="B190" s="138" t="s">
        <v>1217</v>
      </c>
      <c r="C190" s="133" t="s">
        <v>387</v>
      </c>
      <c r="D190" s="179">
        <f>VLOOKUP('600.1.1'!A85,'600.1.1'!A85:N311,14,FALSE)</f>
        <v>17885.829613975107</v>
      </c>
    </row>
    <row r="191" spans="1:4" ht="54" thickTop="1" thickBot="1">
      <c r="A191" s="137" t="s">
        <v>1633</v>
      </c>
      <c r="B191" s="138" t="s">
        <v>1739</v>
      </c>
      <c r="C191" s="133" t="s">
        <v>387</v>
      </c>
      <c r="D191" s="179">
        <f>VLOOKUP('600.2.1'!A88,'600.2.1'!A88:N310,14,FALSE)</f>
        <v>63557.630248990521</v>
      </c>
    </row>
    <row r="192" spans="1:4" ht="54" thickTop="1" thickBot="1">
      <c r="A192" s="137" t="s">
        <v>1634</v>
      </c>
      <c r="B192" s="138" t="s">
        <v>1740</v>
      </c>
      <c r="C192" s="133" t="s">
        <v>387</v>
      </c>
      <c r="D192" s="179">
        <f>VLOOKUP('600.2.2'!A90,'600.2.2'!A90:N312,14,FALSE)</f>
        <v>107348.46723071011</v>
      </c>
    </row>
    <row r="193" spans="1:4" ht="54" thickTop="1" thickBot="1">
      <c r="A193" s="137" t="s">
        <v>1635</v>
      </c>
      <c r="B193" s="138" t="s">
        <v>1741</v>
      </c>
      <c r="C193" s="133" t="s">
        <v>387</v>
      </c>
      <c r="D193" s="179">
        <f>VLOOKUP('600.2.3'!A89,'600.2.3'!A89:N312,14,FALSE)</f>
        <v>19579.545967667364</v>
      </c>
    </row>
    <row r="194" spans="1:4" ht="54" thickTop="1" thickBot="1">
      <c r="A194" s="137" t="s">
        <v>1636</v>
      </c>
      <c r="B194" s="138" t="s">
        <v>1742</v>
      </c>
      <c r="C194" s="133" t="s">
        <v>387</v>
      </c>
      <c r="D194" s="179">
        <f>VLOOKUP('600.2.4'!A88,'600.2.4'!A88:N312,14,FALSE)</f>
        <v>25400.573153038211</v>
      </c>
    </row>
    <row r="195" spans="1:4" ht="54" thickTop="1" thickBot="1">
      <c r="A195" s="137" t="s">
        <v>1095</v>
      </c>
      <c r="B195" s="138" t="s">
        <v>2094</v>
      </c>
      <c r="C195" s="133" t="s">
        <v>387</v>
      </c>
      <c r="D195" s="179">
        <f>VLOOKUP('610.1'!A89,'610.1'!A89:N314,14,FALSE)</f>
        <v>75916.104694614027</v>
      </c>
    </row>
    <row r="196" spans="1:4" ht="54" thickTop="1" thickBot="1">
      <c r="A196" s="137" t="s">
        <v>1096</v>
      </c>
      <c r="B196" s="138" t="s">
        <v>1743</v>
      </c>
      <c r="C196" s="133" t="s">
        <v>387</v>
      </c>
      <c r="D196" s="179">
        <f>VLOOKUP('610.2'!A89,'610.2'!A89:N315,14,FALSE)</f>
        <v>48782.652230105145</v>
      </c>
    </row>
    <row r="197" spans="1:4" ht="54" thickTop="1" thickBot="1">
      <c r="A197" s="137" t="s">
        <v>1638</v>
      </c>
      <c r="B197" s="138" t="s">
        <v>1744</v>
      </c>
      <c r="C197" s="133" t="s">
        <v>387</v>
      </c>
      <c r="D197" s="179">
        <f>VLOOKUP('610.3'!A89,'610.3'!A89:N316,14,FALSE)</f>
        <v>99410.259726781573</v>
      </c>
    </row>
    <row r="198" spans="1:4" ht="54" thickTop="1" thickBot="1">
      <c r="A198" s="137" t="s">
        <v>1640</v>
      </c>
      <c r="B198" s="138" t="s">
        <v>1745</v>
      </c>
      <c r="C198" s="133" t="s">
        <v>387</v>
      </c>
      <c r="D198" s="179">
        <f>VLOOKUP('610.4'!A89,'610.4'!A89:N317,14,FALSE)</f>
        <v>118930.66879036982</v>
      </c>
    </row>
    <row r="199" spans="1:4" ht="54" thickTop="1" thickBot="1">
      <c r="A199" s="137" t="s">
        <v>1642</v>
      </c>
      <c r="B199" s="138" t="s">
        <v>1218</v>
      </c>
      <c r="C199" s="133" t="s">
        <v>387</v>
      </c>
      <c r="D199" s="179">
        <f>VLOOKUP('610.5'!A89,'610.5'!A89:N318,14,FALSE)</f>
        <v>84054.913833549857</v>
      </c>
    </row>
    <row r="200" spans="1:4" ht="54" thickTop="1" thickBot="1">
      <c r="A200" s="137" t="s">
        <v>1644</v>
      </c>
      <c r="B200" s="138" t="s">
        <v>1746</v>
      </c>
      <c r="C200" s="133" t="s">
        <v>387</v>
      </c>
      <c r="D200" s="179">
        <f>VLOOKUP('610.6'!A89,'610.6'!A89:N319,14,FALSE)</f>
        <v>75981.48554185222</v>
      </c>
    </row>
    <row r="201" spans="1:4" ht="54" thickTop="1" thickBot="1">
      <c r="A201" s="137" t="s">
        <v>1646</v>
      </c>
      <c r="B201" s="138" t="s">
        <v>1747</v>
      </c>
      <c r="C201" s="133" t="s">
        <v>387</v>
      </c>
      <c r="D201" s="179">
        <f>VLOOKUP('610.7'!A89,'610.7'!A89:N320,14,FALSE)</f>
        <v>102903.03951880394</v>
      </c>
    </row>
    <row r="202" spans="1:4" ht="54" thickTop="1" thickBot="1">
      <c r="A202" s="137" t="s">
        <v>1097</v>
      </c>
      <c r="B202" s="138" t="s">
        <v>1748</v>
      </c>
      <c r="C202" s="133" t="s">
        <v>144</v>
      </c>
      <c r="D202" s="179">
        <f>VLOOKUP('620.1'!A88,'620.1'!A88:N321,14,FALSE)</f>
        <v>290510.69957946939</v>
      </c>
    </row>
    <row r="203" spans="1:4" ht="54" thickTop="1" thickBot="1">
      <c r="A203" s="137" t="s">
        <v>1098</v>
      </c>
      <c r="B203" s="138" t="s">
        <v>1878</v>
      </c>
      <c r="C203" s="133" t="s">
        <v>144</v>
      </c>
      <c r="D203" s="179">
        <f>VLOOKUP('620.2'!A88,'620.2'!A88:N322,14,FALSE)</f>
        <v>290510.69957946939</v>
      </c>
    </row>
    <row r="204" spans="1:4" ht="54" thickTop="1" thickBot="1">
      <c r="A204" s="137" t="s">
        <v>1099</v>
      </c>
      <c r="B204" s="138" t="s">
        <v>1749</v>
      </c>
      <c r="C204" s="133" t="s">
        <v>1845</v>
      </c>
      <c r="D204" s="179">
        <f>VLOOKUP('620.3'!A91,'620.3'!A91:N321,14,FALSE)</f>
        <v>60010012.763110317</v>
      </c>
    </row>
    <row r="205" spans="1:4" ht="54" thickTop="1" thickBot="1">
      <c r="A205" s="137" t="s">
        <v>1650</v>
      </c>
      <c r="B205" s="138" t="s">
        <v>1750</v>
      </c>
      <c r="C205" s="133" t="s">
        <v>144</v>
      </c>
      <c r="D205" s="179">
        <f>VLOOKUP('621.1.1'!A95,'621.1.1'!A95:N325,14,FALSE)</f>
        <v>2047832.3478857367</v>
      </c>
    </row>
    <row r="206" spans="1:4" ht="54" thickTop="1" thickBot="1">
      <c r="A206" s="137" t="s">
        <v>1652</v>
      </c>
      <c r="B206" s="138" t="s">
        <v>1751</v>
      </c>
      <c r="C206" s="133" t="s">
        <v>144</v>
      </c>
      <c r="D206" s="179">
        <f>VLOOKUP('621.1.2'!A99,'621.1.2'!A99:N326,14,FALSE)</f>
        <v>3141513.0843256228</v>
      </c>
    </row>
    <row r="207" spans="1:4" ht="54" thickTop="1" thickBot="1">
      <c r="A207" s="137" t="s">
        <v>1100</v>
      </c>
      <c r="B207" s="138" t="s">
        <v>1752</v>
      </c>
      <c r="C207" s="133" t="s">
        <v>387</v>
      </c>
      <c r="D207" s="179">
        <f>VLOOKUP('621.2'!A89,'621.2'!A89:N326,14,FALSE)</f>
        <v>1850064.2035883577</v>
      </c>
    </row>
    <row r="208" spans="1:4" ht="54" thickTop="1" thickBot="1">
      <c r="A208" s="137" t="s">
        <v>1101</v>
      </c>
      <c r="B208" s="138" t="s">
        <v>1753</v>
      </c>
      <c r="C208" s="133" t="s">
        <v>144</v>
      </c>
      <c r="D208" s="179">
        <f>VLOOKUP('621.3'!A93,'621.3'!A93:N327,14,FALSE)</f>
        <v>55591705.702594683</v>
      </c>
    </row>
    <row r="209" spans="1:4" ht="54" thickTop="1" thickBot="1">
      <c r="A209" s="137" t="s">
        <v>1102</v>
      </c>
      <c r="B209" s="138" t="s">
        <v>1754</v>
      </c>
      <c r="C209" s="133" t="s">
        <v>387</v>
      </c>
      <c r="D209" s="179">
        <f>VLOOKUP('621.4'!A93,'621.4'!A93:N328,14,FALSE)</f>
        <v>47499346.033539444</v>
      </c>
    </row>
    <row r="210" spans="1:4" ht="54" thickTop="1" thickBot="1">
      <c r="A210" s="137" t="s">
        <v>1103</v>
      </c>
      <c r="B210" s="138" t="s">
        <v>1755</v>
      </c>
      <c r="C210" s="133" t="s">
        <v>144</v>
      </c>
      <c r="D210" s="179">
        <f>VLOOKUP('621.5'!A89,'621.5'!A89:N329,14,FALSE)</f>
        <v>2907984.9671744695</v>
      </c>
    </row>
    <row r="211" spans="1:4" ht="54" thickTop="1" thickBot="1">
      <c r="A211" s="137" t="s">
        <v>1656</v>
      </c>
      <c r="B211" s="138" t="s">
        <v>1756</v>
      </c>
      <c r="C211" s="133" t="s">
        <v>144</v>
      </c>
      <c r="D211" s="179">
        <f>VLOOKUP('621.5.1'!A89,'621.5.1'!A89:N330,14,FALSE)</f>
        <v>577472.84316767147</v>
      </c>
    </row>
    <row r="212" spans="1:4" ht="54" thickTop="1" thickBot="1">
      <c r="A212" s="137" t="s">
        <v>1104</v>
      </c>
      <c r="B212" s="138" t="s">
        <v>1757</v>
      </c>
      <c r="C212" s="133" t="s">
        <v>1845</v>
      </c>
      <c r="D212" s="179">
        <f>VLOOKUP('621.6'!A98,'621.6'!A98:N331,14,FALSE)</f>
        <v>56011921.576683</v>
      </c>
    </row>
    <row r="213" spans="1:4" ht="54" thickTop="1" thickBot="1">
      <c r="A213" s="137" t="s">
        <v>1731</v>
      </c>
      <c r="B213" s="138" t="s">
        <v>1758</v>
      </c>
      <c r="C213" s="133" t="s">
        <v>1845</v>
      </c>
      <c r="D213" s="179">
        <f>VLOOKUP('621.7'!A89,'621.7'!A89:N332,14,FALSE)</f>
        <v>621735.12981213757</v>
      </c>
    </row>
    <row r="214" spans="1:4" ht="54" thickTop="1" thickBot="1">
      <c r="A214" s="137" t="s">
        <v>1105</v>
      </c>
      <c r="B214" s="138" t="s">
        <v>1994</v>
      </c>
      <c r="C214" s="133" t="s">
        <v>233</v>
      </c>
      <c r="D214" s="179">
        <f>VLOOKUP('622.1'!A89,'622.1'!A89:N333,14,FALSE)</f>
        <v>126958.78966966498</v>
      </c>
    </row>
    <row r="215" spans="1:4" ht="54" thickTop="1" thickBot="1">
      <c r="A215" s="137" t="s">
        <v>1106</v>
      </c>
      <c r="B215" s="138" t="s">
        <v>1759</v>
      </c>
      <c r="C215" s="133" t="s">
        <v>233</v>
      </c>
      <c r="D215" s="179">
        <f>VLOOKUP('622.2'!A89,'622.2'!A89:N335,14,FALSE)</f>
        <v>310351.42422399629</v>
      </c>
    </row>
    <row r="216" spans="1:4" ht="54" thickTop="1" thickBot="1">
      <c r="A216" s="137" t="s">
        <v>1107</v>
      </c>
      <c r="B216" s="138" t="s">
        <v>1760</v>
      </c>
      <c r="C216" s="133" t="s">
        <v>233</v>
      </c>
      <c r="D216" s="179">
        <f>VLOOKUP('622.3'!A89,'622.3'!A89:N336,14,FALSE)</f>
        <v>722278.19602445501</v>
      </c>
    </row>
    <row r="217" spans="1:4" ht="54" thickTop="1" thickBot="1">
      <c r="A217" s="137" t="s">
        <v>1108</v>
      </c>
      <c r="B217" s="138" t="s">
        <v>1761</v>
      </c>
      <c r="C217" s="133" t="s">
        <v>233</v>
      </c>
      <c r="D217" s="179">
        <f>VLOOKUP('622.4'!A89,'622.4'!A89:N337,14,FALSE)</f>
        <v>693828.98955367843</v>
      </c>
    </row>
    <row r="218" spans="1:4" ht="54" thickTop="1" thickBot="1">
      <c r="A218" s="137" t="s">
        <v>1109</v>
      </c>
      <c r="B218" s="138" t="s">
        <v>1762</v>
      </c>
      <c r="C218" s="133" t="s">
        <v>144</v>
      </c>
      <c r="D218" s="179">
        <f>VLOOKUP('622.5'!A89,'622.5'!A89:N338,14,FALSE)</f>
        <v>59332.296308634439</v>
      </c>
    </row>
    <row r="219" spans="1:4" ht="54" thickTop="1" thickBot="1">
      <c r="A219" s="137" t="s">
        <v>1110</v>
      </c>
      <c r="B219" s="138" t="s">
        <v>1763</v>
      </c>
      <c r="C219" s="133" t="s">
        <v>144</v>
      </c>
      <c r="D219" s="179">
        <f>VLOOKUP('623.1'!A103,'623.1'!A103:N339,14,FALSE)</f>
        <v>268648.6899440788</v>
      </c>
    </row>
    <row r="220" spans="1:4" ht="54" thickTop="1" thickBot="1">
      <c r="A220" s="137" t="s">
        <v>1111</v>
      </c>
      <c r="B220" s="138" t="s">
        <v>1219</v>
      </c>
      <c r="C220" s="133" t="s">
        <v>1995</v>
      </c>
      <c r="D220" s="179">
        <f>VLOOKUP('623.2'!A89,'623.2'!A89:N340,14,FALSE)</f>
        <v>2036583.590146244</v>
      </c>
    </row>
    <row r="221" spans="1:4" ht="54" thickTop="1" thickBot="1">
      <c r="A221" s="137" t="s">
        <v>1112</v>
      </c>
      <c r="B221" s="138" t="s">
        <v>2114</v>
      </c>
      <c r="C221" s="133" t="s">
        <v>387</v>
      </c>
      <c r="D221" s="179">
        <f>VLOOKUP('630.1'!A89,'630.1'!A89:N341,14,FALSE)</f>
        <v>853366.86106014322</v>
      </c>
    </row>
    <row r="222" spans="1:4" ht="54" thickTop="1" thickBot="1">
      <c r="A222" s="137" t="s">
        <v>1113</v>
      </c>
      <c r="B222" s="138" t="s">
        <v>2115</v>
      </c>
      <c r="C222" s="133" t="s">
        <v>387</v>
      </c>
      <c r="D222" s="179">
        <f>VLOOKUP('630.2'!A89,'630.2'!A89:N342,14,FALSE)</f>
        <v>917205.85396535776</v>
      </c>
    </row>
    <row r="223" spans="1:4" ht="54" thickTop="1" thickBot="1">
      <c r="A223" s="137" t="s">
        <v>1114</v>
      </c>
      <c r="B223" s="138" t="s">
        <v>2116</v>
      </c>
      <c r="C223" s="133" t="s">
        <v>387</v>
      </c>
      <c r="D223" s="179">
        <f>VLOOKUP('630.3'!A89,'630.3'!A89:N343,14,FALSE)</f>
        <v>639547.3032873068</v>
      </c>
    </row>
    <row r="224" spans="1:4" ht="54" thickTop="1" thickBot="1">
      <c r="A224" s="137" t="s">
        <v>1115</v>
      </c>
      <c r="B224" s="138" t="s">
        <v>2117</v>
      </c>
      <c r="C224" s="133" t="s">
        <v>387</v>
      </c>
      <c r="D224" s="179">
        <f>VLOOKUP('630.4'!A89,'630.4'!A89:N344,14,FALSE)</f>
        <v>648738.10117978533</v>
      </c>
    </row>
    <row r="225" spans="1:4" ht="54" thickTop="1" thickBot="1">
      <c r="A225" s="137" t="s">
        <v>1116</v>
      </c>
      <c r="B225" s="138" t="s">
        <v>2118</v>
      </c>
      <c r="C225" s="133" t="s">
        <v>387</v>
      </c>
      <c r="D225" s="179">
        <f>VLOOKUP('630.5'!A93,'630.5'!A93:N345,14,FALSE)</f>
        <v>442650.05501178897</v>
      </c>
    </row>
    <row r="226" spans="1:4" ht="54" thickTop="1" thickBot="1">
      <c r="A226" s="137" t="s">
        <v>1117</v>
      </c>
      <c r="B226" s="138" t="s">
        <v>2119</v>
      </c>
      <c r="C226" s="133" t="s">
        <v>387</v>
      </c>
      <c r="D226" s="179">
        <f>VLOOKUP('630.6'!A93,'630.6'!A89:N346,14,FALSE)</f>
        <v>384543.10131852952</v>
      </c>
    </row>
    <row r="227" spans="1:4" ht="54" thickTop="1" thickBot="1">
      <c r="A227" s="137" t="s">
        <v>1118</v>
      </c>
      <c r="B227" s="138" t="s">
        <v>2120</v>
      </c>
      <c r="C227" s="133" t="s">
        <v>387</v>
      </c>
      <c r="D227" s="179">
        <f>VLOOKUP('630.7'!A93,'630.7'!A90:N347,14,FALSE)</f>
        <v>277546.84878976952</v>
      </c>
    </row>
    <row r="228" spans="1:4" ht="54" thickTop="1" thickBot="1">
      <c r="A228" s="137" t="s">
        <v>1119</v>
      </c>
      <c r="B228" s="138" t="s">
        <v>1764</v>
      </c>
      <c r="C228" s="133" t="s">
        <v>144</v>
      </c>
      <c r="D228" s="179">
        <f>VLOOKUP('632.1'!A90,'632.1'!A90:N349,14,FALSE)</f>
        <v>358484.20990808227</v>
      </c>
    </row>
    <row r="229" spans="1:4" ht="54" thickTop="1" thickBot="1">
      <c r="A229" s="137" t="s">
        <v>1659</v>
      </c>
      <c r="B229" s="138" t="s">
        <v>1765</v>
      </c>
      <c r="C229" s="133" t="s">
        <v>144</v>
      </c>
      <c r="D229" s="179">
        <f>VLOOKUP('632.2'!A90,'632.2'!A90:N350,14,FALSE)</f>
        <v>360060.74397843104</v>
      </c>
    </row>
    <row r="230" spans="1:4" ht="54" thickTop="1" thickBot="1">
      <c r="A230" s="137" t="s">
        <v>1662</v>
      </c>
      <c r="B230" s="138" t="s">
        <v>1766</v>
      </c>
      <c r="C230" s="133" t="s">
        <v>377</v>
      </c>
      <c r="D230" s="179">
        <f>VLOOKUP('640.1'!A90,'640.1'!A90:N351,14,FALSE)</f>
        <v>5413.3132323392274</v>
      </c>
    </row>
    <row r="231" spans="1:4" ht="54" thickTop="1" thickBot="1">
      <c r="A231" s="137" t="s">
        <v>1663</v>
      </c>
      <c r="B231" s="138" t="s">
        <v>1767</v>
      </c>
      <c r="C231" s="133" t="s">
        <v>377</v>
      </c>
      <c r="D231" s="179">
        <f>VLOOKUP('640.2'!A90,'640.2'!A90:N352,14,FALSE)</f>
        <v>5307.7201612672334</v>
      </c>
    </row>
    <row r="232" spans="1:4" ht="54" thickTop="1" thickBot="1">
      <c r="A232" s="137" t="s">
        <v>1120</v>
      </c>
      <c r="B232" s="138" t="s">
        <v>1768</v>
      </c>
      <c r="C232" s="133" t="s">
        <v>1664</v>
      </c>
      <c r="D232" s="179">
        <f>VLOOKUP('641.1'!A90,'641.1'!A90:N353,14,FALSE)</f>
        <v>1636.4193000167504</v>
      </c>
    </row>
    <row r="233" spans="1:4" ht="54" thickTop="1" thickBot="1">
      <c r="A233" s="137" t="s">
        <v>1121</v>
      </c>
      <c r="B233" s="138" t="s">
        <v>1768</v>
      </c>
      <c r="C233" s="133" t="s">
        <v>377</v>
      </c>
      <c r="D233" s="179">
        <f>VLOOKUP('641.2'!A90,'641.2'!A90:N354,14,FALSE)</f>
        <v>34140.101761380181</v>
      </c>
    </row>
    <row r="234" spans="1:4" ht="54" thickTop="1" thickBot="1">
      <c r="A234" s="137" t="s">
        <v>1122</v>
      </c>
      <c r="B234" s="138" t="s">
        <v>1769</v>
      </c>
      <c r="C234" s="133" t="s">
        <v>1845</v>
      </c>
      <c r="D234" s="179">
        <f>VLOOKUP('642.1'!A90,'642.1'!A90:N355,14,FALSE)</f>
        <v>690226.79695473472</v>
      </c>
    </row>
    <row r="235" spans="1:4" ht="54" thickTop="1" thickBot="1">
      <c r="A235" s="137" t="s">
        <v>1123</v>
      </c>
      <c r="B235" s="138" t="s">
        <v>1770</v>
      </c>
      <c r="C235" s="133" t="s">
        <v>144</v>
      </c>
      <c r="D235" s="179">
        <f>VLOOKUP('642.2'!A90,'642.2'!A90:N356,14,FALSE)</f>
        <v>61729.274823639862</v>
      </c>
    </row>
    <row r="236" spans="1:4" ht="54" thickTop="1" thickBot="1">
      <c r="A236" s="137" t="s">
        <v>1124</v>
      </c>
      <c r="B236" s="138" t="s">
        <v>1771</v>
      </c>
      <c r="C236" s="133" t="s">
        <v>377</v>
      </c>
      <c r="D236" s="179">
        <f>VLOOKUP('650.1'!A95,'650.1'!A95:N358,14,FALSE)</f>
        <v>9968.0025257786438</v>
      </c>
    </row>
    <row r="237" spans="1:4" ht="54" thickTop="1" thickBot="1">
      <c r="A237" s="137" t="s">
        <v>1125</v>
      </c>
      <c r="B237" s="138" t="s">
        <v>2127</v>
      </c>
      <c r="C237" s="133" t="s">
        <v>377</v>
      </c>
      <c r="D237" s="179">
        <f>VLOOKUP('650.2'!A93,'650.2'!A93:N359,14,FALSE)</f>
        <v>9793.282414881498</v>
      </c>
    </row>
    <row r="238" spans="1:4" ht="54" thickTop="1" thickBot="1">
      <c r="A238" s="137" t="s">
        <v>1126</v>
      </c>
      <c r="B238" s="138" t="s">
        <v>1772</v>
      </c>
      <c r="C238" s="133" t="s">
        <v>377</v>
      </c>
      <c r="D238" s="201">
        <f>VLOOKUP('650.3'!A90,'650.3'!A90:N360,14,FALSE)</f>
        <v>0.41859231277117315</v>
      </c>
    </row>
    <row r="239" spans="1:4" ht="54" thickTop="1" thickBot="1">
      <c r="A239" s="137" t="s">
        <v>1127</v>
      </c>
      <c r="B239" s="138" t="s">
        <v>2131</v>
      </c>
      <c r="C239" s="133" t="s">
        <v>377</v>
      </c>
      <c r="D239" s="179">
        <f>VLOOKUP('650.4'!A93,'650.4'!A93:N361,14,FALSE)</f>
        <v>4478.3131209202747</v>
      </c>
    </row>
    <row r="240" spans="1:4" ht="57.75" thickTop="1" thickBot="1">
      <c r="A240" s="137" t="s">
        <v>1128</v>
      </c>
      <c r="B240" s="138" t="s">
        <v>1773</v>
      </c>
      <c r="C240" s="133" t="s">
        <v>233</v>
      </c>
      <c r="D240" s="179">
        <f>VLOOKUP('660.1'!A87,'660.1'!A87:N362,14,FALSE)</f>
        <v>383020.36833090236</v>
      </c>
    </row>
    <row r="241" spans="1:4" ht="76.5" thickTop="1" thickBot="1">
      <c r="A241" s="137" t="s">
        <v>1129</v>
      </c>
      <c r="B241" s="138" t="s">
        <v>1880</v>
      </c>
      <c r="C241" s="133" t="s">
        <v>144</v>
      </c>
      <c r="D241" s="179">
        <f>VLOOKUP('660.2'!A87,'660.2'!A87:N363,14,FALSE)</f>
        <v>437620.52227199939</v>
      </c>
    </row>
    <row r="242" spans="1:4" ht="54" thickTop="1" thickBot="1">
      <c r="A242" s="137" t="s">
        <v>1677</v>
      </c>
      <c r="B242" s="138" t="s">
        <v>1774</v>
      </c>
      <c r="C242" s="133" t="s">
        <v>144</v>
      </c>
      <c r="D242" s="179">
        <f>VLOOKUP('661.1'!A87,'661.1'!A87:N364,14,FALSE)</f>
        <v>843127.29597700108</v>
      </c>
    </row>
    <row r="243" spans="1:4" ht="54" thickTop="1" thickBot="1">
      <c r="A243" s="137" t="s">
        <v>1130</v>
      </c>
      <c r="B243" s="138" t="s">
        <v>1775</v>
      </c>
      <c r="C243" s="133" t="s">
        <v>144</v>
      </c>
      <c r="D243" s="179">
        <f>VLOOKUP('662.1'!A87,'662.1'!A87:N365,14,FALSE)</f>
        <v>373300.50406164798</v>
      </c>
    </row>
    <row r="244" spans="1:4" ht="54" thickTop="1" thickBot="1">
      <c r="A244" s="137" t="s">
        <v>1131</v>
      </c>
      <c r="B244" s="138" t="s">
        <v>1776</v>
      </c>
      <c r="C244" s="133" t="s">
        <v>144</v>
      </c>
      <c r="D244" s="179">
        <f>VLOOKUP('662.2'!A87,'662.2'!A87:N366,14,FALSE)</f>
        <v>335678.64853536448</v>
      </c>
    </row>
    <row r="245" spans="1:4" ht="54" thickTop="1" thickBot="1">
      <c r="A245" s="137" t="s">
        <v>1678</v>
      </c>
      <c r="B245" s="138" t="s">
        <v>1777</v>
      </c>
      <c r="C245" s="133" t="s">
        <v>144</v>
      </c>
      <c r="D245" s="179">
        <f>VLOOKUP('663.1'!A87,'663.1'!A87:N367,14,FALSE)</f>
        <v>12713.559028707421</v>
      </c>
    </row>
    <row r="246" spans="1:4" ht="54" thickTop="1" thickBot="1">
      <c r="A246" s="137" t="s">
        <v>1132</v>
      </c>
      <c r="B246" s="138" t="s">
        <v>1778</v>
      </c>
      <c r="C246" s="133" t="s">
        <v>387</v>
      </c>
      <c r="D246" s="179">
        <f>VLOOKUP('670.1'!A87,'670.1'!A87:N368,14,FALSE)</f>
        <v>311267.96935888834</v>
      </c>
    </row>
    <row r="247" spans="1:4" ht="54" thickTop="1" thickBot="1">
      <c r="A247" s="137" t="s">
        <v>1133</v>
      </c>
      <c r="B247" s="138" t="s">
        <v>1779</v>
      </c>
      <c r="C247" s="133" t="s">
        <v>387</v>
      </c>
      <c r="D247" s="179">
        <f>VLOOKUP('670.2'!A87,'670.2'!A87:N369,14,FALSE)</f>
        <v>333515.30198473966</v>
      </c>
    </row>
    <row r="248" spans="1:4" ht="54" thickTop="1" thickBot="1">
      <c r="A248" s="137" t="s">
        <v>1680</v>
      </c>
      <c r="B248" s="138" t="s">
        <v>1780</v>
      </c>
      <c r="C248" s="133" t="s">
        <v>387</v>
      </c>
      <c r="D248" s="179">
        <f>VLOOKUP('670.3'!A87,'670.3'!A87:N370,14,FALSE)</f>
        <v>338285.10867731518</v>
      </c>
    </row>
    <row r="249" spans="1:4" ht="54" thickTop="1" thickBot="1">
      <c r="A249" s="137" t="s">
        <v>1681</v>
      </c>
      <c r="B249" s="138" t="s">
        <v>1781</v>
      </c>
      <c r="C249" s="133" t="s">
        <v>387</v>
      </c>
      <c r="D249" s="179">
        <f>VLOOKUP('670.4'!A87,'670.4'!A87:N371,14,FALSE)</f>
        <v>343741.72456513124</v>
      </c>
    </row>
    <row r="250" spans="1:4" ht="54" thickTop="1" thickBot="1">
      <c r="A250" s="137" t="s">
        <v>1682</v>
      </c>
      <c r="B250" s="138" t="s">
        <v>1782</v>
      </c>
      <c r="C250" s="133" t="s">
        <v>387</v>
      </c>
      <c r="D250" s="179">
        <f>VLOOKUP('670.5'!A89,'670.5'!A89:N372,14,FALSE)</f>
        <v>314774.62251775851</v>
      </c>
    </row>
    <row r="251" spans="1:4" ht="54" thickTop="1" thickBot="1">
      <c r="A251" s="137" t="s">
        <v>1134</v>
      </c>
      <c r="B251" s="138" t="s">
        <v>1783</v>
      </c>
      <c r="C251" s="133" t="s">
        <v>387</v>
      </c>
      <c r="D251" s="179">
        <f>VLOOKUP('671.1'!A89,'671.1'!A89:N373,14,FALSE)</f>
        <v>567739.85985423543</v>
      </c>
    </row>
    <row r="252" spans="1:4" ht="54" thickTop="1" thickBot="1">
      <c r="A252" s="137" t="s">
        <v>1135</v>
      </c>
      <c r="B252" s="138" t="s">
        <v>1784</v>
      </c>
      <c r="C252" s="133" t="s">
        <v>144</v>
      </c>
      <c r="D252" s="179">
        <f>VLOOKUP('671.2'!A89,'671.2'!A89:N374,14,FALSE)</f>
        <v>68166.980369255645</v>
      </c>
    </row>
    <row r="253" spans="1:4" ht="54" thickTop="1" thickBot="1">
      <c r="A253" s="137" t="s">
        <v>1683</v>
      </c>
      <c r="B253" s="138" t="s">
        <v>1785</v>
      </c>
      <c r="C253" s="133" t="s">
        <v>387</v>
      </c>
      <c r="D253" s="179">
        <f>VLOOKUP('671.3'!A87,'671.3'!A87:N375,14,FALSE)</f>
        <v>612926.43853401043</v>
      </c>
    </row>
    <row r="254" spans="1:4" ht="54" thickTop="1" thickBot="1">
      <c r="A254" s="137" t="s">
        <v>1684</v>
      </c>
      <c r="B254" s="138" t="s">
        <v>1786</v>
      </c>
      <c r="C254" s="133" t="s">
        <v>144</v>
      </c>
      <c r="D254" s="179">
        <f>VLOOKUP('671.4'!A87,'671.4'!A87:N376,14,FALSE)</f>
        <v>71919.694696949504</v>
      </c>
    </row>
    <row r="255" spans="1:4" ht="54" thickTop="1" thickBot="1">
      <c r="A255" s="137" t="s">
        <v>1136</v>
      </c>
      <c r="B255" s="138" t="s">
        <v>1787</v>
      </c>
      <c r="C255" s="133" t="s">
        <v>144</v>
      </c>
      <c r="D255" s="179">
        <f>VLOOKUP('672.1'!A87,'672.1'!A87:N377,14,FALSE)</f>
        <v>42810.278237124308</v>
      </c>
    </row>
    <row r="256" spans="1:4" ht="54" thickTop="1" thickBot="1">
      <c r="A256" s="137" t="s">
        <v>1685</v>
      </c>
      <c r="B256" s="138" t="s">
        <v>1788</v>
      </c>
      <c r="C256" s="133" t="s">
        <v>144</v>
      </c>
      <c r="D256" s="179">
        <f>VLOOKUP('672.2'!A87,'672.2'!A87:N378,14,FALSE)</f>
        <v>68743.208030201946</v>
      </c>
    </row>
    <row r="257" spans="1:4" ht="54" thickTop="1" thickBot="1">
      <c r="A257" s="137" t="s">
        <v>1686</v>
      </c>
      <c r="B257" s="138" t="s">
        <v>1789</v>
      </c>
      <c r="C257" s="133" t="s">
        <v>144</v>
      </c>
      <c r="D257" s="179">
        <f>VLOOKUP('672.3'!A87,'672.3'!A87:N379,14,FALSE)</f>
        <v>44759.761926968335</v>
      </c>
    </row>
    <row r="258" spans="1:4" ht="54" thickTop="1" thickBot="1">
      <c r="A258" s="137" t="s">
        <v>1687</v>
      </c>
      <c r="B258" s="138" t="s">
        <v>1790</v>
      </c>
      <c r="C258" s="133" t="s">
        <v>144</v>
      </c>
      <c r="D258" s="179">
        <f>VLOOKUP('672.4'!A87,'672.3'!A87:N380,14,FALSE)</f>
        <v>44759.761926968335</v>
      </c>
    </row>
    <row r="259" spans="1:4" ht="54" thickTop="1" thickBot="1">
      <c r="A259" s="137" t="s">
        <v>1732</v>
      </c>
      <c r="B259" s="138" t="s">
        <v>1791</v>
      </c>
      <c r="C259" s="133" t="s">
        <v>233</v>
      </c>
      <c r="D259" s="179">
        <f>VLOOKUP('673.1.1'!A87,'673.1.1'!A87:N381,14,FALSE)</f>
        <v>8589.5637632854559</v>
      </c>
    </row>
    <row r="260" spans="1:4" ht="54" thickTop="1" thickBot="1">
      <c r="A260" s="137" t="s">
        <v>1733</v>
      </c>
      <c r="B260" s="138" t="s">
        <v>2046</v>
      </c>
      <c r="C260" s="133" t="s">
        <v>233</v>
      </c>
      <c r="D260" s="179">
        <f>VLOOKUP('673.1.2'!A87,'673.1.2'!A87:N382,14,FALSE)</f>
        <v>9358.3015153550969</v>
      </c>
    </row>
    <row r="261" spans="1:4" ht="54" thickTop="1" thickBot="1">
      <c r="A261" s="137" t="s">
        <v>1137</v>
      </c>
      <c r="B261" s="138" t="s">
        <v>1792</v>
      </c>
      <c r="C261" s="133" t="s">
        <v>387</v>
      </c>
      <c r="D261" s="179">
        <f>VLOOKUP('673.2'!A87,'673.2'!A87:N383,14,FALSE)</f>
        <v>67064.708153944171</v>
      </c>
    </row>
    <row r="262" spans="1:4" ht="54" thickTop="1" thickBot="1">
      <c r="A262" s="137" t="s">
        <v>1138</v>
      </c>
      <c r="B262" s="138" t="s">
        <v>1793</v>
      </c>
      <c r="C262" s="133" t="s">
        <v>387</v>
      </c>
      <c r="D262" s="179">
        <f>VLOOKUP('673.3'!A89,'673.3'!A89:N384,14,FALSE)</f>
        <v>93423.534772596264</v>
      </c>
    </row>
    <row r="263" spans="1:4" ht="54" thickTop="1" thickBot="1">
      <c r="A263" s="137" t="s">
        <v>1139</v>
      </c>
      <c r="B263" s="138" t="s">
        <v>1996</v>
      </c>
      <c r="C263" s="133" t="s">
        <v>144</v>
      </c>
      <c r="D263" s="179">
        <f>VLOOKUP('674.1'!A89,'674.1'!A89:N385,14,FALSE)</f>
        <v>60193.264568585</v>
      </c>
    </row>
    <row r="264" spans="1:4" ht="54" thickTop="1" thickBot="1">
      <c r="A264" s="137" t="s">
        <v>1140</v>
      </c>
      <c r="B264" s="138" t="s">
        <v>1794</v>
      </c>
      <c r="C264" s="133" t="s">
        <v>144</v>
      </c>
      <c r="D264" s="179">
        <f>VLOOKUP('674.2'!A89,'674.2'!A89:N386,14,FALSE)</f>
        <v>109058.86552157995</v>
      </c>
    </row>
    <row r="265" spans="1:4" ht="54" thickTop="1" thickBot="1">
      <c r="A265" s="137" t="s">
        <v>1141</v>
      </c>
      <c r="B265" s="138" t="s">
        <v>1795</v>
      </c>
      <c r="C265" s="133" t="s">
        <v>233</v>
      </c>
      <c r="D265" s="179">
        <f>VLOOKUP('680.1'!A87,'680.1'!A87:N387,14,FALSE)</f>
        <v>172330.69756152737</v>
      </c>
    </row>
    <row r="266" spans="1:4" ht="54" thickTop="1" thickBot="1">
      <c r="A266" s="137" t="s">
        <v>1142</v>
      </c>
      <c r="B266" s="138" t="s">
        <v>1796</v>
      </c>
      <c r="C266" s="133" t="s">
        <v>144</v>
      </c>
      <c r="D266" s="179">
        <f>VLOOKUP('680.2'!A87,'680.2'!A87:N388,14,FALSE)</f>
        <v>9086.1109664566557</v>
      </c>
    </row>
    <row r="267" spans="1:4" ht="54" thickTop="1" thickBot="1">
      <c r="A267" s="137" t="s">
        <v>1143</v>
      </c>
      <c r="B267" s="138" t="s">
        <v>1797</v>
      </c>
      <c r="C267" s="133" t="s">
        <v>387</v>
      </c>
      <c r="D267" s="179">
        <f>VLOOKUP('680.3'!A89,'680.3'!A89:N389,14,FALSE)</f>
        <v>72040.461367067153</v>
      </c>
    </row>
    <row r="268" spans="1:4" ht="54" thickTop="1" thickBot="1">
      <c r="A268" s="137" t="s">
        <v>1144</v>
      </c>
      <c r="B268" s="138" t="s">
        <v>1798</v>
      </c>
      <c r="C268" s="133" t="s">
        <v>387</v>
      </c>
      <c r="D268" s="179">
        <f>VLOOKUP('681.1'!A89,'681.1'!A89:N390,14,FALSE)</f>
        <v>198100.98461796227</v>
      </c>
    </row>
    <row r="269" spans="1:4" ht="54" thickTop="1" thickBot="1">
      <c r="A269" s="137" t="s">
        <v>1692</v>
      </c>
      <c r="B269" s="138" t="s">
        <v>1799</v>
      </c>
      <c r="C269" s="133" t="s">
        <v>387</v>
      </c>
      <c r="D269" s="179">
        <f>VLOOKUP('681.2'!A89,'681.2'!A89:N391,14,FALSE)</f>
        <v>220348.31724381362</v>
      </c>
    </row>
    <row r="270" spans="1:4" ht="54" thickTop="1" thickBot="1">
      <c r="A270" s="137" t="s">
        <v>1693</v>
      </c>
      <c r="B270" s="138" t="s">
        <v>1800</v>
      </c>
      <c r="C270" s="133" t="s">
        <v>387</v>
      </c>
      <c r="D270" s="179">
        <f>VLOOKUP('681.3'!A89,'681.3'!A89:N392,14,FALSE)</f>
        <v>225118.12393638908</v>
      </c>
    </row>
    <row r="271" spans="1:4" ht="54" thickTop="1" thickBot="1">
      <c r="A271" s="137" t="s">
        <v>1694</v>
      </c>
      <c r="B271" s="138" t="s">
        <v>1801</v>
      </c>
      <c r="C271" s="133" t="s">
        <v>387</v>
      </c>
      <c r="D271" s="179">
        <f>VLOOKUP('681.4'!A89,'681.4'!A89:N393,14,FALSE)</f>
        <v>230574.73982420514</v>
      </c>
    </row>
    <row r="272" spans="1:4" ht="54" thickTop="1" thickBot="1">
      <c r="A272" s="137" t="s">
        <v>1145</v>
      </c>
      <c r="B272" s="138" t="s">
        <v>1802</v>
      </c>
      <c r="C272" s="133" t="s">
        <v>387</v>
      </c>
      <c r="D272" s="179">
        <f>VLOOKUP('682.1'!A89,'682.1'!A89:N394,14,FALSE)</f>
        <v>378121.32908343419</v>
      </c>
    </row>
    <row r="273" spans="1:4" ht="54" thickTop="1" thickBot="1">
      <c r="A273" s="137" t="s">
        <v>1695</v>
      </c>
      <c r="B273" s="138" t="s">
        <v>1803</v>
      </c>
      <c r="C273" s="133" t="s">
        <v>387</v>
      </c>
      <c r="D273" s="179">
        <f>VLOOKUP('682.2'!A89,'682.2'!A89:N395,14,FALSE)</f>
        <v>378121.32908343419</v>
      </c>
    </row>
    <row r="274" spans="1:4" ht="54" thickTop="1" thickBot="1">
      <c r="A274" s="137" t="s">
        <v>1697</v>
      </c>
      <c r="B274" s="138" t="s">
        <v>1804</v>
      </c>
      <c r="C274" s="133" t="s">
        <v>387</v>
      </c>
      <c r="D274" s="179">
        <f>VLOOKUP('682.3'!A89,'682.3'!A89:N396,14,FALSE)</f>
        <v>378121.32908343419</v>
      </c>
    </row>
    <row r="275" spans="1:4" ht="54" thickTop="1" thickBot="1">
      <c r="A275" s="137" t="s">
        <v>1699</v>
      </c>
      <c r="B275" s="138" t="s">
        <v>1997</v>
      </c>
      <c r="C275" s="133" t="s">
        <v>387</v>
      </c>
      <c r="D275" s="179">
        <f>VLOOKUP('682.4'!A89,'682.4'!A89:N397,14,FALSE)</f>
        <v>378121.32908343419</v>
      </c>
    </row>
    <row r="276" spans="1:4" ht="54" thickTop="1" thickBot="1">
      <c r="A276" s="137" t="s">
        <v>1701</v>
      </c>
      <c r="B276" s="138" t="s">
        <v>1805</v>
      </c>
      <c r="C276" s="133" t="s">
        <v>233</v>
      </c>
      <c r="D276" s="179">
        <f>VLOOKUP('683.1'!A89,'683.1'!A89:N398,14,FALSE)</f>
        <v>11539.011357591364</v>
      </c>
    </row>
    <row r="277" spans="1:4" ht="54" thickTop="1" thickBot="1">
      <c r="A277" s="137" t="s">
        <v>1703</v>
      </c>
      <c r="B277" s="138" t="s">
        <v>1806</v>
      </c>
      <c r="C277" s="133" t="s">
        <v>233</v>
      </c>
      <c r="D277" s="179">
        <f>VLOOKUP('683.2'!A89,'683.2'!A89:N399,14,FALSE)</f>
        <v>20260.600131649015</v>
      </c>
    </row>
    <row r="278" spans="1:4" ht="54" thickTop="1" thickBot="1">
      <c r="A278" s="137" t="s">
        <v>1705</v>
      </c>
      <c r="B278" s="138" t="s">
        <v>1807</v>
      </c>
      <c r="C278" s="133" t="s">
        <v>233</v>
      </c>
      <c r="D278" s="179">
        <f>VLOOKUP('683.3'!A89,'683.3'!A89:N400,14,FALSE)</f>
        <v>11539.011357591364</v>
      </c>
    </row>
    <row r="279" spans="1:4" ht="54" thickTop="1" thickBot="1">
      <c r="A279" s="137" t="s">
        <v>1706</v>
      </c>
      <c r="B279" s="138" t="s">
        <v>1808</v>
      </c>
      <c r="C279" s="133" t="s">
        <v>233</v>
      </c>
      <c r="D279" s="179">
        <f>VLOOKUP('683.4'!A89,'683.4'!A89:N401,14,FALSE)</f>
        <v>20260.600131649015</v>
      </c>
    </row>
    <row r="280" spans="1:4" ht="54" thickTop="1" thickBot="1">
      <c r="A280" s="137" t="s">
        <v>1707</v>
      </c>
      <c r="B280" s="138" t="s">
        <v>1809</v>
      </c>
      <c r="C280" s="133" t="s">
        <v>233</v>
      </c>
      <c r="D280" s="179">
        <f>VLOOKUP('683.5'!A87,'683.5'!A87:N402,14,FALSE)</f>
        <v>84583.35419996838</v>
      </c>
    </row>
    <row r="281" spans="1:4" ht="54" thickTop="1" thickBot="1">
      <c r="A281" s="137" t="s">
        <v>2047</v>
      </c>
      <c r="B281" s="138" t="s">
        <v>1810</v>
      </c>
      <c r="C281" s="133" t="s">
        <v>233</v>
      </c>
      <c r="D281" s="179">
        <f>VLOOKUP('690.1.1'!A89,'690.1.1'!A89:N403,14,FALSE)</f>
        <v>17936.577009526827</v>
      </c>
    </row>
    <row r="282" spans="1:4" ht="54" thickTop="1" thickBot="1">
      <c r="A282" s="137" t="s">
        <v>1710</v>
      </c>
      <c r="B282" s="138" t="s">
        <v>1811</v>
      </c>
      <c r="C282" s="133" t="s">
        <v>233</v>
      </c>
      <c r="D282" s="179">
        <f>VLOOKUP('690.1.2'!A89,'690.1.2'!A89:N404,14,FALSE)</f>
        <v>28026.97994956468</v>
      </c>
    </row>
    <row r="283" spans="1:4" ht="54" thickTop="1" thickBot="1">
      <c r="A283" s="137" t="s">
        <v>1146</v>
      </c>
      <c r="B283" s="138" t="s">
        <v>1812</v>
      </c>
      <c r="C283" s="133" t="s">
        <v>144</v>
      </c>
      <c r="D283" s="179">
        <f>VLOOKUP('700.1'!A89,'700.1'!A89:N405,14,FALSE)</f>
        <v>2003.7977484675303</v>
      </c>
    </row>
    <row r="284" spans="1:4" ht="54" thickTop="1" thickBot="1">
      <c r="A284" s="137" t="s">
        <v>1147</v>
      </c>
      <c r="B284" s="138" t="s">
        <v>1813</v>
      </c>
      <c r="C284" s="133" t="s">
        <v>144</v>
      </c>
      <c r="D284" s="179">
        <f>VLOOKUP('700.2'!A89,'700.2'!A89:N406,14,FALSE)</f>
        <v>1714.8208803470704</v>
      </c>
    </row>
    <row r="285" spans="1:4" ht="54" thickTop="1" thickBot="1">
      <c r="A285" s="137" t="s">
        <v>1148</v>
      </c>
      <c r="B285" s="138" t="s">
        <v>1814</v>
      </c>
      <c r="C285" s="133" t="s">
        <v>233</v>
      </c>
      <c r="D285" s="179">
        <f>VLOOKUP('700.3'!A89,'700.3'!A89:N407,14,FALSE)</f>
        <v>39681.780794740087</v>
      </c>
    </row>
    <row r="286" spans="1:4" ht="54" thickTop="1" thickBot="1">
      <c r="A286" s="137" t="s">
        <v>1149</v>
      </c>
      <c r="B286" s="138" t="s">
        <v>1815</v>
      </c>
      <c r="C286" s="133" t="s">
        <v>233</v>
      </c>
      <c r="D286" s="179">
        <f>VLOOKUP('700.4'!A89,'700.4'!A89:N408,14,FALSE)</f>
        <v>44338.491370982832</v>
      </c>
    </row>
    <row r="287" spans="1:4" ht="54" thickTop="1" thickBot="1">
      <c r="A287" s="137" t="s">
        <v>1150</v>
      </c>
      <c r="B287" s="138" t="s">
        <v>1816</v>
      </c>
      <c r="C287" s="133" t="s">
        <v>1845</v>
      </c>
      <c r="D287" s="179">
        <f>VLOOKUP('701.1'!A89,'701.1'!A89:N409,14,FALSE)</f>
        <v>16395.156186573629</v>
      </c>
    </row>
    <row r="288" spans="1:4" ht="54" thickTop="1" thickBot="1">
      <c r="A288" s="137" t="s">
        <v>1713</v>
      </c>
      <c r="B288" s="138" t="s">
        <v>1817</v>
      </c>
      <c r="C288" s="133" t="s">
        <v>1845</v>
      </c>
      <c r="D288" s="179">
        <f>VLOOKUP('710.1'!A89,'710.1'!A89:N410,14,FALSE)</f>
        <v>615577.42483532848</v>
      </c>
    </row>
    <row r="289" spans="1:4" ht="54" thickTop="1" thickBot="1">
      <c r="A289" s="137" t="s">
        <v>1151</v>
      </c>
      <c r="B289" s="138" t="s">
        <v>1818</v>
      </c>
      <c r="C289" s="133" t="s">
        <v>233</v>
      </c>
      <c r="D289" s="179">
        <f>VLOOKUP('710.2'!A89,'710.2'!A89:N411,14,FALSE)</f>
        <v>564556.90475931787</v>
      </c>
    </row>
    <row r="290" spans="1:4" ht="54" thickTop="1" thickBot="1">
      <c r="A290" s="137" t="s">
        <v>1152</v>
      </c>
      <c r="B290" s="138" t="s">
        <v>1819</v>
      </c>
      <c r="C290" s="133" t="s">
        <v>1845</v>
      </c>
      <c r="D290" s="179">
        <f>VLOOKUP('720.1'!A89,'720.1'!A89:N412,14,FALSE)</f>
        <v>168760.87827257439</v>
      </c>
    </row>
    <row r="291" spans="1:4" ht="54" thickTop="1" thickBot="1">
      <c r="A291" s="137" t="s">
        <v>1153</v>
      </c>
      <c r="B291" s="138" t="s">
        <v>1820</v>
      </c>
      <c r="C291" s="133" t="s">
        <v>144</v>
      </c>
      <c r="D291" s="179">
        <f>VLOOKUP('730.1'!A89,'730.1'!A89:N413,14,FALSE)</f>
        <v>166552.5767683266</v>
      </c>
    </row>
    <row r="292" spans="1:4" ht="54" thickTop="1" thickBot="1">
      <c r="A292" s="137" t="s">
        <v>1154</v>
      </c>
      <c r="B292" s="138" t="s">
        <v>1821</v>
      </c>
      <c r="C292" s="133" t="s">
        <v>1845</v>
      </c>
      <c r="D292" s="179">
        <f>VLOOKUP('730.2'!A89,'730.2'!A89:N414,14,FALSE)</f>
        <v>77682.798877512338</v>
      </c>
    </row>
    <row r="293" spans="1:4" ht="54" thickTop="1" thickBot="1">
      <c r="A293" s="137" t="s">
        <v>1155</v>
      </c>
      <c r="B293" s="138" t="s">
        <v>1822</v>
      </c>
      <c r="C293" s="133" t="s">
        <v>1845</v>
      </c>
      <c r="D293" s="179">
        <f>VLOOKUP('730.3'!A89,'730.3'!A89:N415,14,FALSE)</f>
        <v>60721.459196674303</v>
      </c>
    </row>
    <row r="294" spans="1:4" ht="54" thickTop="1" thickBot="1">
      <c r="A294" s="137" t="s">
        <v>1714</v>
      </c>
      <c r="B294" s="138" t="s">
        <v>1823</v>
      </c>
      <c r="C294" s="133" t="s">
        <v>1845</v>
      </c>
      <c r="D294" s="179">
        <f>VLOOKUP('730.4'!A89,'730.4'!A89:N416,14,FALSE)</f>
        <v>56168.509911066416</v>
      </c>
    </row>
    <row r="295" spans="1:4" ht="54" thickTop="1" thickBot="1">
      <c r="A295" s="137" t="s">
        <v>1156</v>
      </c>
      <c r="B295" s="138" t="s">
        <v>1824</v>
      </c>
      <c r="C295" s="133" t="s">
        <v>144</v>
      </c>
      <c r="D295" s="179">
        <f>VLOOKUP('731.1'!A89,'731.1'!A89:N417,14,FALSE)</f>
        <v>161836.06387889152</v>
      </c>
    </row>
    <row r="296" spans="1:4" ht="54" thickTop="1" thickBot="1">
      <c r="A296" s="137" t="s">
        <v>1157</v>
      </c>
      <c r="B296" s="138" t="s">
        <v>1825</v>
      </c>
      <c r="C296" s="133" t="s">
        <v>1995</v>
      </c>
      <c r="D296" s="179">
        <f>VLOOKUP('740.1'!A89,'740.1'!A89:N418,14,FALSE)</f>
        <v>11255.216296443394</v>
      </c>
    </row>
    <row r="297" spans="1:4" ht="54" thickTop="1" thickBot="1">
      <c r="A297" s="137" t="s">
        <v>1717</v>
      </c>
      <c r="B297" s="138" t="s">
        <v>1826</v>
      </c>
      <c r="C297" s="133" t="s">
        <v>1845</v>
      </c>
      <c r="D297" s="179">
        <f>VLOOKUP('741.1'!A89,'741.1'!A89:N419,14,FALSE)</f>
        <v>57035.840231949049</v>
      </c>
    </row>
    <row r="298" spans="1:4" ht="54" thickTop="1" thickBot="1">
      <c r="A298" s="137" t="s">
        <v>1158</v>
      </c>
      <c r="B298" s="138" t="s">
        <v>1827</v>
      </c>
      <c r="C298" s="133" t="s">
        <v>144</v>
      </c>
      <c r="D298" s="179">
        <f>VLOOKUP('800.1'!A89,'800.1'!A89:N420,14,FALSE)</f>
        <v>8171.7837081095495</v>
      </c>
    </row>
    <row r="299" spans="1:4" ht="54" thickTop="1" thickBot="1">
      <c r="A299" s="137" t="s">
        <v>1159</v>
      </c>
      <c r="B299" s="138" t="s">
        <v>1828</v>
      </c>
      <c r="C299" s="133" t="s">
        <v>144</v>
      </c>
      <c r="D299" s="179">
        <f>VLOOKUP('800.2'!A89,'800.2'!A89:N421,14,FALSE)</f>
        <v>20170.821863513629</v>
      </c>
    </row>
    <row r="300" spans="1:4" ht="54" thickTop="1" thickBot="1">
      <c r="A300" s="137" t="s">
        <v>1160</v>
      </c>
      <c r="B300" s="138" t="s">
        <v>1829</v>
      </c>
      <c r="C300" s="133" t="s">
        <v>144</v>
      </c>
      <c r="D300" s="179">
        <f>VLOOKUP('800.3'!A89,'800.3'!A89:N422,14,FALSE)</f>
        <v>56877.946239719706</v>
      </c>
    </row>
    <row r="301" spans="1:4" ht="54" thickTop="1" thickBot="1">
      <c r="A301" s="137" t="s">
        <v>1161</v>
      </c>
      <c r="B301" s="138" t="s">
        <v>1830</v>
      </c>
      <c r="C301" s="133" t="s">
        <v>144</v>
      </c>
      <c r="D301" s="179">
        <f>VLOOKUP('800.4'!A89,'800.4'!A89:N423,14,FALSE)</f>
        <v>68502.833914566378</v>
      </c>
    </row>
    <row r="302" spans="1:4" ht="54" thickTop="1" thickBot="1">
      <c r="A302" s="137" t="s">
        <v>1718</v>
      </c>
      <c r="B302" s="138" t="s">
        <v>1831</v>
      </c>
      <c r="C302" s="133" t="s">
        <v>1845</v>
      </c>
      <c r="D302" s="179">
        <f>VLOOKUP('802.1'!A89,'802.1'!A89:N424,14,FALSE)</f>
        <v>341084.79809817148</v>
      </c>
    </row>
    <row r="303" spans="1:4" ht="54" thickTop="1" thickBot="1">
      <c r="A303" s="137" t="s">
        <v>1719</v>
      </c>
      <c r="B303" s="138" t="s">
        <v>1881</v>
      </c>
      <c r="C303" s="133" t="s">
        <v>1845</v>
      </c>
      <c r="D303" s="179">
        <f>VLOOKUP('802.2'!A89,'802.2'!A89:N425,14,FALSE)</f>
        <v>77553.00707980954</v>
      </c>
    </row>
    <row r="304" spans="1:4" ht="54" thickTop="1" thickBot="1">
      <c r="A304" s="137" t="s">
        <v>1720</v>
      </c>
      <c r="B304" s="138" t="s">
        <v>1832</v>
      </c>
      <c r="C304" s="133" t="s">
        <v>1845</v>
      </c>
      <c r="D304" s="179">
        <f>VLOOKUP('802.3'!A89,'802.3'!A89:N426,14,FALSE)</f>
        <v>49020.542854461659</v>
      </c>
    </row>
    <row r="305" spans="1:4" ht="54" thickTop="1" thickBot="1">
      <c r="A305" s="137" t="s">
        <v>1721</v>
      </c>
      <c r="B305" s="138" t="s">
        <v>1833</v>
      </c>
      <c r="C305" s="133" t="s">
        <v>1845</v>
      </c>
      <c r="D305" s="179">
        <f>VLOOKUP('802.4'!A89,'802.4'!A89:N427,14,FALSE)</f>
        <v>41798.844640846241</v>
      </c>
    </row>
    <row r="306" spans="1:4" ht="54" thickTop="1" thickBot="1">
      <c r="A306" s="137" t="s">
        <v>1722</v>
      </c>
      <c r="B306" s="138" t="s">
        <v>1834</v>
      </c>
      <c r="C306" s="133" t="s">
        <v>1845</v>
      </c>
      <c r="D306" s="179">
        <f>VLOOKUP('802.5'!A89,'802.5'!A89:N428,14,FALSE)</f>
        <v>259295.78131654143</v>
      </c>
    </row>
    <row r="307" spans="1:4" ht="54" thickTop="1" thickBot="1">
      <c r="A307" s="137" t="s">
        <v>1723</v>
      </c>
      <c r="B307" s="138" t="s">
        <v>1835</v>
      </c>
      <c r="C307" s="133" t="s">
        <v>1845</v>
      </c>
      <c r="D307" s="179">
        <f>VLOOKUP('802.6'!A89,'802.6'!A89:N429,14,FALSE)</f>
        <v>253778.98596478053</v>
      </c>
    </row>
    <row r="308" spans="1:4" ht="54" thickTop="1" thickBot="1">
      <c r="A308" s="137" t="s">
        <v>1724</v>
      </c>
      <c r="B308" s="138" t="s">
        <v>1836</v>
      </c>
      <c r="C308" s="133" t="s">
        <v>1845</v>
      </c>
      <c r="D308" s="179">
        <f>VLOOKUP('802.7'!A89,'802.7'!A89:N430,14,FALSE)</f>
        <v>166276.49751483998</v>
      </c>
    </row>
    <row r="309" spans="1:4" ht="54" thickTop="1" thickBot="1">
      <c r="A309" s="137" t="s">
        <v>1725</v>
      </c>
      <c r="B309" s="138" t="s">
        <v>1837</v>
      </c>
      <c r="C309" s="133" t="s">
        <v>1845</v>
      </c>
      <c r="D309" s="179">
        <f>VLOOKUP('802.8'!A89,'802.8'!A89:N431,14,FALSE)</f>
        <v>142741.22709269368</v>
      </c>
    </row>
    <row r="310" spans="1:4" ht="54" thickTop="1" thickBot="1">
      <c r="A310" s="137" t="s">
        <v>1162</v>
      </c>
      <c r="B310" s="138" t="s">
        <v>1838</v>
      </c>
      <c r="C310" s="133" t="s">
        <v>233</v>
      </c>
      <c r="D310" s="179">
        <f>VLOOKUP('810.1'!A89,'810.1'!A89:N432,14,FALSE)</f>
        <v>19734.689314084448</v>
      </c>
    </row>
    <row r="311" spans="1:4" ht="54" thickTop="1" thickBot="1">
      <c r="A311" s="137" t="s">
        <v>1163</v>
      </c>
      <c r="B311" s="138" t="s">
        <v>1839</v>
      </c>
      <c r="C311" s="133" t="s">
        <v>233</v>
      </c>
      <c r="D311" s="179">
        <f>VLOOKUP('810.2'!A89,'810.2'!A89:N433,14,FALSE)</f>
        <v>8853.8456885342002</v>
      </c>
    </row>
    <row r="312" spans="1:4" ht="54" thickTop="1" thickBot="1">
      <c r="A312" s="137" t="s">
        <v>1164</v>
      </c>
      <c r="B312" s="138" t="s">
        <v>1840</v>
      </c>
      <c r="C312" s="133" t="s">
        <v>233</v>
      </c>
      <c r="D312" s="179">
        <f>VLOOKUP('810.3'!A89,'810.3'!A89:N435,14,FALSE)</f>
        <v>4924.8916535044173</v>
      </c>
    </row>
    <row r="313" spans="1:4" ht="57.75" thickTop="1" thickBot="1">
      <c r="A313" s="137" t="s">
        <v>1726</v>
      </c>
      <c r="B313" s="138" t="s">
        <v>2050</v>
      </c>
      <c r="C313" s="133" t="s">
        <v>233</v>
      </c>
      <c r="D313" s="179">
        <f>VLOOKUP('811.1'!A89,'811.1'!A89:N436,14,FALSE)</f>
        <v>31918.933679348713</v>
      </c>
    </row>
    <row r="314" spans="1:4" ht="57.75" thickTop="1" thickBot="1">
      <c r="A314" s="137" t="s">
        <v>1727</v>
      </c>
      <c r="B314" s="138" t="s">
        <v>2051</v>
      </c>
      <c r="C314" s="133" t="s">
        <v>233</v>
      </c>
      <c r="D314" s="179">
        <f>VLOOKUP('811.2'!A89,'811.2'!A89:N437,14,FALSE)</f>
        <v>38702.261300477599</v>
      </c>
    </row>
    <row r="315" spans="1:4" ht="54" thickTop="1" thickBot="1">
      <c r="A315" s="137" t="s">
        <v>1165</v>
      </c>
      <c r="B315" s="138" t="s">
        <v>2053</v>
      </c>
      <c r="C315" s="133" t="s">
        <v>233</v>
      </c>
      <c r="D315" s="179">
        <f>VLOOKUP('812.1'!A89,'812.1'!A89:N438,14,FALSE)</f>
        <v>109281.84967055661</v>
      </c>
    </row>
    <row r="316" spans="1:4" ht="54" thickTop="1" thickBot="1">
      <c r="A316" s="137" t="s">
        <v>1728</v>
      </c>
      <c r="B316" s="138" t="s">
        <v>1841</v>
      </c>
      <c r="C316" s="133" t="s">
        <v>1995</v>
      </c>
      <c r="D316" s="179">
        <f>VLOOKUP('820.1'!A89,'820.1'!A89:N439,14,FALSE)</f>
        <v>71549.676242071553</v>
      </c>
    </row>
    <row r="317" spans="1:4" ht="54" thickTop="1" thickBot="1">
      <c r="A317" s="137" t="s">
        <v>1729</v>
      </c>
      <c r="B317" s="138" t="s">
        <v>1842</v>
      </c>
      <c r="C317" s="133" t="s">
        <v>984</v>
      </c>
      <c r="D317" s="179">
        <f>VLOOKUP('820.1.2'!A88,'820.1.2'!A88:N440,14,FALSE)</f>
        <v>4317024.4628151618</v>
      </c>
    </row>
    <row r="318" spans="1:4" ht="57.75" thickTop="1" thickBot="1">
      <c r="A318" s="137" t="s">
        <v>1166</v>
      </c>
      <c r="B318" s="138" t="s">
        <v>1843</v>
      </c>
      <c r="C318" s="133" t="s">
        <v>1998</v>
      </c>
      <c r="D318" s="179">
        <f>VLOOKUP('900.1'!A88,'900.1'!A88:N441,14,FALSE)</f>
        <v>1253.3234381142711</v>
      </c>
    </row>
    <row r="319" spans="1:4" ht="57.75" thickTop="1" thickBot="1">
      <c r="A319" s="137" t="s">
        <v>1167</v>
      </c>
      <c r="B319" s="138" t="s">
        <v>2195</v>
      </c>
      <c r="C319" s="133" t="s">
        <v>1999</v>
      </c>
      <c r="D319" s="179">
        <f>VLOOKUP('900.2'!A88,'900.2'!A88:N442,14,FALSE)</f>
        <v>1538.1696740493328</v>
      </c>
    </row>
    <row r="320" spans="1:4" ht="54" thickTop="1" thickBot="1">
      <c r="A320" s="137" t="s">
        <v>1168</v>
      </c>
      <c r="B320" s="138" t="s">
        <v>1844</v>
      </c>
      <c r="C320" s="133" t="s">
        <v>1999</v>
      </c>
      <c r="D320" s="179">
        <f>VLOOKUP('900.3'!A88,'900.3'!A88:N443,14,FALSE)</f>
        <v>1538.1696740493328</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B6" sqref="B6"/>
    </sheetView>
  </sheetViews>
  <sheetFormatPr baseColWidth="10" defaultColWidth="9.140625" defaultRowHeight="15"/>
  <cols>
    <col min="1" max="1" width="11.5703125" customWidth="1"/>
    <col min="2" max="2" width="9.140625" style="2"/>
    <col min="3" max="3" width="84.5703125" style="1" customWidth="1"/>
    <col min="4" max="4" width="17.140625" style="183" customWidth="1"/>
    <col min="5" max="5" width="11.42578125" customWidth="1"/>
  </cols>
  <sheetData>
    <row r="1" spans="1:4" ht="66" customHeight="1" thickTop="1">
      <c r="A1" s="673" t="s">
        <v>1850</v>
      </c>
      <c r="B1" s="674"/>
      <c r="C1" s="674"/>
      <c r="D1" s="675"/>
    </row>
    <row r="2" spans="1:4" ht="20.25" customHeight="1" thickBot="1">
      <c r="A2" s="676"/>
      <c r="B2" s="677"/>
      <c r="C2" s="677"/>
      <c r="D2" s="678"/>
    </row>
    <row r="3" spans="1:4" ht="16.5" thickTop="1" thickBot="1">
      <c r="A3" s="672" t="s">
        <v>2223</v>
      </c>
      <c r="B3" s="672"/>
      <c r="C3" s="672"/>
      <c r="D3" s="672"/>
    </row>
    <row r="4" spans="1:4" ht="16.5" thickTop="1" thickBot="1">
      <c r="A4" s="672"/>
      <c r="B4" s="672"/>
      <c r="C4" s="672"/>
      <c r="D4" s="672"/>
    </row>
    <row r="5" spans="1:4" ht="16.5" thickTop="1" thickBot="1">
      <c r="A5" s="672"/>
      <c r="B5" s="672"/>
      <c r="C5" s="672"/>
      <c r="D5" s="672"/>
    </row>
    <row r="6" spans="1:4" ht="16.5" thickTop="1" thickBot="1">
      <c r="A6" s="652" t="s">
        <v>2237</v>
      </c>
      <c r="B6" s="653" t="s">
        <v>1882</v>
      </c>
      <c r="C6" s="654" t="s">
        <v>2343</v>
      </c>
      <c r="D6" s="655">
        <v>33832.699999999997</v>
      </c>
    </row>
    <row r="7" spans="1:4" ht="16.5" thickTop="1" thickBot="1">
      <c r="A7" s="656"/>
      <c r="B7" s="657"/>
      <c r="C7" s="658"/>
      <c r="D7" s="659" t="s">
        <v>1848</v>
      </c>
    </row>
    <row r="8" spans="1:4" ht="16.5" thickTop="1" thickBot="1">
      <c r="A8" s="660" t="s">
        <v>98</v>
      </c>
      <c r="B8" s="661" t="s">
        <v>1882</v>
      </c>
      <c r="C8" s="662" t="s">
        <v>99</v>
      </c>
      <c r="D8" s="663">
        <v>58677.433987924393</v>
      </c>
    </row>
    <row r="9" spans="1:4" ht="16.5" thickTop="1" thickBot="1">
      <c r="A9" s="660" t="s">
        <v>102</v>
      </c>
      <c r="B9" s="661" t="s">
        <v>1882</v>
      </c>
      <c r="C9" s="662" t="s">
        <v>103</v>
      </c>
      <c r="D9" s="663">
        <f>$D$6*1.85</f>
        <v>62590.494999999995</v>
      </c>
    </row>
    <row r="10" spans="1:4" ht="16.5" thickTop="1" thickBot="1">
      <c r="A10" s="660" t="s">
        <v>0</v>
      </c>
      <c r="B10" s="661" t="s">
        <v>1882</v>
      </c>
      <c r="C10" s="662" t="s">
        <v>1</v>
      </c>
      <c r="D10" s="663">
        <v>69346.058349365194</v>
      </c>
    </row>
    <row r="11" spans="1:4" ht="16.5" thickTop="1" thickBot="1">
      <c r="A11" s="660" t="s">
        <v>1674</v>
      </c>
      <c r="B11" s="661" t="s">
        <v>1882</v>
      </c>
      <c r="C11" s="662" t="s">
        <v>1673</v>
      </c>
      <c r="D11" s="663">
        <v>320058.73084322392</v>
      </c>
    </row>
    <row r="12" spans="1:4" ht="16.5" thickTop="1" thickBot="1">
      <c r="A12" s="660" t="s">
        <v>100</v>
      </c>
      <c r="B12" s="661" t="s">
        <v>1882</v>
      </c>
      <c r="C12" s="662" t="s">
        <v>101</v>
      </c>
      <c r="D12" s="663">
        <v>80014.682710805981</v>
      </c>
    </row>
    <row r="13" spans="1:4" ht="16.5" thickTop="1" thickBot="1">
      <c r="A13" s="660" t="s">
        <v>62</v>
      </c>
      <c r="B13" s="661" t="s">
        <v>1882</v>
      </c>
      <c r="C13" s="662" t="s">
        <v>63</v>
      </c>
      <c r="D13" s="663">
        <v>586774.33987924387</v>
      </c>
    </row>
    <row r="14" spans="1:4" ht="16.5" thickTop="1" thickBot="1">
      <c r="A14" s="660" t="s">
        <v>108</v>
      </c>
      <c r="B14" s="661" t="s">
        <v>1882</v>
      </c>
      <c r="C14" s="662" t="s">
        <v>109</v>
      </c>
      <c r="D14" s="663">
        <v>320058.73084322392</v>
      </c>
    </row>
    <row r="15" spans="1:4" ht="16.5" thickTop="1" thickBot="1">
      <c r="A15" s="660" t="s">
        <v>41</v>
      </c>
      <c r="B15" s="661" t="s">
        <v>1882</v>
      </c>
      <c r="C15" s="662" t="s">
        <v>42</v>
      </c>
      <c r="D15" s="663">
        <v>213372.48722881597</v>
      </c>
    </row>
    <row r="16" spans="1:4" ht="16.5" thickTop="1" thickBot="1">
      <c r="A16" s="660" t="s">
        <v>43</v>
      </c>
      <c r="B16" s="661" t="s">
        <v>1882</v>
      </c>
      <c r="C16" s="662" t="s">
        <v>44</v>
      </c>
      <c r="D16" s="663">
        <v>320058.73084322392</v>
      </c>
    </row>
    <row r="17" spans="1:4" ht="16.5" thickTop="1" thickBot="1">
      <c r="A17" s="660" t="s">
        <v>106</v>
      </c>
      <c r="B17" s="661" t="s">
        <v>1882</v>
      </c>
      <c r="C17" s="662" t="s">
        <v>107</v>
      </c>
      <c r="D17" s="663">
        <v>106686.24361440798</v>
      </c>
    </row>
    <row r="18" spans="1:4" ht="16.5" thickTop="1" thickBot="1">
      <c r="A18" s="660" t="s">
        <v>1675</v>
      </c>
      <c r="B18" s="661" t="s">
        <v>1882</v>
      </c>
      <c r="C18" s="662" t="s">
        <v>2000</v>
      </c>
      <c r="D18" s="663">
        <v>96017.619252967183</v>
      </c>
    </row>
    <row r="19" spans="1:4" ht="16.5" thickTop="1" thickBot="1">
      <c r="A19" s="660" t="s">
        <v>96</v>
      </c>
      <c r="B19" s="661" t="s">
        <v>92</v>
      </c>
      <c r="C19" s="662" t="s">
        <v>97</v>
      </c>
      <c r="D19" s="663">
        <v>2133724.8722881596</v>
      </c>
    </row>
    <row r="20" spans="1:4" ht="16.5" thickTop="1" thickBot="1">
      <c r="A20" s="660" t="s">
        <v>76</v>
      </c>
      <c r="B20" s="661" t="s">
        <v>1882</v>
      </c>
      <c r="C20" s="662" t="s">
        <v>77</v>
      </c>
      <c r="D20" s="663">
        <v>485912.31941843667</v>
      </c>
    </row>
    <row r="21" spans="1:4" ht="16.5" thickTop="1" thickBot="1">
      <c r="A21" s="660" t="s">
        <v>74</v>
      </c>
      <c r="B21" s="661" t="s">
        <v>1882</v>
      </c>
      <c r="C21" s="662" t="s">
        <v>75</v>
      </c>
      <c r="D21" s="663">
        <v>477235.31371453602</v>
      </c>
    </row>
    <row r="22" spans="1:4" ht="16.5" thickTop="1" thickBot="1">
      <c r="A22" s="660" t="s">
        <v>84</v>
      </c>
      <c r="B22" s="661" t="s">
        <v>1882</v>
      </c>
      <c r="C22" s="662" t="s">
        <v>85</v>
      </c>
      <c r="D22" s="663">
        <v>544482.10791976599</v>
      </c>
    </row>
    <row r="23" spans="1:4" ht="16.5" thickTop="1" thickBot="1">
      <c r="A23" s="660" t="s">
        <v>78</v>
      </c>
      <c r="B23" s="661" t="s">
        <v>1882</v>
      </c>
      <c r="C23" s="662" t="s">
        <v>79</v>
      </c>
      <c r="D23" s="663">
        <v>605221.14784707059</v>
      </c>
    </row>
    <row r="24" spans="1:4" ht="16.5" thickTop="1" thickBot="1">
      <c r="A24" s="660" t="s">
        <v>64</v>
      </c>
      <c r="B24" s="661" t="s">
        <v>1882</v>
      </c>
      <c r="C24" s="662" t="s">
        <v>65</v>
      </c>
      <c r="D24" s="663">
        <v>468558.30801063532</v>
      </c>
    </row>
    <row r="25" spans="1:4" ht="16.5" thickTop="1" thickBot="1">
      <c r="A25" s="660" t="s">
        <v>80</v>
      </c>
      <c r="B25" s="661" t="s">
        <v>1882</v>
      </c>
      <c r="C25" s="662" t="s">
        <v>81</v>
      </c>
      <c r="D25" s="663">
        <v>557497.61647561705</v>
      </c>
    </row>
    <row r="26" spans="1:4" ht="16.5" thickTop="1" thickBot="1">
      <c r="A26" s="660" t="s">
        <v>82</v>
      </c>
      <c r="B26" s="661" t="s">
        <v>1882</v>
      </c>
      <c r="C26" s="662" t="s">
        <v>83</v>
      </c>
      <c r="D26" s="663">
        <v>577020.87930939358</v>
      </c>
    </row>
    <row r="27" spans="1:4" ht="16.5" thickTop="1" thickBot="1">
      <c r="A27" s="660" t="s">
        <v>104</v>
      </c>
      <c r="B27" s="661" t="s">
        <v>1882</v>
      </c>
      <c r="C27" s="662" t="s">
        <v>105</v>
      </c>
      <c r="D27" s="663">
        <v>145339.84554033595</v>
      </c>
    </row>
    <row r="28" spans="1:4" ht="16.5" thickTop="1" thickBot="1">
      <c r="A28" s="660" t="s">
        <v>4</v>
      </c>
      <c r="B28" s="661" t="s">
        <v>1882</v>
      </c>
      <c r="C28" s="662" t="s">
        <v>5</v>
      </c>
      <c r="D28" s="663">
        <v>162693.85694813728</v>
      </c>
    </row>
    <row r="29" spans="1:4" ht="16.5" customHeight="1" thickTop="1" thickBot="1">
      <c r="A29" s="660" t="s">
        <v>45</v>
      </c>
      <c r="B29" s="661" t="s">
        <v>1882</v>
      </c>
      <c r="C29" s="662" t="s">
        <v>2226</v>
      </c>
      <c r="D29" s="663">
        <f>$D$43+$D$64</f>
        <v>169276.73861440798</v>
      </c>
    </row>
    <row r="30" spans="1:4" ht="16.5" thickTop="1" thickBot="1">
      <c r="A30" s="660" t="s">
        <v>66</v>
      </c>
      <c r="B30" s="661" t="s">
        <v>1882</v>
      </c>
      <c r="C30" s="662" t="s">
        <v>67</v>
      </c>
      <c r="D30" s="663">
        <v>160029.36542161196</v>
      </c>
    </row>
    <row r="31" spans="1:4" ht="16.5" thickTop="1" thickBot="1">
      <c r="A31" s="660" t="s">
        <v>23</v>
      </c>
      <c r="B31" s="661" t="s">
        <v>1882</v>
      </c>
      <c r="C31" s="662" t="s">
        <v>24</v>
      </c>
      <c r="D31" s="663">
        <f>$D$64*10</f>
        <v>625904.94999999995</v>
      </c>
    </row>
    <row r="32" spans="1:4" ht="16.5" thickTop="1" thickBot="1">
      <c r="A32" s="660" t="s">
        <v>7</v>
      </c>
      <c r="B32" s="661" t="s">
        <v>1882</v>
      </c>
      <c r="C32" s="662" t="s">
        <v>8</v>
      </c>
      <c r="D32" s="663">
        <f>$D$64*2</f>
        <v>125180.98999999999</v>
      </c>
    </row>
    <row r="33" spans="1:4" ht="16.5" thickTop="1" thickBot="1">
      <c r="A33" s="660" t="s">
        <v>9</v>
      </c>
      <c r="B33" s="661" t="s">
        <v>1882</v>
      </c>
      <c r="C33" s="662" t="s">
        <v>10</v>
      </c>
      <c r="D33" s="663">
        <f>$D$64*3</f>
        <v>187771.48499999999</v>
      </c>
    </row>
    <row r="34" spans="1:4" ht="16.5" thickTop="1" thickBot="1">
      <c r="A34" s="660" t="s">
        <v>11</v>
      </c>
      <c r="B34" s="661" t="s">
        <v>1882</v>
      </c>
      <c r="C34" s="662" t="s">
        <v>12</v>
      </c>
      <c r="D34" s="663">
        <f>$D$64*4</f>
        <v>250361.97999999998</v>
      </c>
    </row>
    <row r="35" spans="1:4" ht="16.5" thickTop="1" thickBot="1">
      <c r="A35" s="660" t="s">
        <v>13</v>
      </c>
      <c r="B35" s="661" t="s">
        <v>1882</v>
      </c>
      <c r="C35" s="662" t="s">
        <v>14</v>
      </c>
      <c r="D35" s="663">
        <f>$D$64*5</f>
        <v>312952.47499999998</v>
      </c>
    </row>
    <row r="36" spans="1:4" ht="16.5" thickTop="1" thickBot="1">
      <c r="A36" s="660" t="s">
        <v>15</v>
      </c>
      <c r="B36" s="661" t="s">
        <v>1882</v>
      </c>
      <c r="C36" s="662" t="s">
        <v>16</v>
      </c>
      <c r="D36" s="663">
        <f>$D$64*6</f>
        <v>375542.97</v>
      </c>
    </row>
    <row r="37" spans="1:4" ht="16.5" thickTop="1" thickBot="1">
      <c r="A37" s="660" t="s">
        <v>17</v>
      </c>
      <c r="B37" s="661" t="s">
        <v>1882</v>
      </c>
      <c r="C37" s="662" t="s">
        <v>18</v>
      </c>
      <c r="D37" s="663">
        <f>$D$64*7</f>
        <v>438133.46499999997</v>
      </c>
    </row>
    <row r="38" spans="1:4" ht="16.5" thickTop="1" thickBot="1">
      <c r="A38" s="660" t="s">
        <v>19</v>
      </c>
      <c r="B38" s="661" t="s">
        <v>1882</v>
      </c>
      <c r="C38" s="662" t="s">
        <v>20</v>
      </c>
      <c r="D38" s="663">
        <f>$D$64*8</f>
        <v>500723.95999999996</v>
      </c>
    </row>
    <row r="39" spans="1:4" ht="16.5" thickTop="1" thickBot="1">
      <c r="A39" s="660" t="s">
        <v>21</v>
      </c>
      <c r="B39" s="661" t="s">
        <v>1882</v>
      </c>
      <c r="C39" s="662" t="s">
        <v>22</v>
      </c>
      <c r="D39" s="663">
        <f>$D$64*9</f>
        <v>563314.45499999996</v>
      </c>
    </row>
    <row r="40" spans="1:4" ht="16.5" thickTop="1" thickBot="1">
      <c r="A40" s="660" t="s">
        <v>72</v>
      </c>
      <c r="B40" s="661" t="s">
        <v>1882</v>
      </c>
      <c r="C40" s="662" t="s">
        <v>73</v>
      </c>
      <c r="D40" s="663">
        <v>58677.433987924393</v>
      </c>
    </row>
    <row r="41" spans="1:4" ht="16.5" thickTop="1" thickBot="1">
      <c r="A41" s="660" t="s">
        <v>27</v>
      </c>
      <c r="B41" s="661" t="s">
        <v>1882</v>
      </c>
      <c r="C41" s="662" t="s">
        <v>28</v>
      </c>
      <c r="D41" s="663">
        <v>117354.86797584879</v>
      </c>
    </row>
    <row r="42" spans="1:4" ht="16.5" thickTop="1" thickBot="1">
      <c r="A42" s="660" t="s">
        <v>25</v>
      </c>
      <c r="B42" s="661" t="s">
        <v>1882</v>
      </c>
      <c r="C42" s="662" t="s">
        <v>26</v>
      </c>
      <c r="D42" s="663">
        <v>117354.86797584879</v>
      </c>
    </row>
    <row r="43" spans="1:4" ht="16.5" thickTop="1" thickBot="1">
      <c r="A43" s="660" t="s">
        <v>30</v>
      </c>
      <c r="B43" s="661" t="s">
        <v>1882</v>
      </c>
      <c r="C43" s="662" t="s">
        <v>31</v>
      </c>
      <c r="D43" s="663">
        <v>106686.24361440798</v>
      </c>
    </row>
    <row r="44" spans="1:4" ht="17.25" customHeight="1" thickTop="1" thickBot="1">
      <c r="A44" s="660" t="s">
        <v>40</v>
      </c>
      <c r="B44" s="661" t="s">
        <v>1882</v>
      </c>
      <c r="C44" s="662" t="s">
        <v>2225</v>
      </c>
      <c r="D44" s="663">
        <v>266715.60903601995</v>
      </c>
    </row>
    <row r="45" spans="1:4" ht="16.5" thickTop="1" thickBot="1">
      <c r="A45" s="660" t="s">
        <v>32</v>
      </c>
      <c r="B45" s="661" t="s">
        <v>1882</v>
      </c>
      <c r="C45" s="662" t="s">
        <v>33</v>
      </c>
      <c r="D45" s="663">
        <f>D43*2</f>
        <v>213372.48722881597</v>
      </c>
    </row>
    <row r="46" spans="1:4" ht="16.5" thickTop="1" thickBot="1">
      <c r="A46" s="660" t="s">
        <v>34</v>
      </c>
      <c r="B46" s="661" t="s">
        <v>1882</v>
      </c>
      <c r="C46" s="662" t="s">
        <v>35</v>
      </c>
      <c r="D46" s="663">
        <f>D43*3</f>
        <v>320058.73084322398</v>
      </c>
    </row>
    <row r="47" spans="1:4" ht="16.5" thickTop="1" thickBot="1">
      <c r="A47" s="660" t="s">
        <v>70</v>
      </c>
      <c r="B47" s="661" t="s">
        <v>1882</v>
      </c>
      <c r="C47" s="662" t="s">
        <v>71</v>
      </c>
      <c r="D47" s="663">
        <f>D43+(3*D8)</f>
        <v>282718.54557818116</v>
      </c>
    </row>
    <row r="48" spans="1:4" ht="16.5" thickTop="1" thickBot="1">
      <c r="A48" s="660" t="s">
        <v>36</v>
      </c>
      <c r="B48" s="661" t="s">
        <v>1882</v>
      </c>
      <c r="C48" s="662" t="s">
        <v>37</v>
      </c>
      <c r="D48" s="663">
        <v>117354.86797584879</v>
      </c>
    </row>
    <row r="49" spans="1:4" ht="16.5" thickTop="1" thickBot="1">
      <c r="A49" s="660" t="s">
        <v>38</v>
      </c>
      <c r="B49" s="661" t="s">
        <v>1882</v>
      </c>
      <c r="C49" s="662" t="s">
        <v>39</v>
      </c>
      <c r="D49" s="663">
        <v>128023.49233728957</v>
      </c>
    </row>
    <row r="50" spans="1:4" ht="16.5" thickTop="1" thickBot="1">
      <c r="A50" s="660" t="s">
        <v>89</v>
      </c>
      <c r="B50" s="661" t="s">
        <v>1882</v>
      </c>
      <c r="C50" s="662" t="s">
        <v>90</v>
      </c>
      <c r="D50" s="663">
        <v>133357.80451800997</v>
      </c>
    </row>
    <row r="51" spans="1:4" ht="16.5" thickTop="1" thickBot="1">
      <c r="A51" s="660" t="s">
        <v>46</v>
      </c>
      <c r="B51" s="661" t="s">
        <v>1882</v>
      </c>
      <c r="C51" s="662" t="s">
        <v>47</v>
      </c>
      <c r="D51" s="663">
        <f>$D$6*1.85</f>
        <v>62590.494999999995</v>
      </c>
    </row>
    <row r="52" spans="1:4" ht="16.5" thickTop="1" thickBot="1">
      <c r="A52" s="660" t="s">
        <v>48</v>
      </c>
      <c r="B52" s="661" t="s">
        <v>1882</v>
      </c>
      <c r="C52" s="662" t="s">
        <v>49</v>
      </c>
      <c r="D52" s="663">
        <f>D51*2</f>
        <v>125180.98999999999</v>
      </c>
    </row>
    <row r="53" spans="1:4" ht="16.5" thickTop="1" thickBot="1">
      <c r="A53" s="660" t="s">
        <v>50</v>
      </c>
      <c r="B53" s="661" t="s">
        <v>1882</v>
      </c>
      <c r="C53" s="662" t="s">
        <v>51</v>
      </c>
      <c r="D53" s="663">
        <v>106686.24361440798</v>
      </c>
    </row>
    <row r="54" spans="1:4" ht="16.5" thickTop="1" thickBot="1">
      <c r="A54" s="660" t="s">
        <v>68</v>
      </c>
      <c r="B54" s="661" t="s">
        <v>1882</v>
      </c>
      <c r="C54" s="662" t="s">
        <v>69</v>
      </c>
      <c r="D54" s="663">
        <v>213372.48722881597</v>
      </c>
    </row>
    <row r="55" spans="1:4" ht="46.5" thickTop="1" thickBot="1">
      <c r="A55" s="660" t="s">
        <v>29</v>
      </c>
      <c r="B55" s="661" t="s">
        <v>1882</v>
      </c>
      <c r="C55" s="662" t="s">
        <v>1883</v>
      </c>
      <c r="D55" s="664">
        <v>800146.82710805978</v>
      </c>
    </row>
    <row r="56" spans="1:4" ht="16.5" thickTop="1" thickBot="1">
      <c r="A56" s="660" t="s">
        <v>52</v>
      </c>
      <c r="B56" s="661" t="s">
        <v>1882</v>
      </c>
      <c r="C56" s="662" t="s">
        <v>53</v>
      </c>
      <c r="D56" s="663">
        <v>80014.682710805981</v>
      </c>
    </row>
    <row r="57" spans="1:4" ht="16.5" thickTop="1" thickBot="1">
      <c r="A57" s="660" t="s">
        <v>54</v>
      </c>
      <c r="B57" s="661" t="s">
        <v>1882</v>
      </c>
      <c r="C57" s="662" t="s">
        <v>55</v>
      </c>
      <c r="D57" s="663">
        <v>160029.36542161196</v>
      </c>
    </row>
    <row r="58" spans="1:4" ht="16.5" thickTop="1" thickBot="1">
      <c r="A58" s="660" t="s">
        <v>56</v>
      </c>
      <c r="B58" s="661" t="s">
        <v>1882</v>
      </c>
      <c r="C58" s="662" t="s">
        <v>57</v>
      </c>
      <c r="D58" s="663">
        <v>106686.24361440798</v>
      </c>
    </row>
    <row r="59" spans="1:4" ht="16.5" thickTop="1" thickBot="1">
      <c r="A59" s="660" t="s">
        <v>2</v>
      </c>
      <c r="B59" s="661" t="s">
        <v>1882</v>
      </c>
      <c r="C59" s="662" t="s">
        <v>3</v>
      </c>
      <c r="D59" s="663">
        <v>213372.48722881597</v>
      </c>
    </row>
    <row r="60" spans="1:4" ht="16.5" thickTop="1" thickBot="1">
      <c r="A60" s="660" t="s">
        <v>58</v>
      </c>
      <c r="B60" s="661" t="s">
        <v>1882</v>
      </c>
      <c r="C60" s="662" t="s">
        <v>59</v>
      </c>
      <c r="D60" s="663">
        <v>133357.80451800997</v>
      </c>
    </row>
    <row r="61" spans="1:4" ht="16.5" thickTop="1" thickBot="1">
      <c r="A61" s="660" t="s">
        <v>86</v>
      </c>
      <c r="B61" s="661" t="s">
        <v>1882</v>
      </c>
      <c r="C61" s="662" t="s">
        <v>87</v>
      </c>
      <c r="D61" s="663">
        <v>160029.36542161196</v>
      </c>
    </row>
    <row r="62" spans="1:4" ht="16.5" thickTop="1" thickBot="1">
      <c r="A62" s="660" t="s">
        <v>88</v>
      </c>
      <c r="B62" s="661" t="s">
        <v>1882</v>
      </c>
      <c r="C62" s="662" t="s">
        <v>87</v>
      </c>
      <c r="D62" s="663">
        <v>160029.36542161196</v>
      </c>
    </row>
    <row r="63" spans="1:4" ht="16.5" thickTop="1" thickBot="1">
      <c r="A63" s="660" t="s">
        <v>60</v>
      </c>
      <c r="B63" s="661" t="s">
        <v>1882</v>
      </c>
      <c r="C63" s="662" t="s">
        <v>61</v>
      </c>
      <c r="D63" s="663">
        <v>160029.36542161196</v>
      </c>
    </row>
    <row r="64" spans="1:4" ht="17.25" customHeight="1" thickTop="1" thickBot="1">
      <c r="A64" s="660" t="s">
        <v>6</v>
      </c>
      <c r="B64" s="661" t="s">
        <v>1882</v>
      </c>
      <c r="C64" s="662" t="s">
        <v>2224</v>
      </c>
      <c r="D64" s="663">
        <f>$D$6*1.85</f>
        <v>62590.494999999995</v>
      </c>
    </row>
    <row r="65" spans="1:4" ht="16.5" thickTop="1" thickBot="1">
      <c r="A65" s="660" t="s">
        <v>91</v>
      </c>
      <c r="B65" s="661" t="s">
        <v>92</v>
      </c>
      <c r="C65" s="662" t="s">
        <v>93</v>
      </c>
      <c r="D65" s="663">
        <v>533431.21807203989</v>
      </c>
    </row>
    <row r="66" spans="1:4" ht="16.5" thickTop="1" thickBot="1">
      <c r="A66" s="660" t="s">
        <v>94</v>
      </c>
      <c r="B66" s="661" t="s">
        <v>92</v>
      </c>
      <c r="C66" s="662" t="s">
        <v>95</v>
      </c>
      <c r="D66" s="663">
        <v>266715.60903601995</v>
      </c>
    </row>
    <row r="67" spans="1:4" ht="16.5" thickTop="1" thickBot="1">
      <c r="A67" s="660" t="s">
        <v>2228</v>
      </c>
      <c r="B67" s="661" t="s">
        <v>1882</v>
      </c>
      <c r="C67" s="662" t="s">
        <v>2227</v>
      </c>
      <c r="D67" s="663">
        <f>$D$6*1.85</f>
        <v>62590.494999999995</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80" zoomScaleNormal="8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28515625" style="183" customWidth="1"/>
  </cols>
  <sheetData>
    <row r="1" spans="1:4" ht="15.75" customHeight="1" thickTop="1">
      <c r="A1" s="682" t="s">
        <v>1850</v>
      </c>
      <c r="B1" s="683"/>
      <c r="C1" s="683"/>
      <c r="D1" s="684"/>
    </row>
    <row r="2" spans="1:4" ht="89.25" customHeight="1" thickBot="1">
      <c r="A2" s="685"/>
      <c r="B2" s="686"/>
      <c r="C2" s="686"/>
      <c r="D2" s="687"/>
    </row>
    <row r="3" spans="1:4" ht="33.75" customHeight="1" thickTop="1" thickBot="1">
      <c r="A3" s="679" t="s">
        <v>110</v>
      </c>
      <c r="B3" s="680"/>
      <c r="C3" s="680"/>
      <c r="D3" s="681"/>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50">
        <v>45680.519819186877</v>
      </c>
    </row>
    <row r="8" spans="1:4" ht="30" customHeight="1" thickTop="1" thickBot="1">
      <c r="A8" s="10" t="s">
        <v>112</v>
      </c>
      <c r="B8" s="8" t="s">
        <v>113</v>
      </c>
      <c r="C8" s="11" t="s">
        <v>114</v>
      </c>
      <c r="D8" s="650">
        <v>2826.7706322902995</v>
      </c>
    </row>
    <row r="9" spans="1:4" ht="30" customHeight="1" thickTop="1" thickBot="1">
      <c r="A9" s="10" t="s">
        <v>117</v>
      </c>
      <c r="B9" s="8" t="s">
        <v>113</v>
      </c>
      <c r="C9" s="11" t="s">
        <v>118</v>
      </c>
      <c r="D9" s="650">
        <v>52830.812419889786</v>
      </c>
    </row>
    <row r="10" spans="1:4" ht="30" customHeight="1" thickTop="1" thickBot="1">
      <c r="A10" s="10" t="s">
        <v>119</v>
      </c>
      <c r="B10" s="8" t="s">
        <v>113</v>
      </c>
      <c r="C10" s="11" t="s">
        <v>120</v>
      </c>
      <c r="D10" s="650">
        <v>37529.918346718063</v>
      </c>
    </row>
    <row r="11" spans="1:4" ht="30" customHeight="1" thickTop="1" thickBot="1">
      <c r="A11" s="10" t="s">
        <v>123</v>
      </c>
      <c r="B11" s="8" t="s">
        <v>113</v>
      </c>
      <c r="C11" s="11" t="s">
        <v>124</v>
      </c>
      <c r="D11" s="650">
        <v>27674.319085464125</v>
      </c>
    </row>
    <row r="12" spans="1:4" ht="30" customHeight="1" thickTop="1" thickBot="1">
      <c r="A12" s="10" t="s">
        <v>121</v>
      </c>
      <c r="B12" s="8" t="s">
        <v>113</v>
      </c>
      <c r="C12" s="11" t="s">
        <v>122</v>
      </c>
      <c r="D12" s="650">
        <v>45127.631688055764</v>
      </c>
    </row>
    <row r="13" spans="1:4" ht="30" customHeight="1" thickTop="1" thickBot="1">
      <c r="A13" s="10" t="s">
        <v>125</v>
      </c>
      <c r="B13" s="8" t="s">
        <v>113</v>
      </c>
      <c r="C13" s="11" t="s">
        <v>126</v>
      </c>
      <c r="D13" s="650">
        <v>37426.057283782837</v>
      </c>
    </row>
    <row r="14" spans="1:4" ht="30" customHeight="1" thickTop="1" thickBot="1">
      <c r="A14" s="10" t="s">
        <v>131</v>
      </c>
      <c r="B14" s="8" t="s">
        <v>113</v>
      </c>
      <c r="C14" s="11" t="s">
        <v>132</v>
      </c>
      <c r="D14" s="650">
        <v>234348.58100732352</v>
      </c>
    </row>
    <row r="15" spans="1:4" ht="30" customHeight="1" thickTop="1" thickBot="1">
      <c r="A15" s="10" t="s">
        <v>129</v>
      </c>
      <c r="B15" s="8" t="s">
        <v>113</v>
      </c>
      <c r="C15" s="11" t="s">
        <v>130</v>
      </c>
      <c r="D15" s="650">
        <v>218724.90947319445</v>
      </c>
    </row>
    <row r="16" spans="1:4" ht="30" customHeight="1" thickTop="1" thickBot="1">
      <c r="A16" s="10" t="s">
        <v>127</v>
      </c>
      <c r="B16" s="8" t="s">
        <v>113</v>
      </c>
      <c r="C16" s="11" t="s">
        <v>128</v>
      </c>
      <c r="D16" s="650">
        <v>175829.61252640537</v>
      </c>
    </row>
    <row r="17" spans="1:4" ht="30" customHeight="1" thickTop="1" thickBot="1">
      <c r="A17" s="10" t="s">
        <v>1711</v>
      </c>
      <c r="B17" s="8" t="s">
        <v>113</v>
      </c>
      <c r="C17" s="11" t="s">
        <v>1712</v>
      </c>
      <c r="D17" s="650">
        <v>42405.263119085052</v>
      </c>
    </row>
    <row r="18" spans="1:4" ht="30" customHeight="1" thickTop="1" thickBot="1">
      <c r="A18" s="10" t="s">
        <v>133</v>
      </c>
      <c r="B18" s="8" t="s">
        <v>113</v>
      </c>
      <c r="C18" s="11" t="s">
        <v>134</v>
      </c>
      <c r="D18" s="650">
        <v>49020.761477069267</v>
      </c>
    </row>
    <row r="19" spans="1:4" ht="30" customHeight="1" thickTop="1" thickBot="1">
      <c r="A19" s="10" t="s">
        <v>146</v>
      </c>
      <c r="B19" s="8" t="s">
        <v>113</v>
      </c>
      <c r="C19" s="11" t="s">
        <v>147</v>
      </c>
      <c r="D19" s="650">
        <v>138163.33230106582</v>
      </c>
    </row>
    <row r="20" spans="1:4" ht="30" customHeight="1" thickTop="1" thickBot="1">
      <c r="A20" s="10" t="s">
        <v>135</v>
      </c>
      <c r="B20" s="8" t="s">
        <v>113</v>
      </c>
      <c r="C20" s="11" t="s">
        <v>1884</v>
      </c>
      <c r="D20" s="650">
        <v>64479.848299189463</v>
      </c>
    </row>
    <row r="21" spans="1:4" ht="30" customHeight="1" thickTop="1" thickBot="1">
      <c r="A21" s="10" t="s">
        <v>136</v>
      </c>
      <c r="B21" s="8" t="s">
        <v>113</v>
      </c>
      <c r="C21" s="11" t="s">
        <v>137</v>
      </c>
      <c r="D21" s="650">
        <v>109901.49361443086</v>
      </c>
    </row>
    <row r="22" spans="1:4" ht="30" customHeight="1" thickTop="1" thickBot="1">
      <c r="A22" s="10" t="s">
        <v>138</v>
      </c>
      <c r="B22" s="8" t="s">
        <v>113</v>
      </c>
      <c r="C22" s="11" t="s">
        <v>139</v>
      </c>
      <c r="D22" s="650">
        <v>42617.787554046787</v>
      </c>
    </row>
    <row r="23" spans="1:4" ht="30" customHeight="1" thickTop="1" thickBot="1">
      <c r="A23" s="10" t="s">
        <v>143</v>
      </c>
      <c r="B23" s="8" t="s">
        <v>144</v>
      </c>
      <c r="C23" s="11" t="s">
        <v>145</v>
      </c>
      <c r="D23" s="650">
        <v>24512.511392888093</v>
      </c>
    </row>
    <row r="24" spans="1:4" ht="30" customHeight="1" thickTop="1" thickBot="1">
      <c r="A24" s="10" t="s">
        <v>140</v>
      </c>
      <c r="B24" s="8" t="s">
        <v>998</v>
      </c>
      <c r="C24" s="11" t="s">
        <v>142</v>
      </c>
      <c r="D24" s="650">
        <v>25365.8217878572</v>
      </c>
    </row>
    <row r="25" spans="1:4" ht="30" customHeight="1" thickTop="1" thickBot="1">
      <c r="A25" s="10" t="s">
        <v>148</v>
      </c>
      <c r="B25" s="8" t="s">
        <v>113</v>
      </c>
      <c r="C25" s="11" t="s">
        <v>149</v>
      </c>
      <c r="D25" s="650">
        <v>103770.17812147464</v>
      </c>
    </row>
    <row r="26" spans="1:4" ht="30" customHeight="1" thickTop="1" thickBot="1">
      <c r="A26" s="10" t="s">
        <v>150</v>
      </c>
      <c r="B26" s="8" t="s">
        <v>113</v>
      </c>
      <c r="C26" s="11" t="s">
        <v>151</v>
      </c>
      <c r="D26" s="650">
        <v>120538.50202302057</v>
      </c>
    </row>
    <row r="27" spans="1:4" ht="30" customHeight="1" thickTop="1" thickBot="1">
      <c r="A27" s="10" t="s">
        <v>152</v>
      </c>
      <c r="B27" s="8" t="s">
        <v>113</v>
      </c>
      <c r="C27" s="11" t="s">
        <v>153</v>
      </c>
      <c r="D27" s="650">
        <v>52775.939733492174</v>
      </c>
    </row>
    <row r="28" spans="1:4" ht="30" customHeight="1" thickTop="1" thickBot="1">
      <c r="A28" s="10" t="s">
        <v>154</v>
      </c>
      <c r="B28" s="8" t="s">
        <v>113</v>
      </c>
      <c r="C28" s="11" t="s">
        <v>155</v>
      </c>
      <c r="D28" s="650">
        <v>70733.676417469702</v>
      </c>
    </row>
    <row r="29" spans="1:4" ht="30" customHeight="1" thickTop="1" thickBot="1">
      <c r="A29" s="10" t="s">
        <v>156</v>
      </c>
      <c r="B29" s="8" t="s">
        <v>113</v>
      </c>
      <c r="C29" s="11" t="s">
        <v>157</v>
      </c>
      <c r="D29" s="650">
        <v>741.45104141240597</v>
      </c>
    </row>
    <row r="30" spans="1:4" ht="30" customHeight="1" thickTop="1" thickBot="1">
      <c r="A30" s="10" t="s">
        <v>166</v>
      </c>
      <c r="B30" s="8" t="s">
        <v>113</v>
      </c>
      <c r="C30" s="11" t="s">
        <v>167</v>
      </c>
      <c r="D30" s="650">
        <v>81186.347255667089</v>
      </c>
    </row>
    <row r="31" spans="1:4" ht="30" customHeight="1" thickTop="1" thickBot="1">
      <c r="A31" s="10" t="s">
        <v>162</v>
      </c>
      <c r="B31" s="8" t="s">
        <v>113</v>
      </c>
      <c r="C31" s="11" t="s">
        <v>163</v>
      </c>
      <c r="D31" s="650">
        <v>6972.312509499634</v>
      </c>
    </row>
    <row r="32" spans="1:4" ht="30" customHeight="1" thickTop="1" thickBot="1">
      <c r="A32" s="10" t="s">
        <v>164</v>
      </c>
      <c r="B32" s="8" t="s">
        <v>113</v>
      </c>
      <c r="C32" s="11" t="s">
        <v>165</v>
      </c>
      <c r="D32" s="650">
        <v>55716.592750718497</v>
      </c>
    </row>
    <row r="33" spans="1:4" ht="30" customHeight="1" thickTop="1" thickBot="1">
      <c r="A33" s="10" t="s">
        <v>171</v>
      </c>
      <c r="B33" s="8" t="s">
        <v>113</v>
      </c>
      <c r="C33" s="11" t="s">
        <v>172</v>
      </c>
      <c r="D33" s="650">
        <v>6972.312509499634</v>
      </c>
    </row>
    <row r="34" spans="1:4" ht="30" customHeight="1" thickTop="1" thickBot="1">
      <c r="A34" s="10" t="s">
        <v>160</v>
      </c>
      <c r="B34" s="8" t="s">
        <v>113</v>
      </c>
      <c r="C34" s="11" t="s">
        <v>161</v>
      </c>
      <c r="D34" s="650">
        <v>5664.520262989714</v>
      </c>
    </row>
    <row r="35" spans="1:4" ht="30" customHeight="1" thickTop="1" thickBot="1">
      <c r="A35" s="10" t="s">
        <v>173</v>
      </c>
      <c r="B35" s="8" t="s">
        <v>113</v>
      </c>
      <c r="C35" s="11" t="s">
        <v>1886</v>
      </c>
      <c r="D35" s="650">
        <v>142646.63667239601</v>
      </c>
    </row>
    <row r="36" spans="1:4" ht="30" customHeight="1" thickTop="1" thickBot="1">
      <c r="A36" s="10" t="s">
        <v>170</v>
      </c>
      <c r="B36" s="8" t="s">
        <v>113</v>
      </c>
      <c r="C36" s="11" t="s">
        <v>1885</v>
      </c>
      <c r="D36" s="650">
        <v>96649.190354927821</v>
      </c>
    </row>
    <row r="37" spans="1:4" ht="30" customHeight="1" thickTop="1" thickBot="1">
      <c r="A37" s="10" t="s">
        <v>168</v>
      </c>
      <c r="B37" s="8" t="s">
        <v>113</v>
      </c>
      <c r="C37" s="11" t="s">
        <v>169</v>
      </c>
      <c r="D37" s="650">
        <v>117636.49940775197</v>
      </c>
    </row>
    <row r="38" spans="1:4" ht="30" customHeight="1" thickTop="1" thickBot="1">
      <c r="A38" s="10" t="s">
        <v>174</v>
      </c>
      <c r="B38" s="8" t="s">
        <v>113</v>
      </c>
      <c r="C38" s="11" t="s">
        <v>175</v>
      </c>
      <c r="D38" s="650">
        <v>73612.107081035414</v>
      </c>
    </row>
    <row r="39" spans="1:4" ht="30" customHeight="1" thickTop="1" thickBot="1">
      <c r="A39" s="10" t="s">
        <v>176</v>
      </c>
      <c r="B39" s="8" t="s">
        <v>113</v>
      </c>
      <c r="C39" s="11" t="s">
        <v>177</v>
      </c>
      <c r="D39" s="650">
        <v>52983.137532570239</v>
      </c>
    </row>
    <row r="40" spans="1:4" ht="30" customHeight="1" thickTop="1" thickBot="1">
      <c r="A40" s="10" t="s">
        <v>180</v>
      </c>
      <c r="B40" s="8" t="s">
        <v>113</v>
      </c>
      <c r="C40" s="11" t="s">
        <v>181</v>
      </c>
      <c r="D40" s="650">
        <v>30953.662639288053</v>
      </c>
    </row>
    <row r="41" spans="1:4" ht="30" customHeight="1" thickTop="1" thickBot="1">
      <c r="A41" s="10" t="s">
        <v>178</v>
      </c>
      <c r="B41" s="8" t="s">
        <v>113</v>
      </c>
      <c r="C41" s="11" t="s">
        <v>179</v>
      </c>
      <c r="D41" s="650">
        <v>57936.234371187777</v>
      </c>
    </row>
    <row r="42" spans="1:4" ht="30" customHeight="1" thickTop="1" thickBot="1">
      <c r="A42" s="10" t="s">
        <v>182</v>
      </c>
      <c r="B42" s="8" t="s">
        <v>113</v>
      </c>
      <c r="C42" s="11" t="s">
        <v>183</v>
      </c>
      <c r="D42" s="650">
        <v>54863.930979107899</v>
      </c>
    </row>
    <row r="43" spans="1:4" ht="30" customHeight="1" thickTop="1" thickBot="1">
      <c r="A43" s="10" t="s">
        <v>1672</v>
      </c>
      <c r="B43" s="8" t="s">
        <v>113</v>
      </c>
      <c r="C43" s="11" t="s">
        <v>1671</v>
      </c>
      <c r="D43" s="650">
        <v>10359.803964586721</v>
      </c>
    </row>
    <row r="44" spans="1:4" ht="30" customHeight="1" thickTop="1" thickBot="1">
      <c r="A44" s="10" t="s">
        <v>184</v>
      </c>
      <c r="B44" s="8" t="s">
        <v>113</v>
      </c>
      <c r="C44" s="11" t="s">
        <v>185</v>
      </c>
      <c r="D44" s="650">
        <v>15621.540879775597</v>
      </c>
    </row>
    <row r="45" spans="1:4" ht="30" customHeight="1" thickTop="1" thickBot="1">
      <c r="A45" s="10" t="s">
        <v>1603</v>
      </c>
      <c r="B45" s="8" t="s">
        <v>113</v>
      </c>
      <c r="C45" s="11" t="s">
        <v>1604</v>
      </c>
      <c r="D45" s="650">
        <v>3202.2901252917895</v>
      </c>
    </row>
    <row r="46" spans="1:4" ht="30" customHeight="1" thickTop="1" thickBot="1">
      <c r="A46" s="10" t="s">
        <v>188</v>
      </c>
      <c r="B46" s="8" t="s">
        <v>113</v>
      </c>
      <c r="C46" s="11" t="s">
        <v>189</v>
      </c>
      <c r="D46" s="650">
        <v>4547.0930417114141</v>
      </c>
    </row>
    <row r="47" spans="1:4" ht="30" customHeight="1" thickTop="1" thickBot="1">
      <c r="A47" s="10" t="s">
        <v>186</v>
      </c>
      <c r="B47" s="8" t="s">
        <v>113</v>
      </c>
      <c r="C47" s="11" t="s">
        <v>187</v>
      </c>
      <c r="D47" s="650">
        <v>2912.4301177306124</v>
      </c>
    </row>
    <row r="48" spans="1:4" ht="30" customHeight="1" thickTop="1" thickBot="1">
      <c r="A48" s="10" t="s">
        <v>190</v>
      </c>
      <c r="B48" s="8" t="s">
        <v>113</v>
      </c>
      <c r="C48" s="11" t="s">
        <v>191</v>
      </c>
      <c r="D48" s="650">
        <v>4547.0930417114141</v>
      </c>
    </row>
    <row r="49" spans="1:4" ht="30" customHeight="1" thickTop="1" thickBot="1">
      <c r="A49" s="10" t="s">
        <v>201</v>
      </c>
      <c r="B49" s="8" t="s">
        <v>113</v>
      </c>
      <c r="C49" s="11" t="s">
        <v>1888</v>
      </c>
      <c r="D49" s="650">
        <v>77681.5568545938</v>
      </c>
    </row>
    <row r="50" spans="1:4" ht="30" customHeight="1" thickTop="1" thickBot="1">
      <c r="A50" s="10" t="s">
        <v>192</v>
      </c>
      <c r="B50" s="8" t="s">
        <v>113</v>
      </c>
      <c r="C50" s="11" t="s">
        <v>193</v>
      </c>
      <c r="D50" s="650">
        <v>31686.765518271437</v>
      </c>
    </row>
    <row r="51" spans="1:4" ht="30" customHeight="1" thickTop="1" thickBot="1">
      <c r="A51" s="10" t="s">
        <v>194</v>
      </c>
      <c r="B51" s="8" t="s">
        <v>113</v>
      </c>
      <c r="C51" s="11" t="s">
        <v>1887</v>
      </c>
      <c r="D51" s="650">
        <v>1871.729828739434</v>
      </c>
    </row>
    <row r="52" spans="1:4" ht="30" customHeight="1" thickTop="1" thickBot="1">
      <c r="A52" s="10" t="s">
        <v>224</v>
      </c>
      <c r="B52" s="8" t="s">
        <v>92</v>
      </c>
      <c r="C52" s="11" t="s">
        <v>1891</v>
      </c>
      <c r="D52" s="650">
        <v>121142.42623654421</v>
      </c>
    </row>
    <row r="53" spans="1:4" ht="30" customHeight="1" thickTop="1" thickBot="1">
      <c r="A53" s="10" t="s">
        <v>195</v>
      </c>
      <c r="B53" s="8" t="s">
        <v>113</v>
      </c>
      <c r="C53" s="11" t="s">
        <v>196</v>
      </c>
      <c r="D53" s="650">
        <v>2674.396452034488</v>
      </c>
    </row>
    <row r="54" spans="1:4" ht="30" customHeight="1" thickTop="1" thickBot="1">
      <c r="A54" s="10" t="s">
        <v>214</v>
      </c>
      <c r="B54" s="8" t="s">
        <v>113</v>
      </c>
      <c r="C54" s="11" t="s">
        <v>215</v>
      </c>
      <c r="D54" s="650">
        <v>8859.5516981949459</v>
      </c>
    </row>
    <row r="55" spans="1:4" ht="30" customHeight="1" thickTop="1" thickBot="1">
      <c r="A55" s="10" t="s">
        <v>197</v>
      </c>
      <c r="B55" s="8" t="s">
        <v>113</v>
      </c>
      <c r="C55" s="11" t="s">
        <v>198</v>
      </c>
      <c r="D55" s="650">
        <v>55324.732644349249</v>
      </c>
    </row>
    <row r="56" spans="1:4" ht="30" customHeight="1" thickTop="1" thickBot="1">
      <c r="A56" s="10" t="s">
        <v>199</v>
      </c>
      <c r="B56" s="8" t="s">
        <v>113</v>
      </c>
      <c r="C56" s="11" t="s">
        <v>200</v>
      </c>
      <c r="D56" s="650">
        <v>6418.5514848827706</v>
      </c>
    </row>
    <row r="57" spans="1:4" ht="30" customHeight="1" thickTop="1" thickBot="1">
      <c r="A57" s="10" t="s">
        <v>202</v>
      </c>
      <c r="B57" s="8" t="s">
        <v>113</v>
      </c>
      <c r="C57" s="11" t="s">
        <v>203</v>
      </c>
      <c r="D57" s="650">
        <v>64187.948652765321</v>
      </c>
    </row>
    <row r="58" spans="1:4" ht="30" customHeight="1" thickTop="1" thickBot="1">
      <c r="A58" s="10" t="s">
        <v>212</v>
      </c>
      <c r="B58" s="8" t="s">
        <v>113</v>
      </c>
      <c r="C58" s="11" t="s">
        <v>213</v>
      </c>
      <c r="D58" s="650">
        <v>27563.000732291795</v>
      </c>
    </row>
    <row r="59" spans="1:4" ht="30" customHeight="1" thickTop="1" thickBot="1">
      <c r="A59" s="10" t="s">
        <v>206</v>
      </c>
      <c r="B59" s="8" t="s">
        <v>113</v>
      </c>
      <c r="C59" s="11" t="s">
        <v>207</v>
      </c>
      <c r="D59" s="650">
        <v>14302.353755676466</v>
      </c>
    </row>
    <row r="60" spans="1:4" ht="30" customHeight="1" thickTop="1" thickBot="1">
      <c r="A60" s="10" t="s">
        <v>204</v>
      </c>
      <c r="B60" s="8" t="s">
        <v>113</v>
      </c>
      <c r="C60" s="11" t="s">
        <v>205</v>
      </c>
      <c r="D60" s="650">
        <v>17157.692647844935</v>
      </c>
    </row>
    <row r="61" spans="1:4" ht="30" customHeight="1" thickTop="1" thickBot="1">
      <c r="A61" s="10" t="s">
        <v>208</v>
      </c>
      <c r="B61" s="8" t="s">
        <v>113</v>
      </c>
      <c r="C61" s="11" t="s">
        <v>209</v>
      </c>
      <c r="D61" s="650">
        <v>17567.302610501803</v>
      </c>
    </row>
    <row r="62" spans="1:4" ht="30" customHeight="1" thickTop="1" thickBot="1">
      <c r="A62" s="10" t="s">
        <v>210</v>
      </c>
      <c r="B62" s="8" t="s">
        <v>113</v>
      </c>
      <c r="C62" s="11" t="s">
        <v>211</v>
      </c>
      <c r="D62" s="650">
        <v>17567.302610501803</v>
      </c>
    </row>
    <row r="63" spans="1:4" ht="30" customHeight="1" thickTop="1" thickBot="1">
      <c r="A63" s="10" t="s">
        <v>217</v>
      </c>
      <c r="B63" s="8" t="s">
        <v>113</v>
      </c>
      <c r="C63" s="11" t="s">
        <v>218</v>
      </c>
      <c r="D63" s="650">
        <v>32101.702116811957</v>
      </c>
    </row>
    <row r="64" spans="1:4" ht="30" customHeight="1" thickTop="1" thickBot="1">
      <c r="A64" s="10" t="s">
        <v>219</v>
      </c>
      <c r="B64" s="8" t="s">
        <v>113</v>
      </c>
      <c r="C64" s="11" t="s">
        <v>220</v>
      </c>
      <c r="D64" s="650">
        <v>11069.514568750306</v>
      </c>
    </row>
    <row r="65" spans="1:4" ht="30" customHeight="1" thickTop="1" thickBot="1">
      <c r="A65" s="10" t="s">
        <v>216</v>
      </c>
      <c r="B65" s="8" t="s">
        <v>113</v>
      </c>
      <c r="C65" s="11" t="s">
        <v>1889</v>
      </c>
      <c r="D65" s="650">
        <v>12453.341224139183</v>
      </c>
    </row>
    <row r="66" spans="1:4" ht="30" customHeight="1" thickTop="1" thickBot="1">
      <c r="A66" s="10" t="s">
        <v>221</v>
      </c>
      <c r="B66" s="8" t="s">
        <v>113</v>
      </c>
      <c r="C66" s="11" t="s">
        <v>1890</v>
      </c>
      <c r="D66" s="650">
        <v>57431.30278066032</v>
      </c>
    </row>
    <row r="67" spans="1:4" ht="30" customHeight="1" thickTop="1" thickBot="1">
      <c r="A67" s="10" t="s">
        <v>222</v>
      </c>
      <c r="B67" s="8" t="s">
        <v>113</v>
      </c>
      <c r="C67" s="11" t="s">
        <v>223</v>
      </c>
      <c r="D67" s="650">
        <v>24265.896488270995</v>
      </c>
    </row>
    <row r="68" spans="1:4" ht="30" customHeight="1" thickTop="1" thickBot="1">
      <c r="A68" s="10" t="s">
        <v>225</v>
      </c>
      <c r="B68" s="8" t="s">
        <v>113</v>
      </c>
      <c r="C68" s="11" t="s">
        <v>226</v>
      </c>
      <c r="D68" s="650">
        <v>57997.499164704561</v>
      </c>
    </row>
    <row r="69" spans="1:4" ht="30" customHeight="1" thickTop="1" thickBot="1">
      <c r="A69" s="10" t="s">
        <v>227</v>
      </c>
      <c r="B69" s="8" t="s">
        <v>113</v>
      </c>
      <c r="C69" s="11" t="s">
        <v>1892</v>
      </c>
      <c r="D69" s="650">
        <v>15497.4219268905</v>
      </c>
    </row>
    <row r="70" spans="1:4" ht="30" customHeight="1" thickTop="1" thickBot="1">
      <c r="A70" s="10" t="s">
        <v>232</v>
      </c>
      <c r="B70" s="8" t="s">
        <v>233</v>
      </c>
      <c r="C70" s="11" t="s">
        <v>1895</v>
      </c>
      <c r="D70" s="650">
        <v>5535.289947963518</v>
      </c>
    </row>
    <row r="71" spans="1:4" ht="30" customHeight="1" thickTop="1" thickBot="1">
      <c r="A71" s="10" t="s">
        <v>228</v>
      </c>
      <c r="B71" s="8" t="s">
        <v>113</v>
      </c>
      <c r="C71" s="11" t="s">
        <v>1893</v>
      </c>
      <c r="D71" s="650">
        <v>3299.7294434048217</v>
      </c>
    </row>
    <row r="72" spans="1:4" ht="30" customHeight="1" thickTop="1" thickBot="1">
      <c r="A72" s="10" t="s">
        <v>229</v>
      </c>
      <c r="B72" s="8" t="s">
        <v>113</v>
      </c>
      <c r="C72" s="11" t="s">
        <v>1894</v>
      </c>
      <c r="D72" s="650">
        <v>7253.6126632537653</v>
      </c>
    </row>
    <row r="73" spans="1:4" ht="30" customHeight="1" thickTop="1" thickBot="1">
      <c r="A73" s="10" t="s">
        <v>230</v>
      </c>
      <c r="B73" s="8" t="s">
        <v>113</v>
      </c>
      <c r="C73" s="11" t="s">
        <v>231</v>
      </c>
      <c r="D73" s="650">
        <v>3274.1913729250978</v>
      </c>
    </row>
    <row r="74" spans="1:4" ht="30" customHeight="1" thickTop="1" thickBot="1">
      <c r="A74" s="10" t="s">
        <v>234</v>
      </c>
      <c r="B74" s="8" t="s">
        <v>113</v>
      </c>
      <c r="C74" s="11" t="s">
        <v>235</v>
      </c>
      <c r="D74" s="650">
        <v>11312.933491837217</v>
      </c>
    </row>
    <row r="75" spans="1:4" ht="30" customHeight="1" thickTop="1" thickBot="1">
      <c r="A75" s="10" t="s">
        <v>236</v>
      </c>
      <c r="B75" s="8" t="s">
        <v>113</v>
      </c>
      <c r="C75" s="11" t="s">
        <v>237</v>
      </c>
      <c r="D75" s="650">
        <v>267950.75476858037</v>
      </c>
    </row>
    <row r="76" spans="1:4" ht="30" customHeight="1" thickTop="1" thickBot="1">
      <c r="A76" s="10" t="s">
        <v>238</v>
      </c>
      <c r="B76" s="8" t="s">
        <v>113</v>
      </c>
      <c r="C76" s="11" t="s">
        <v>239</v>
      </c>
      <c r="D76" s="650">
        <v>355262.60252334556</v>
      </c>
    </row>
    <row r="77" spans="1:4" ht="30" customHeight="1" thickTop="1" thickBot="1">
      <c r="A77" s="10" t="s">
        <v>240</v>
      </c>
      <c r="B77" s="8" t="s">
        <v>113</v>
      </c>
      <c r="C77" s="11" t="s">
        <v>1896</v>
      </c>
      <c r="D77" s="650">
        <v>109083.35568988587</v>
      </c>
    </row>
    <row r="78" spans="1:4" ht="30" customHeight="1" thickTop="1" thickBot="1">
      <c r="A78" s="10" t="s">
        <v>241</v>
      </c>
      <c r="B78" s="8" t="s">
        <v>113</v>
      </c>
      <c r="C78" s="11" t="s">
        <v>1897</v>
      </c>
      <c r="D78" s="650">
        <v>140995.40691832235</v>
      </c>
    </row>
    <row r="79" spans="1:4" ht="30" customHeight="1" thickTop="1" thickBot="1">
      <c r="A79" s="10" t="s">
        <v>246</v>
      </c>
      <c r="B79" s="8" t="s">
        <v>113</v>
      </c>
      <c r="C79" s="11" t="s">
        <v>1902</v>
      </c>
      <c r="D79" s="650">
        <v>96041.429537399075</v>
      </c>
    </row>
    <row r="80" spans="1:4" ht="30" customHeight="1" thickTop="1" thickBot="1">
      <c r="A80" s="10" t="s">
        <v>243</v>
      </c>
      <c r="B80" s="8" t="s">
        <v>113</v>
      </c>
      <c r="C80" s="11" t="s">
        <v>1899</v>
      </c>
      <c r="D80" s="650">
        <v>184418.04679491842</v>
      </c>
    </row>
    <row r="81" spans="1:4" ht="30" customHeight="1" thickTop="1" thickBot="1">
      <c r="A81" s="10" t="s">
        <v>244</v>
      </c>
      <c r="B81" s="8" t="s">
        <v>113</v>
      </c>
      <c r="C81" s="11" t="s">
        <v>1900</v>
      </c>
      <c r="D81" s="650">
        <v>255341.35144984612</v>
      </c>
    </row>
    <row r="82" spans="1:4" ht="30" customHeight="1" thickTop="1" thickBot="1">
      <c r="A82" s="10" t="s">
        <v>245</v>
      </c>
      <c r="B82" s="8" t="s">
        <v>113</v>
      </c>
      <c r="C82" s="11" t="s">
        <v>1901</v>
      </c>
      <c r="D82" s="650">
        <v>204802.53209311995</v>
      </c>
    </row>
    <row r="83" spans="1:4" ht="30" customHeight="1" thickTop="1" thickBot="1">
      <c r="A83" s="10" t="s">
        <v>247</v>
      </c>
      <c r="B83" s="8" t="s">
        <v>113</v>
      </c>
      <c r="C83" s="11" t="s">
        <v>1903</v>
      </c>
      <c r="D83" s="650">
        <v>125051.11122850685</v>
      </c>
    </row>
    <row r="84" spans="1:4" ht="30" customHeight="1" thickTop="1" thickBot="1">
      <c r="A84" s="10" t="s">
        <v>242</v>
      </c>
      <c r="B84" s="8" t="s">
        <v>113</v>
      </c>
      <c r="C84" s="11" t="s">
        <v>1898</v>
      </c>
      <c r="D84" s="650">
        <v>197590.99151655103</v>
      </c>
    </row>
    <row r="85" spans="1:4" ht="30" customHeight="1" thickTop="1" thickBot="1">
      <c r="A85" s="10" t="s">
        <v>248</v>
      </c>
      <c r="B85" s="8" t="s">
        <v>113</v>
      </c>
      <c r="C85" s="11" t="s">
        <v>1904</v>
      </c>
      <c r="D85" s="650">
        <v>330049.24437530735</v>
      </c>
    </row>
    <row r="86" spans="1:4" ht="30" customHeight="1" thickTop="1" thickBot="1">
      <c r="A86" s="10" t="s">
        <v>249</v>
      </c>
      <c r="B86" s="8" t="s">
        <v>113</v>
      </c>
      <c r="C86" s="11" t="s">
        <v>250</v>
      </c>
      <c r="D86" s="650">
        <v>3970.8986729148237</v>
      </c>
    </row>
    <row r="87" spans="1:4" ht="30" customHeight="1" thickTop="1" thickBot="1">
      <c r="A87" s="10" t="s">
        <v>255</v>
      </c>
      <c r="B87" s="8" t="s">
        <v>113</v>
      </c>
      <c r="C87" s="11" t="s">
        <v>256</v>
      </c>
      <c r="D87" s="650">
        <v>1217690.8053035717</v>
      </c>
    </row>
    <row r="88" spans="1:4" ht="30" customHeight="1" thickTop="1" thickBot="1">
      <c r="A88" s="10" t="s">
        <v>253</v>
      </c>
      <c r="B88" s="8" t="s">
        <v>113</v>
      </c>
      <c r="C88" s="11" t="s">
        <v>254</v>
      </c>
      <c r="D88" s="650">
        <v>16788.565117903825</v>
      </c>
    </row>
    <row r="89" spans="1:4" ht="30" customHeight="1" thickTop="1" thickBot="1">
      <c r="A89" s="10" t="s">
        <v>251</v>
      </c>
      <c r="B89" s="8" t="s">
        <v>113</v>
      </c>
      <c r="C89" s="11" t="s">
        <v>252</v>
      </c>
      <c r="D89" s="650">
        <v>18429.65994967712</v>
      </c>
    </row>
    <row r="90" spans="1:4" ht="30" customHeight="1" thickTop="1" thickBot="1">
      <c r="A90" s="10" t="s">
        <v>257</v>
      </c>
      <c r="B90" s="8" t="s">
        <v>113</v>
      </c>
      <c r="C90" s="11" t="s">
        <v>258</v>
      </c>
      <c r="D90" s="650">
        <v>5881.1959014647309</v>
      </c>
    </row>
    <row r="91" spans="1:4" ht="30" customHeight="1" thickTop="1" thickBot="1">
      <c r="A91" s="10" t="s">
        <v>259</v>
      </c>
      <c r="B91" s="8" t="s">
        <v>113</v>
      </c>
      <c r="C91" s="11" t="s">
        <v>260</v>
      </c>
      <c r="D91" s="650">
        <v>8202.7205994113338</v>
      </c>
    </row>
    <row r="92" spans="1:4" ht="30" customHeight="1" thickTop="1" thickBot="1">
      <c r="A92" s="10" t="s">
        <v>261</v>
      </c>
      <c r="B92" s="8" t="s">
        <v>113</v>
      </c>
      <c r="C92" s="11" t="s">
        <v>262</v>
      </c>
      <c r="D92" s="650">
        <v>8342.0120812881287</v>
      </c>
    </row>
    <row r="93" spans="1:4" ht="30" customHeight="1" thickTop="1" thickBot="1">
      <c r="A93" s="10" t="s">
        <v>263</v>
      </c>
      <c r="B93" s="8" t="s">
        <v>113</v>
      </c>
      <c r="C93" s="11" t="s">
        <v>264</v>
      </c>
      <c r="D93" s="650">
        <v>11236.179538061564</v>
      </c>
    </row>
    <row r="94" spans="1:4" ht="30" customHeight="1" thickTop="1" thickBot="1">
      <c r="A94" s="10" t="s">
        <v>265</v>
      </c>
      <c r="B94" s="8" t="s">
        <v>113</v>
      </c>
      <c r="C94" s="11" t="s">
        <v>266</v>
      </c>
      <c r="D94" s="650">
        <v>17019.200114869978</v>
      </c>
    </row>
    <row r="95" spans="1:4" ht="30" customHeight="1" thickTop="1" thickBot="1">
      <c r="A95" s="10" t="s">
        <v>267</v>
      </c>
      <c r="B95" s="8" t="s">
        <v>113</v>
      </c>
      <c r="C95" s="11" t="s">
        <v>268</v>
      </c>
      <c r="D95" s="650">
        <v>45780.206928694941</v>
      </c>
    </row>
    <row r="96" spans="1:4" ht="30" customHeight="1" thickTop="1" thickBot="1">
      <c r="A96" s="10" t="s">
        <v>269</v>
      </c>
      <c r="B96" s="8" t="s">
        <v>113</v>
      </c>
      <c r="C96" s="11" t="s">
        <v>270</v>
      </c>
      <c r="D96" s="650">
        <v>125779.23734341412</v>
      </c>
    </row>
    <row r="97" spans="1:4" ht="30" customHeight="1" thickTop="1" thickBot="1">
      <c r="A97" s="10" t="s">
        <v>271</v>
      </c>
      <c r="B97" s="8" t="s">
        <v>113</v>
      </c>
      <c r="C97" s="11" t="s">
        <v>272</v>
      </c>
      <c r="D97" s="650">
        <v>170937.15767717228</v>
      </c>
    </row>
    <row r="98" spans="1:4" ht="30" customHeight="1" thickTop="1" thickBot="1">
      <c r="A98" s="10" t="s">
        <v>273</v>
      </c>
      <c r="B98" s="8" t="s">
        <v>113</v>
      </c>
      <c r="C98" s="11" t="s">
        <v>274</v>
      </c>
      <c r="D98" s="650">
        <v>5262.5661907205204</v>
      </c>
    </row>
    <row r="99" spans="1:4" ht="30" customHeight="1" thickTop="1" thickBot="1">
      <c r="A99" s="10" t="s">
        <v>275</v>
      </c>
      <c r="B99" s="8" t="s">
        <v>113</v>
      </c>
      <c r="C99" s="11" t="s">
        <v>276</v>
      </c>
      <c r="D99" s="650">
        <v>34767.153876448341</v>
      </c>
    </row>
    <row r="100" spans="1:4" ht="30" customHeight="1" thickTop="1" thickBot="1">
      <c r="A100" s="10" t="s">
        <v>277</v>
      </c>
      <c r="B100" s="8" t="s">
        <v>113</v>
      </c>
      <c r="C100" s="11" t="s">
        <v>278</v>
      </c>
      <c r="D100" s="650">
        <v>279574.22279563849</v>
      </c>
    </row>
    <row r="101" spans="1:4" ht="30" customHeight="1" thickTop="1" thickBot="1">
      <c r="A101" s="10" t="s">
        <v>279</v>
      </c>
      <c r="B101" s="8" t="s">
        <v>113</v>
      </c>
      <c r="C101" s="11" t="s">
        <v>1905</v>
      </c>
      <c r="D101" s="650">
        <v>281076.82509443682</v>
      </c>
    </row>
    <row r="102" spans="1:4" ht="30" customHeight="1" thickTop="1" thickBot="1">
      <c r="A102" s="10" t="s">
        <v>280</v>
      </c>
      <c r="B102" s="8" t="s">
        <v>113</v>
      </c>
      <c r="C102" s="11" t="s">
        <v>281</v>
      </c>
      <c r="D102" s="650">
        <v>320682.85679734696</v>
      </c>
    </row>
    <row r="103" spans="1:4" ht="30" customHeight="1" thickTop="1" thickBot="1">
      <c r="A103" s="10" t="s">
        <v>282</v>
      </c>
      <c r="B103" s="8" t="s">
        <v>113</v>
      </c>
      <c r="C103" s="11" t="s">
        <v>283</v>
      </c>
      <c r="D103" s="650">
        <v>420596.60360092873</v>
      </c>
    </row>
    <row r="104" spans="1:4" ht="30" customHeight="1" thickTop="1" thickBot="1">
      <c r="A104" s="10" t="s">
        <v>284</v>
      </c>
      <c r="B104" s="8" t="s">
        <v>113</v>
      </c>
      <c r="C104" s="11" t="s">
        <v>285</v>
      </c>
      <c r="D104" s="650">
        <v>433614.75782530324</v>
      </c>
    </row>
    <row r="105" spans="1:4" ht="30" customHeight="1" thickTop="1" thickBot="1">
      <c r="A105" s="10" t="s">
        <v>286</v>
      </c>
      <c r="B105" s="8" t="s">
        <v>113</v>
      </c>
      <c r="C105" s="11" t="s">
        <v>287</v>
      </c>
      <c r="D105" s="650">
        <v>183668.07313609216</v>
      </c>
    </row>
    <row r="106" spans="1:4" ht="30" customHeight="1" thickTop="1" thickBot="1">
      <c r="A106" s="10" t="s">
        <v>288</v>
      </c>
      <c r="B106" s="8" t="s">
        <v>113</v>
      </c>
      <c r="C106" s="11" t="s">
        <v>289</v>
      </c>
      <c r="D106" s="650">
        <v>9286.0987917864149</v>
      </c>
    </row>
    <row r="107" spans="1:4" ht="30" customHeight="1" thickTop="1" thickBot="1">
      <c r="A107" s="10" t="s">
        <v>290</v>
      </c>
      <c r="B107" s="8" t="s">
        <v>113</v>
      </c>
      <c r="C107" s="11" t="s">
        <v>291</v>
      </c>
      <c r="D107" s="650">
        <v>388125.9802243358</v>
      </c>
    </row>
    <row r="108" spans="1:4" ht="30" customHeight="1" thickTop="1" thickBot="1">
      <c r="A108" s="10" t="s">
        <v>292</v>
      </c>
      <c r="B108" s="8" t="s">
        <v>113</v>
      </c>
      <c r="C108" s="11" t="s">
        <v>293</v>
      </c>
      <c r="D108" s="650">
        <v>5881.1959014647309</v>
      </c>
    </row>
    <row r="109" spans="1:4" ht="30" customHeight="1" thickTop="1" thickBot="1">
      <c r="A109" s="10" t="s">
        <v>294</v>
      </c>
      <c r="B109" s="8" t="s">
        <v>113</v>
      </c>
      <c r="C109" s="11" t="s">
        <v>1906</v>
      </c>
      <c r="D109" s="650">
        <v>543348.47074619506</v>
      </c>
    </row>
    <row r="110" spans="1:4" ht="30" customHeight="1" thickTop="1" thickBot="1">
      <c r="A110" s="10" t="s">
        <v>295</v>
      </c>
      <c r="B110" s="8" t="s">
        <v>113</v>
      </c>
      <c r="C110" s="11" t="s">
        <v>296</v>
      </c>
      <c r="D110" s="650">
        <v>5881.1959014647309</v>
      </c>
    </row>
    <row r="111" spans="1:4" ht="30" customHeight="1" thickTop="1" thickBot="1">
      <c r="A111" s="10" t="s">
        <v>297</v>
      </c>
      <c r="B111" s="8" t="s">
        <v>113</v>
      </c>
      <c r="C111" s="11" t="s">
        <v>298</v>
      </c>
      <c r="D111" s="650">
        <v>97104.609386184078</v>
      </c>
    </row>
    <row r="112" spans="1:4" ht="30" customHeight="1" thickTop="1" thickBot="1">
      <c r="A112" s="10" t="s">
        <v>299</v>
      </c>
      <c r="B112" s="8" t="s">
        <v>113</v>
      </c>
      <c r="C112" s="11" t="s">
        <v>300</v>
      </c>
      <c r="D112" s="650">
        <v>338844.754589352</v>
      </c>
    </row>
    <row r="113" spans="1:4" ht="30" customHeight="1" thickTop="1" thickBot="1">
      <c r="A113" s="10" t="s">
        <v>301</v>
      </c>
      <c r="B113" s="8" t="s">
        <v>113</v>
      </c>
      <c r="C113" s="11" t="s">
        <v>302</v>
      </c>
      <c r="D113" s="650">
        <v>6718.337707544275</v>
      </c>
    </row>
    <row r="114" spans="1:4" ht="30" customHeight="1" thickTop="1" thickBot="1">
      <c r="A114" s="10" t="s">
        <v>305</v>
      </c>
      <c r="B114" s="8" t="s">
        <v>113</v>
      </c>
      <c r="C114" s="11" t="s">
        <v>306</v>
      </c>
      <c r="D114" s="650">
        <v>105381.96811909182</v>
      </c>
    </row>
    <row r="115" spans="1:4" ht="30" customHeight="1" thickTop="1" thickBot="1">
      <c r="A115" s="10" t="s">
        <v>303</v>
      </c>
      <c r="B115" s="8" t="s">
        <v>113</v>
      </c>
      <c r="C115" s="11" t="s">
        <v>304</v>
      </c>
      <c r="D115" s="650">
        <v>86866.557668483918</v>
      </c>
    </row>
    <row r="116" spans="1:4" ht="30" customHeight="1" thickTop="1" thickBot="1">
      <c r="A116" s="10" t="s">
        <v>309</v>
      </c>
      <c r="B116" s="8" t="s">
        <v>113</v>
      </c>
      <c r="C116" s="11" t="s">
        <v>1907</v>
      </c>
      <c r="D116" s="650">
        <v>138313.54343298479</v>
      </c>
    </row>
    <row r="117" spans="1:4" ht="30" customHeight="1" thickTop="1" thickBot="1">
      <c r="A117" s="10" t="s">
        <v>310</v>
      </c>
      <c r="B117" s="8" t="s">
        <v>113</v>
      </c>
      <c r="C117" s="11" t="s">
        <v>311</v>
      </c>
      <c r="D117" s="650">
        <v>121789.68710811051</v>
      </c>
    </row>
    <row r="118" spans="1:4" ht="30" customHeight="1" thickTop="1" thickBot="1">
      <c r="A118" s="10" t="s">
        <v>313</v>
      </c>
      <c r="B118" s="8" t="s">
        <v>113</v>
      </c>
      <c r="C118" s="11" t="s">
        <v>1909</v>
      </c>
      <c r="D118" s="650">
        <v>318779.86744416965</v>
      </c>
    </row>
    <row r="119" spans="1:4" ht="30" customHeight="1" thickTop="1" thickBot="1">
      <c r="A119" s="10" t="s">
        <v>318</v>
      </c>
      <c r="B119" s="8" t="s">
        <v>113</v>
      </c>
      <c r="C119" s="11" t="s">
        <v>319</v>
      </c>
      <c r="D119" s="650">
        <v>184418.04679491842</v>
      </c>
    </row>
    <row r="120" spans="1:4" ht="30" customHeight="1" thickTop="1" thickBot="1">
      <c r="A120" s="10" t="s">
        <v>314</v>
      </c>
      <c r="B120" s="8" t="s">
        <v>113</v>
      </c>
      <c r="C120" s="11" t="s">
        <v>315</v>
      </c>
      <c r="D120" s="650">
        <v>182093.56958966053</v>
      </c>
    </row>
    <row r="121" spans="1:4" ht="30" customHeight="1" thickTop="1" thickBot="1">
      <c r="A121" s="10" t="s">
        <v>1648</v>
      </c>
      <c r="B121" s="8" t="s">
        <v>113</v>
      </c>
      <c r="C121" s="11" t="s">
        <v>1649</v>
      </c>
      <c r="D121" s="650">
        <v>82100.941595320153</v>
      </c>
    </row>
    <row r="122" spans="1:4" ht="30" customHeight="1" thickTop="1" thickBot="1">
      <c r="A122" s="10" t="s">
        <v>322</v>
      </c>
      <c r="B122" s="8" t="s">
        <v>113</v>
      </c>
      <c r="C122" s="11" t="s">
        <v>323</v>
      </c>
      <c r="D122" s="650">
        <v>138313.54343298479</v>
      </c>
    </row>
    <row r="123" spans="1:4" ht="30" customHeight="1" thickTop="1" thickBot="1">
      <c r="A123" s="10" t="s">
        <v>320</v>
      </c>
      <c r="B123" s="8" t="s">
        <v>113</v>
      </c>
      <c r="C123" s="11" t="s">
        <v>321</v>
      </c>
      <c r="D123" s="650">
        <v>130276.3909680418</v>
      </c>
    </row>
    <row r="124" spans="1:4" ht="30" customHeight="1" thickTop="1" thickBot="1">
      <c r="A124" s="10" t="s">
        <v>312</v>
      </c>
      <c r="B124" s="8" t="s">
        <v>113</v>
      </c>
      <c r="C124" s="11" t="s">
        <v>1908</v>
      </c>
      <c r="D124" s="650">
        <v>177716.25693561908</v>
      </c>
    </row>
    <row r="125" spans="1:4" ht="30" customHeight="1" thickTop="1" thickBot="1">
      <c r="A125" s="10" t="s">
        <v>316</v>
      </c>
      <c r="B125" s="8" t="s">
        <v>113</v>
      </c>
      <c r="C125" s="11" t="s">
        <v>317</v>
      </c>
      <c r="D125" s="650">
        <v>202859.96634392397</v>
      </c>
    </row>
    <row r="126" spans="1:4" ht="30" customHeight="1" thickTop="1" thickBot="1">
      <c r="A126" s="10" t="s">
        <v>307</v>
      </c>
      <c r="B126" s="8" t="s">
        <v>113</v>
      </c>
      <c r="C126" s="11" t="s">
        <v>308</v>
      </c>
      <c r="D126" s="650">
        <v>131727.3332355647</v>
      </c>
    </row>
    <row r="127" spans="1:4" ht="30" customHeight="1" thickTop="1" thickBot="1">
      <c r="A127" s="10" t="s">
        <v>324</v>
      </c>
      <c r="B127" s="8" t="s">
        <v>113</v>
      </c>
      <c r="C127" s="11" t="s">
        <v>325</v>
      </c>
      <c r="D127" s="650">
        <v>2289.0103464347471</v>
      </c>
    </row>
    <row r="128" spans="1:4" ht="30" customHeight="1" thickTop="1" thickBot="1">
      <c r="A128" s="10" t="s">
        <v>326</v>
      </c>
      <c r="B128" s="8" t="s">
        <v>113</v>
      </c>
      <c r="C128" s="11" t="s">
        <v>327</v>
      </c>
      <c r="D128" s="650">
        <v>78184.374608418584</v>
      </c>
    </row>
    <row r="129" spans="1:4" ht="30" customHeight="1" thickTop="1" thickBot="1">
      <c r="A129" s="10" t="s">
        <v>328</v>
      </c>
      <c r="B129" s="8" t="s">
        <v>113</v>
      </c>
      <c r="C129" s="11" t="s">
        <v>329</v>
      </c>
      <c r="D129" s="650">
        <v>628.97842483033321</v>
      </c>
    </row>
    <row r="130" spans="1:4" ht="30" customHeight="1" thickTop="1" thickBot="1">
      <c r="A130" s="10" t="s">
        <v>330</v>
      </c>
      <c r="B130" s="8" t="s">
        <v>113</v>
      </c>
      <c r="C130" s="11" t="s">
        <v>331</v>
      </c>
      <c r="D130" s="650">
        <v>2007.0263801842032</v>
      </c>
    </row>
    <row r="131" spans="1:4" ht="30" customHeight="1" thickTop="1" thickBot="1">
      <c r="A131" s="10" t="s">
        <v>332</v>
      </c>
      <c r="B131" s="8" t="s">
        <v>113</v>
      </c>
      <c r="C131" s="11" t="s">
        <v>333</v>
      </c>
      <c r="D131" s="650">
        <v>2145.0888209026621</v>
      </c>
    </row>
    <row r="132" spans="1:4" ht="30" customHeight="1" thickTop="1" thickBot="1">
      <c r="A132" s="10" t="s">
        <v>334</v>
      </c>
      <c r="B132" s="8" t="s">
        <v>113</v>
      </c>
      <c r="C132" s="11" t="s">
        <v>1676</v>
      </c>
      <c r="D132" s="650">
        <v>9286.0987917864149</v>
      </c>
    </row>
    <row r="133" spans="1:4" ht="30" customHeight="1" thickTop="1" thickBot="1">
      <c r="A133" s="10" t="s">
        <v>335</v>
      </c>
      <c r="B133" s="8" t="s">
        <v>92</v>
      </c>
      <c r="C133" s="11" t="s">
        <v>1910</v>
      </c>
      <c r="D133" s="650">
        <v>222655.86671377791</v>
      </c>
    </row>
    <row r="134" spans="1:4" ht="30" customHeight="1" thickTop="1" thickBot="1">
      <c r="A134" s="10" t="s">
        <v>336</v>
      </c>
      <c r="B134" s="8" t="s">
        <v>113</v>
      </c>
      <c r="C134" s="11" t="s">
        <v>337</v>
      </c>
      <c r="D134" s="650">
        <v>56392.101130147741</v>
      </c>
    </row>
    <row r="135" spans="1:4" ht="30" customHeight="1" thickTop="1" thickBot="1">
      <c r="A135" s="10" t="s">
        <v>338</v>
      </c>
      <c r="B135" s="8" t="s">
        <v>339</v>
      </c>
      <c r="C135" s="11" t="s">
        <v>340</v>
      </c>
      <c r="D135" s="650">
        <v>947.58351331375206</v>
      </c>
    </row>
    <row r="136" spans="1:4" ht="30" customHeight="1" thickTop="1" thickBot="1">
      <c r="A136" s="10" t="s">
        <v>352</v>
      </c>
      <c r="B136" s="8" t="s">
        <v>339</v>
      </c>
      <c r="C136" s="11" t="s">
        <v>353</v>
      </c>
      <c r="D136" s="650">
        <v>1065.8348299308336</v>
      </c>
    </row>
    <row r="137" spans="1:4" ht="30" customHeight="1" thickTop="1" thickBot="1">
      <c r="A137" s="10" t="s">
        <v>343</v>
      </c>
      <c r="B137" s="8" t="s">
        <v>344</v>
      </c>
      <c r="C137" s="11" t="s">
        <v>345</v>
      </c>
      <c r="D137" s="650">
        <v>0.16295596799044804</v>
      </c>
    </row>
    <row r="138" spans="1:4" ht="30" customHeight="1" thickTop="1" thickBot="1">
      <c r="A138" s="10" t="s">
        <v>346</v>
      </c>
      <c r="B138" s="8" t="s">
        <v>344</v>
      </c>
      <c r="C138" s="11" t="s">
        <v>347</v>
      </c>
      <c r="D138" s="650">
        <v>0.24443395198567203</v>
      </c>
    </row>
    <row r="139" spans="1:4" ht="30" customHeight="1" thickTop="1" thickBot="1">
      <c r="A139" s="10" t="s">
        <v>350</v>
      </c>
      <c r="B139" s="8" t="s">
        <v>339</v>
      </c>
      <c r="C139" s="11" t="s">
        <v>351</v>
      </c>
      <c r="D139" s="650">
        <v>1420.0477793977145</v>
      </c>
    </row>
    <row r="140" spans="1:4" ht="30" customHeight="1" thickTop="1" thickBot="1">
      <c r="A140" s="10" t="s">
        <v>348</v>
      </c>
      <c r="B140" s="8" t="s">
        <v>339</v>
      </c>
      <c r="C140" s="11" t="s">
        <v>349</v>
      </c>
      <c r="D140" s="650">
        <v>1064.2285023697393</v>
      </c>
    </row>
    <row r="141" spans="1:4" ht="30" customHeight="1" thickTop="1" thickBot="1">
      <c r="A141" s="10" t="s">
        <v>356</v>
      </c>
      <c r="B141" s="8" t="s">
        <v>113</v>
      </c>
      <c r="C141" s="11" t="s">
        <v>357</v>
      </c>
      <c r="D141" s="650">
        <v>50123.882758185675</v>
      </c>
    </row>
    <row r="142" spans="1:4" ht="30" customHeight="1" thickTop="1" thickBot="1">
      <c r="A142" s="10" t="s">
        <v>341</v>
      </c>
      <c r="B142" s="8" t="s">
        <v>339</v>
      </c>
      <c r="C142" s="11" t="s">
        <v>342</v>
      </c>
      <c r="D142" s="650">
        <v>933.73426001625614</v>
      </c>
    </row>
    <row r="143" spans="1:4" ht="30" customHeight="1" thickTop="1" thickBot="1">
      <c r="A143" s="10" t="s">
        <v>354</v>
      </c>
      <c r="B143" s="8" t="s">
        <v>113</v>
      </c>
      <c r="C143" s="11" t="s">
        <v>355</v>
      </c>
      <c r="D143" s="650">
        <v>45945.786286192772</v>
      </c>
    </row>
    <row r="144" spans="1:4" ht="30" customHeight="1" thickTop="1" thickBot="1">
      <c r="A144" s="10" t="s">
        <v>359</v>
      </c>
      <c r="B144" s="8" t="s">
        <v>113</v>
      </c>
      <c r="C144" s="11" t="s">
        <v>360</v>
      </c>
      <c r="D144" s="650">
        <v>175217.06607337738</v>
      </c>
    </row>
    <row r="145" spans="1:4" ht="68.25" customHeight="1" thickTop="1" thickBot="1">
      <c r="A145" s="10" t="s">
        <v>358</v>
      </c>
      <c r="B145" s="8" t="s">
        <v>113</v>
      </c>
      <c r="C145" s="11" t="s">
        <v>2197</v>
      </c>
      <c r="D145" s="650">
        <v>174352.57807984861</v>
      </c>
    </row>
    <row r="146" spans="1:4" ht="30" customHeight="1" thickTop="1" thickBot="1">
      <c r="A146" s="10" t="s">
        <v>361</v>
      </c>
      <c r="B146" s="8" t="s">
        <v>113</v>
      </c>
      <c r="C146" s="11" t="s">
        <v>1911</v>
      </c>
      <c r="D146" s="650">
        <v>91897.423535061549</v>
      </c>
    </row>
    <row r="147" spans="1:4" ht="30" customHeight="1" thickTop="1" thickBot="1">
      <c r="A147" s="10" t="s">
        <v>362</v>
      </c>
      <c r="B147" s="8" t="s">
        <v>113</v>
      </c>
      <c r="C147" s="11" t="s">
        <v>1912</v>
      </c>
      <c r="D147" s="650">
        <v>118554.38851393208</v>
      </c>
    </row>
    <row r="148" spans="1:4" ht="30" customHeight="1" thickTop="1" thickBot="1">
      <c r="A148" s="10" t="s">
        <v>367</v>
      </c>
      <c r="B148" s="8" t="s">
        <v>113</v>
      </c>
      <c r="C148" s="11" t="s">
        <v>368</v>
      </c>
      <c r="D148" s="650">
        <v>6094.6773433257104</v>
      </c>
    </row>
    <row r="149" spans="1:4" ht="30" customHeight="1" thickTop="1" thickBot="1">
      <c r="A149" s="10" t="s">
        <v>363</v>
      </c>
      <c r="B149" s="8" t="s">
        <v>113</v>
      </c>
      <c r="C149" s="11" t="s">
        <v>364</v>
      </c>
      <c r="D149" s="650">
        <v>5457.5210640621935</v>
      </c>
    </row>
    <row r="150" spans="1:4" ht="30" customHeight="1" thickTop="1" thickBot="1">
      <c r="A150" s="10" t="s">
        <v>158</v>
      </c>
      <c r="B150" s="8" t="s">
        <v>113</v>
      </c>
      <c r="C150" s="11" t="s">
        <v>159</v>
      </c>
      <c r="D150" s="650">
        <v>56704.228062317314</v>
      </c>
    </row>
    <row r="151" spans="1:4" ht="30" customHeight="1" thickTop="1" thickBot="1">
      <c r="A151" s="10" t="s">
        <v>369</v>
      </c>
      <c r="B151" s="8" t="s">
        <v>113</v>
      </c>
      <c r="C151" s="11" t="s">
        <v>370</v>
      </c>
      <c r="D151" s="650">
        <v>74572.902371132499</v>
      </c>
    </row>
    <row r="152" spans="1:4" ht="30" customHeight="1" thickTop="1" thickBot="1">
      <c r="A152" s="10" t="s">
        <v>371</v>
      </c>
      <c r="B152" s="8" t="s">
        <v>113</v>
      </c>
      <c r="C152" s="11" t="s">
        <v>372</v>
      </c>
      <c r="D152" s="650">
        <v>131727.3332355647</v>
      </c>
    </row>
    <row r="153" spans="1:4" ht="30" customHeight="1" thickTop="1" thickBot="1">
      <c r="A153" s="10" t="s">
        <v>365</v>
      </c>
      <c r="B153" s="8" t="s">
        <v>113</v>
      </c>
      <c r="C153" s="11" t="s">
        <v>366</v>
      </c>
      <c r="D153" s="650">
        <v>108682.79267143519</v>
      </c>
    </row>
    <row r="154" spans="1:4" ht="30" customHeight="1" thickTop="1" thickBot="1">
      <c r="A154" s="10" t="s">
        <v>373</v>
      </c>
      <c r="B154" s="8" t="s">
        <v>113</v>
      </c>
      <c r="C154" s="11" t="s">
        <v>374</v>
      </c>
      <c r="D154" s="650">
        <v>78091.691144043041</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8" customWidth="1"/>
    <col min="4" max="4" width="18" style="183" customWidth="1"/>
  </cols>
  <sheetData>
    <row r="1" spans="1:4" ht="81.75" customHeight="1" thickTop="1" thickBot="1">
      <c r="A1" s="689" t="s">
        <v>1850</v>
      </c>
      <c r="B1" s="690"/>
      <c r="C1" s="690"/>
      <c r="D1" s="691"/>
    </row>
    <row r="2" spans="1:4" ht="46.5" customHeight="1" thickTop="1" thickBot="1">
      <c r="A2" s="688" t="s">
        <v>375</v>
      </c>
      <c r="B2" s="688"/>
      <c r="C2" s="688"/>
      <c r="D2" s="688"/>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5" t="s">
        <v>742</v>
      </c>
      <c r="B6" s="665" t="s">
        <v>377</v>
      </c>
      <c r="C6" s="666" t="s">
        <v>2238</v>
      </c>
      <c r="D6" s="646">
        <v>3178.4721445762489</v>
      </c>
    </row>
    <row r="7" spans="1:4" ht="16.5" thickTop="1" thickBot="1">
      <c r="A7" s="665" t="s">
        <v>747</v>
      </c>
      <c r="B7" s="665" t="s">
        <v>377</v>
      </c>
      <c r="C7" s="666" t="s">
        <v>748</v>
      </c>
      <c r="D7" s="646">
        <v>2681.5277166984911</v>
      </c>
    </row>
    <row r="8" spans="1:4" ht="16.5" thickTop="1" thickBot="1">
      <c r="A8" s="665" t="s">
        <v>743</v>
      </c>
      <c r="B8" s="665" t="s">
        <v>377</v>
      </c>
      <c r="C8" s="666" t="s">
        <v>744</v>
      </c>
      <c r="D8" s="646">
        <v>2916.3896728962923</v>
      </c>
    </row>
    <row r="9" spans="1:4" ht="16.5" thickTop="1" thickBot="1">
      <c r="A9" s="665" t="s">
        <v>745</v>
      </c>
      <c r="B9" s="665" t="s">
        <v>377</v>
      </c>
      <c r="C9" s="666" t="s">
        <v>746</v>
      </c>
      <c r="D9" s="646">
        <v>2993.747234121196</v>
      </c>
    </row>
    <row r="10" spans="1:4" ht="16.5" thickTop="1" thickBot="1">
      <c r="A10" s="665" t="s">
        <v>1668</v>
      </c>
      <c r="B10" s="665" t="s">
        <v>377</v>
      </c>
      <c r="C10" s="666" t="s">
        <v>1667</v>
      </c>
      <c r="D10" s="646">
        <v>3112.085554025356</v>
      </c>
    </row>
    <row r="11" spans="1:4" ht="16.5" thickTop="1" thickBot="1">
      <c r="A11" s="665" t="s">
        <v>751</v>
      </c>
      <c r="B11" s="665" t="s">
        <v>377</v>
      </c>
      <c r="C11" s="666" t="s">
        <v>752</v>
      </c>
      <c r="D11" s="646">
        <v>13343.828327572017</v>
      </c>
    </row>
    <row r="12" spans="1:4" ht="16.5" thickTop="1" thickBot="1">
      <c r="A12" s="665" t="s">
        <v>749</v>
      </c>
      <c r="B12" s="665" t="s">
        <v>377</v>
      </c>
      <c r="C12" s="666" t="s">
        <v>750</v>
      </c>
      <c r="D12" s="646">
        <v>6316.8870045521735</v>
      </c>
    </row>
    <row r="13" spans="1:4" ht="16.5" thickTop="1" thickBot="1">
      <c r="A13" s="665" t="s">
        <v>753</v>
      </c>
      <c r="B13" s="665" t="s">
        <v>92</v>
      </c>
      <c r="C13" s="666" t="s">
        <v>1935</v>
      </c>
      <c r="D13" s="646">
        <v>1054.1638221506935</v>
      </c>
    </row>
    <row r="14" spans="1:4" ht="16.5" thickTop="1" thickBot="1">
      <c r="A14" s="665" t="s">
        <v>755</v>
      </c>
      <c r="B14" s="665" t="s">
        <v>233</v>
      </c>
      <c r="C14" s="666" t="s">
        <v>1937</v>
      </c>
      <c r="D14" s="646">
        <v>48634.853885891767</v>
      </c>
    </row>
    <row r="15" spans="1:4" ht="16.5" thickTop="1" thickBot="1">
      <c r="A15" s="665" t="s">
        <v>756</v>
      </c>
      <c r="B15" s="665" t="s">
        <v>92</v>
      </c>
      <c r="C15" s="666" t="s">
        <v>1938</v>
      </c>
      <c r="D15" s="646">
        <v>1270.0313028297064</v>
      </c>
    </row>
    <row r="16" spans="1:4" ht="16.5" thickTop="1" thickBot="1">
      <c r="A16" s="665" t="s">
        <v>754</v>
      </c>
      <c r="B16" s="665" t="s">
        <v>233</v>
      </c>
      <c r="C16" s="666" t="s">
        <v>1936</v>
      </c>
      <c r="D16" s="646">
        <v>36523.214340816456</v>
      </c>
    </row>
    <row r="17" spans="1:4" ht="16.5" thickTop="1" thickBot="1">
      <c r="A17" s="665" t="s">
        <v>776</v>
      </c>
      <c r="B17" s="665" t="s">
        <v>422</v>
      </c>
      <c r="C17" s="666" t="s">
        <v>777</v>
      </c>
      <c r="D17" s="646">
        <v>8609.6577529773767</v>
      </c>
    </row>
    <row r="18" spans="1:4" ht="16.5" thickTop="1" thickBot="1">
      <c r="A18" s="665" t="s">
        <v>757</v>
      </c>
      <c r="B18" s="665" t="s">
        <v>387</v>
      </c>
      <c r="C18" s="666" t="s">
        <v>1939</v>
      </c>
      <c r="D18" s="646">
        <v>48781.26148445053</v>
      </c>
    </row>
    <row r="19" spans="1:4" ht="16.5" thickTop="1" thickBot="1">
      <c r="A19" s="665" t="s">
        <v>758</v>
      </c>
      <c r="B19" s="665" t="s">
        <v>387</v>
      </c>
      <c r="C19" s="666" t="s">
        <v>2239</v>
      </c>
      <c r="D19" s="646">
        <v>53417.283497587363</v>
      </c>
    </row>
    <row r="20" spans="1:4" ht="16.5" thickTop="1" thickBot="1">
      <c r="A20" s="665" t="s">
        <v>761</v>
      </c>
      <c r="B20" s="665" t="s">
        <v>387</v>
      </c>
      <c r="C20" s="666" t="s">
        <v>762</v>
      </c>
      <c r="D20" s="646">
        <v>53136.185552839604</v>
      </c>
    </row>
    <row r="21" spans="1:4" ht="16.5" thickTop="1" thickBot="1">
      <c r="A21" s="665" t="s">
        <v>759</v>
      </c>
      <c r="B21" s="665" t="s">
        <v>387</v>
      </c>
      <c r="C21" s="666" t="s">
        <v>2240</v>
      </c>
      <c r="D21" s="646">
        <v>52803.139322614814</v>
      </c>
    </row>
    <row r="22" spans="1:4" ht="16.5" thickTop="1" thickBot="1">
      <c r="A22" s="665" t="s">
        <v>760</v>
      </c>
      <c r="B22" s="665" t="s">
        <v>387</v>
      </c>
      <c r="C22" s="666" t="s">
        <v>2241</v>
      </c>
      <c r="D22" s="646">
        <v>53416.129091243442</v>
      </c>
    </row>
    <row r="23" spans="1:4" ht="16.5" thickTop="1" thickBot="1">
      <c r="A23" s="665" t="s">
        <v>763</v>
      </c>
      <c r="B23" s="665" t="s">
        <v>387</v>
      </c>
      <c r="C23" s="666" t="s">
        <v>764</v>
      </c>
      <c r="D23" s="646">
        <v>64486.433735785242</v>
      </c>
    </row>
    <row r="24" spans="1:4" ht="16.5" thickTop="1" thickBot="1">
      <c r="A24" s="665" t="s">
        <v>772</v>
      </c>
      <c r="B24" s="665" t="s">
        <v>387</v>
      </c>
      <c r="C24" s="666" t="s">
        <v>773</v>
      </c>
      <c r="D24" s="646">
        <v>28848.757534038559</v>
      </c>
    </row>
    <row r="25" spans="1:4" ht="16.5" thickTop="1" thickBot="1">
      <c r="A25" s="665" t="s">
        <v>765</v>
      </c>
      <c r="B25" s="665" t="s">
        <v>387</v>
      </c>
      <c r="C25" s="666" t="s">
        <v>766</v>
      </c>
      <c r="D25" s="646">
        <v>46729.070528957629</v>
      </c>
    </row>
    <row r="26" spans="1:4" ht="16.5" thickTop="1" thickBot="1">
      <c r="A26" s="665" t="s">
        <v>768</v>
      </c>
      <c r="B26" s="665" t="s">
        <v>387</v>
      </c>
      <c r="C26" s="666" t="s">
        <v>2002</v>
      </c>
      <c r="D26" s="646">
        <v>41319.891665826035</v>
      </c>
    </row>
    <row r="27" spans="1:4" ht="16.5" thickTop="1" thickBot="1">
      <c r="A27" s="665" t="s">
        <v>767</v>
      </c>
      <c r="B27" s="665" t="s">
        <v>387</v>
      </c>
      <c r="C27" s="666" t="s">
        <v>2004</v>
      </c>
      <c r="D27" s="646">
        <v>42928.79041737556</v>
      </c>
    </row>
    <row r="28" spans="1:4" ht="16.5" thickTop="1" thickBot="1">
      <c r="A28" s="665" t="s">
        <v>770</v>
      </c>
      <c r="B28" s="665" t="s">
        <v>387</v>
      </c>
      <c r="C28" s="666" t="s">
        <v>2003</v>
      </c>
      <c r="D28" s="646">
        <v>43409.093123727573</v>
      </c>
    </row>
    <row r="29" spans="1:4" ht="16.5" thickTop="1" thickBot="1">
      <c r="A29" s="665" t="s">
        <v>769</v>
      </c>
      <c r="B29" s="665" t="s">
        <v>387</v>
      </c>
      <c r="C29" s="666" t="s">
        <v>2001</v>
      </c>
      <c r="D29" s="646">
        <v>44391.635614425388</v>
      </c>
    </row>
    <row r="30" spans="1:4" ht="16.5" thickTop="1" thickBot="1">
      <c r="A30" s="665" t="s">
        <v>771</v>
      </c>
      <c r="B30" s="665" t="s">
        <v>387</v>
      </c>
      <c r="C30" s="666" t="s">
        <v>2242</v>
      </c>
      <c r="D30" s="646">
        <v>56160.152970773066</v>
      </c>
    </row>
    <row r="31" spans="1:4" ht="16.5" thickTop="1" thickBot="1">
      <c r="A31" s="665" t="s">
        <v>774</v>
      </c>
      <c r="B31" s="665" t="s">
        <v>422</v>
      </c>
      <c r="C31" s="666" t="s">
        <v>775</v>
      </c>
      <c r="D31" s="646">
        <v>44.451023413669695</v>
      </c>
    </row>
    <row r="32" spans="1:4" ht="16.5" thickTop="1" thickBot="1">
      <c r="A32" s="665" t="s">
        <v>779</v>
      </c>
      <c r="B32" s="665" t="s">
        <v>144</v>
      </c>
      <c r="C32" s="666" t="s">
        <v>1941</v>
      </c>
      <c r="D32" s="646">
        <v>672.70598780434295</v>
      </c>
    </row>
    <row r="33" spans="1:4" ht="16.5" thickTop="1" thickBot="1">
      <c r="A33" s="665" t="s">
        <v>780</v>
      </c>
      <c r="B33" s="665" t="s">
        <v>377</v>
      </c>
      <c r="C33" s="666" t="s">
        <v>781</v>
      </c>
      <c r="D33" s="646">
        <v>4515.5385871340759</v>
      </c>
    </row>
    <row r="34" spans="1:4" ht="16.5" thickTop="1" thickBot="1">
      <c r="A34" s="665" t="s">
        <v>786</v>
      </c>
      <c r="B34" s="665" t="s">
        <v>377</v>
      </c>
      <c r="C34" s="666" t="s">
        <v>787</v>
      </c>
      <c r="D34" s="646">
        <v>4275.9645210665158</v>
      </c>
    </row>
    <row r="35" spans="1:4" ht="16.5" thickTop="1" thickBot="1">
      <c r="A35" s="665" t="s">
        <v>782</v>
      </c>
      <c r="B35" s="665" t="s">
        <v>377</v>
      </c>
      <c r="C35" s="666" t="s">
        <v>783</v>
      </c>
      <c r="D35" s="646">
        <v>5403.4552810516061</v>
      </c>
    </row>
    <row r="36" spans="1:4" ht="16.5" thickTop="1" thickBot="1">
      <c r="A36" s="665" t="s">
        <v>784</v>
      </c>
      <c r="B36" s="665" t="s">
        <v>377</v>
      </c>
      <c r="C36" s="666" t="s">
        <v>785</v>
      </c>
      <c r="D36" s="646">
        <v>8320.9290337281745</v>
      </c>
    </row>
    <row r="37" spans="1:4" ht="16.5" thickTop="1" thickBot="1">
      <c r="A37" s="665" t="s">
        <v>898</v>
      </c>
      <c r="B37" s="665" t="s">
        <v>377</v>
      </c>
      <c r="C37" s="666" t="s">
        <v>899</v>
      </c>
      <c r="D37" s="646">
        <v>4574.3672492195719</v>
      </c>
    </row>
    <row r="38" spans="1:4" ht="16.5" thickTop="1" thickBot="1">
      <c r="A38" s="665" t="s">
        <v>788</v>
      </c>
      <c r="B38" s="665" t="s">
        <v>377</v>
      </c>
      <c r="C38" s="666" t="s">
        <v>789</v>
      </c>
      <c r="D38" s="646">
        <v>4971.2301612523206</v>
      </c>
    </row>
    <row r="39" spans="1:4" ht="16.5" thickTop="1" thickBot="1">
      <c r="A39" s="665" t="s">
        <v>917</v>
      </c>
      <c r="B39" s="665" t="s">
        <v>92</v>
      </c>
      <c r="C39" s="666" t="s">
        <v>2243</v>
      </c>
      <c r="D39" s="646">
        <v>528968.17746674304</v>
      </c>
    </row>
    <row r="40" spans="1:4" ht="16.5" thickTop="1" thickBot="1">
      <c r="A40" s="665" t="s">
        <v>896</v>
      </c>
      <c r="B40" s="665" t="s">
        <v>92</v>
      </c>
      <c r="C40" s="666" t="s">
        <v>897</v>
      </c>
      <c r="D40" s="646">
        <v>38846.794364746049</v>
      </c>
    </row>
    <row r="41" spans="1:4" ht="16.5" thickTop="1" thickBot="1">
      <c r="A41" s="665" t="s">
        <v>827</v>
      </c>
      <c r="B41" s="665" t="s">
        <v>92</v>
      </c>
      <c r="C41" s="666" t="s">
        <v>828</v>
      </c>
      <c r="D41" s="646">
        <v>758.55509262175394</v>
      </c>
    </row>
    <row r="42" spans="1:4" ht="16.5" thickTop="1" thickBot="1">
      <c r="A42" s="665" t="s">
        <v>432</v>
      </c>
      <c r="B42" s="665" t="s">
        <v>92</v>
      </c>
      <c r="C42" s="666" t="s">
        <v>433</v>
      </c>
      <c r="D42" s="646">
        <v>11762.221896758825</v>
      </c>
    </row>
    <row r="43" spans="1:4" ht="16.5" thickTop="1" thickBot="1">
      <c r="A43" s="665" t="s">
        <v>376</v>
      </c>
      <c r="B43" s="665" t="s">
        <v>377</v>
      </c>
      <c r="C43" s="666" t="s">
        <v>378</v>
      </c>
      <c r="D43" s="646">
        <v>6428.0903577248764</v>
      </c>
    </row>
    <row r="44" spans="1:4" ht="16.5" thickTop="1" thickBot="1">
      <c r="A44" s="665" t="s">
        <v>379</v>
      </c>
      <c r="B44" s="665" t="s">
        <v>144</v>
      </c>
      <c r="C44" s="666" t="s">
        <v>2244</v>
      </c>
      <c r="D44" s="646">
        <v>69698.361836222277</v>
      </c>
    </row>
    <row r="45" spans="1:4" ht="16.5" thickTop="1" thickBot="1">
      <c r="A45" s="665" t="s">
        <v>778</v>
      </c>
      <c r="B45" s="665" t="s">
        <v>377</v>
      </c>
      <c r="C45" s="666" t="s">
        <v>1940</v>
      </c>
      <c r="D45" s="646">
        <v>6376.1908304430463</v>
      </c>
    </row>
    <row r="46" spans="1:4" ht="16.5" thickTop="1" thickBot="1">
      <c r="A46" s="665" t="s">
        <v>913</v>
      </c>
      <c r="B46" s="665" t="s">
        <v>92</v>
      </c>
      <c r="C46" s="666" t="s">
        <v>1954</v>
      </c>
      <c r="D46" s="646">
        <v>1027.3824757448688</v>
      </c>
    </row>
    <row r="47" spans="1:4" ht="16.5" thickTop="1" thickBot="1">
      <c r="A47" s="665" t="s">
        <v>914</v>
      </c>
      <c r="B47" s="665" t="s">
        <v>92</v>
      </c>
      <c r="C47" s="666" t="s">
        <v>1955</v>
      </c>
      <c r="D47" s="646">
        <v>27247.766858282441</v>
      </c>
    </row>
    <row r="48" spans="1:4" ht="16.5" thickTop="1" thickBot="1">
      <c r="A48" s="665" t="s">
        <v>797</v>
      </c>
      <c r="B48" s="665" t="s">
        <v>387</v>
      </c>
      <c r="C48" s="666" t="s">
        <v>798</v>
      </c>
      <c r="D48" s="646">
        <v>48804.082119818748</v>
      </c>
    </row>
    <row r="49" spans="1:4" ht="16.5" thickTop="1" thickBot="1">
      <c r="A49" s="665" t="s">
        <v>800</v>
      </c>
      <c r="B49" s="665" t="s">
        <v>387</v>
      </c>
      <c r="C49" s="666" t="s">
        <v>801</v>
      </c>
      <c r="D49" s="646">
        <v>32102.90448446793</v>
      </c>
    </row>
    <row r="50" spans="1:4" ht="16.5" thickTop="1" thickBot="1">
      <c r="A50" s="665" t="s">
        <v>799</v>
      </c>
      <c r="B50" s="665" t="s">
        <v>387</v>
      </c>
      <c r="C50" s="666" t="s">
        <v>1943</v>
      </c>
      <c r="D50" s="646">
        <v>49712.301612523202</v>
      </c>
    </row>
    <row r="51" spans="1:4" ht="16.5" thickTop="1" thickBot="1">
      <c r="A51" s="665" t="s">
        <v>796</v>
      </c>
      <c r="B51" s="665" t="s">
        <v>387</v>
      </c>
      <c r="C51" s="666" t="s">
        <v>1942</v>
      </c>
      <c r="D51" s="646">
        <v>57954.077932494147</v>
      </c>
    </row>
    <row r="52" spans="1:4" ht="16.5" thickTop="1" thickBot="1">
      <c r="A52" s="665" t="s">
        <v>802</v>
      </c>
      <c r="B52" s="665" t="s">
        <v>387</v>
      </c>
      <c r="C52" s="666" t="s">
        <v>803</v>
      </c>
      <c r="D52" s="646">
        <v>54651.650819623304</v>
      </c>
    </row>
    <row r="53" spans="1:4" ht="16.5" thickTop="1" thickBot="1">
      <c r="A53" s="665" t="s">
        <v>380</v>
      </c>
      <c r="B53" s="665" t="s">
        <v>144</v>
      </c>
      <c r="C53" s="666" t="s">
        <v>381</v>
      </c>
      <c r="D53" s="646">
        <v>3598.2296236268467</v>
      </c>
    </row>
    <row r="54" spans="1:4" ht="16.5" thickTop="1" thickBot="1">
      <c r="A54" s="665" t="s">
        <v>794</v>
      </c>
      <c r="B54" s="665" t="s">
        <v>377</v>
      </c>
      <c r="C54" s="666" t="s">
        <v>795</v>
      </c>
      <c r="D54" s="646">
        <v>2220.8229186266558</v>
      </c>
    </row>
    <row r="55" spans="1:4" ht="16.5" thickTop="1" thickBot="1">
      <c r="A55" s="665" t="s">
        <v>790</v>
      </c>
      <c r="B55" s="665" t="s">
        <v>422</v>
      </c>
      <c r="C55" s="666" t="s">
        <v>791</v>
      </c>
      <c r="D55" s="646">
        <v>1521.7767220829885</v>
      </c>
    </row>
    <row r="56" spans="1:4" ht="16.5" thickTop="1" thickBot="1">
      <c r="A56" s="665" t="s">
        <v>792</v>
      </c>
      <c r="B56" s="665" t="s">
        <v>606</v>
      </c>
      <c r="C56" s="666" t="s">
        <v>793</v>
      </c>
      <c r="D56" s="646">
        <v>6036.1124950282438</v>
      </c>
    </row>
    <row r="57" spans="1:4" ht="16.5" thickTop="1" thickBot="1">
      <c r="A57" s="665" t="s">
        <v>382</v>
      </c>
      <c r="B57" s="665" t="s">
        <v>377</v>
      </c>
      <c r="C57" s="666" t="s">
        <v>383</v>
      </c>
      <c r="D57" s="646">
        <v>3396.7565067165551</v>
      </c>
    </row>
    <row r="58" spans="1:4" ht="16.5" thickTop="1" thickBot="1">
      <c r="A58" s="665" t="s">
        <v>384</v>
      </c>
      <c r="B58" s="665" t="s">
        <v>377</v>
      </c>
      <c r="C58" s="666" t="s">
        <v>385</v>
      </c>
      <c r="D58" s="646">
        <v>2891.2727386319334</v>
      </c>
    </row>
    <row r="59" spans="1:4" ht="16.5" thickTop="1" thickBot="1">
      <c r="A59" s="665" t="s">
        <v>386</v>
      </c>
      <c r="B59" s="665" t="s">
        <v>387</v>
      </c>
      <c r="C59" s="666" t="s">
        <v>2245</v>
      </c>
      <c r="D59" s="646">
        <v>23742.080949464362</v>
      </c>
    </row>
    <row r="60" spans="1:4" ht="16.5" thickTop="1" thickBot="1">
      <c r="A60" s="665" t="s">
        <v>388</v>
      </c>
      <c r="B60" s="665" t="s">
        <v>377</v>
      </c>
      <c r="C60" s="666" t="s">
        <v>389</v>
      </c>
      <c r="D60" s="646">
        <v>6551.0524278868579</v>
      </c>
    </row>
    <row r="61" spans="1:4" ht="16.5" thickTop="1" thickBot="1">
      <c r="A61" s="665" t="s">
        <v>390</v>
      </c>
      <c r="B61" s="665" t="s">
        <v>233</v>
      </c>
      <c r="C61" s="666" t="s">
        <v>391</v>
      </c>
      <c r="D61" s="646">
        <v>74648.977191053113</v>
      </c>
    </row>
    <row r="62" spans="1:4" ht="16.5" thickTop="1" thickBot="1">
      <c r="A62" s="665" t="s">
        <v>398</v>
      </c>
      <c r="B62" s="665" t="s">
        <v>233</v>
      </c>
      <c r="C62" s="666" t="s">
        <v>399</v>
      </c>
      <c r="D62" s="646">
        <v>5986.4658037021054</v>
      </c>
    </row>
    <row r="63" spans="1:4" ht="16.5" thickTop="1" thickBot="1">
      <c r="A63" s="665" t="s">
        <v>392</v>
      </c>
      <c r="B63" s="665" t="s">
        <v>387</v>
      </c>
      <c r="C63" s="666" t="s">
        <v>393</v>
      </c>
      <c r="D63" s="646">
        <v>15687.46368320747</v>
      </c>
    </row>
    <row r="64" spans="1:4" ht="16.5" thickTop="1" thickBot="1">
      <c r="A64" s="665" t="s">
        <v>400</v>
      </c>
      <c r="B64" s="665" t="s">
        <v>92</v>
      </c>
      <c r="C64" s="666" t="s">
        <v>401</v>
      </c>
      <c r="D64" s="646">
        <v>41005.056125729738</v>
      </c>
    </row>
    <row r="65" spans="1:6" ht="16.5" thickTop="1" thickBot="1">
      <c r="A65" s="665" t="s">
        <v>394</v>
      </c>
      <c r="B65" s="665" t="s">
        <v>92</v>
      </c>
      <c r="C65" s="666" t="s">
        <v>395</v>
      </c>
      <c r="D65" s="646">
        <v>74618.085601843821</v>
      </c>
    </row>
    <row r="66" spans="1:6" ht="16.5" thickTop="1" thickBot="1">
      <c r="A66" s="665" t="s">
        <v>396</v>
      </c>
      <c r="B66" s="665" t="s">
        <v>92</v>
      </c>
      <c r="C66" s="666" t="s">
        <v>397</v>
      </c>
      <c r="D66" s="646">
        <v>58610.790773227774</v>
      </c>
    </row>
    <row r="67" spans="1:6" ht="16.5" thickTop="1" thickBot="1">
      <c r="A67" s="665" t="s">
        <v>918</v>
      </c>
      <c r="B67" s="665" t="s">
        <v>144</v>
      </c>
      <c r="C67" s="666" t="s">
        <v>919</v>
      </c>
      <c r="D67" s="646">
        <v>8470.5316437789788</v>
      </c>
      <c r="F67" s="106"/>
    </row>
    <row r="68" spans="1:6" ht="16.5" thickTop="1" thickBot="1">
      <c r="A68" s="665" t="s">
        <v>402</v>
      </c>
      <c r="B68" s="665" t="s">
        <v>377</v>
      </c>
      <c r="C68" s="666" t="s">
        <v>403</v>
      </c>
      <c r="D68" s="646">
        <v>915.75292444121681</v>
      </c>
    </row>
    <row r="69" spans="1:6" ht="16.5" thickTop="1" thickBot="1">
      <c r="A69" s="665" t="s">
        <v>404</v>
      </c>
      <c r="B69" s="665" t="s">
        <v>377</v>
      </c>
      <c r="C69" s="666" t="s">
        <v>405</v>
      </c>
      <c r="D69" s="646">
        <v>6925.1344741582197</v>
      </c>
    </row>
    <row r="70" spans="1:6" ht="16.5" thickTop="1" thickBot="1">
      <c r="A70" s="665" t="s">
        <v>406</v>
      </c>
      <c r="B70" s="665" t="s">
        <v>144</v>
      </c>
      <c r="C70" s="666" t="s">
        <v>407</v>
      </c>
      <c r="D70" s="646">
        <v>34349.151594037248</v>
      </c>
    </row>
    <row r="71" spans="1:6" ht="16.5" thickTop="1" thickBot="1">
      <c r="A71" s="665" t="s">
        <v>408</v>
      </c>
      <c r="B71" s="665" t="s">
        <v>92</v>
      </c>
      <c r="C71" s="666" t="s">
        <v>409</v>
      </c>
      <c r="D71" s="646">
        <v>7754.7672617146982</v>
      </c>
      <c r="F71" s="106"/>
    </row>
    <row r="72" spans="1:6" ht="16.5" thickTop="1" thickBot="1">
      <c r="A72" s="665" t="s">
        <v>410</v>
      </c>
      <c r="B72" s="665" t="s">
        <v>92</v>
      </c>
      <c r="C72" s="666" t="s">
        <v>411</v>
      </c>
      <c r="D72" s="646">
        <v>13799022.476314181</v>
      </c>
    </row>
    <row r="73" spans="1:6" ht="16.5" thickTop="1" thickBot="1">
      <c r="A73" s="665" t="s">
        <v>810</v>
      </c>
      <c r="B73" s="665" t="s">
        <v>377</v>
      </c>
      <c r="C73" s="666" t="s">
        <v>811</v>
      </c>
      <c r="D73" s="646">
        <v>1798.8003872952472</v>
      </c>
    </row>
    <row r="74" spans="1:6" ht="16.5" thickTop="1" thickBot="1">
      <c r="A74" s="665" t="s">
        <v>805</v>
      </c>
      <c r="B74" s="665" t="s">
        <v>377</v>
      </c>
      <c r="C74" s="666" t="s">
        <v>806</v>
      </c>
      <c r="D74" s="646">
        <v>1667.9785409465021</v>
      </c>
    </row>
    <row r="75" spans="1:6" ht="16.5" thickTop="1" thickBot="1">
      <c r="A75" s="665" t="s">
        <v>808</v>
      </c>
      <c r="B75" s="665" t="s">
        <v>377</v>
      </c>
      <c r="C75" s="666" t="s">
        <v>809</v>
      </c>
      <c r="D75" s="646">
        <v>1753.0127410731866</v>
      </c>
    </row>
    <row r="76" spans="1:6" ht="16.5" thickTop="1" thickBot="1">
      <c r="A76" s="665" t="s">
        <v>822</v>
      </c>
      <c r="B76" s="665" t="s">
        <v>377</v>
      </c>
      <c r="C76" s="666" t="s">
        <v>823</v>
      </c>
      <c r="D76" s="646">
        <v>2585.0910001180032</v>
      </c>
    </row>
    <row r="77" spans="1:6" ht="16.5" thickTop="1" thickBot="1">
      <c r="A77" s="665" t="s">
        <v>807</v>
      </c>
      <c r="B77" s="665" t="s">
        <v>377</v>
      </c>
      <c r="C77" s="666" t="s">
        <v>2037</v>
      </c>
      <c r="D77" s="646">
        <v>588.69830856935369</v>
      </c>
    </row>
    <row r="78" spans="1:6" ht="16.5" thickTop="1" thickBot="1">
      <c r="A78" s="665" t="s">
        <v>817</v>
      </c>
      <c r="B78" s="665" t="s">
        <v>377</v>
      </c>
      <c r="C78" s="666" t="s">
        <v>818</v>
      </c>
      <c r="D78" s="646">
        <v>2398.6273480272416</v>
      </c>
    </row>
    <row r="79" spans="1:6" ht="16.5" thickTop="1" thickBot="1">
      <c r="A79" s="665" t="s">
        <v>819</v>
      </c>
      <c r="B79" s="665" t="s">
        <v>377</v>
      </c>
      <c r="C79" s="666" t="s">
        <v>2023</v>
      </c>
      <c r="D79" s="646">
        <v>2398.6273480272416</v>
      </c>
    </row>
    <row r="80" spans="1:6" ht="16.5" thickTop="1" thickBot="1">
      <c r="A80" s="665" t="s">
        <v>820</v>
      </c>
      <c r="B80" s="665" t="s">
        <v>377</v>
      </c>
      <c r="C80" s="666" t="s">
        <v>2024</v>
      </c>
      <c r="D80" s="646">
        <v>2398.6273480272416</v>
      </c>
    </row>
    <row r="81" spans="1:4" ht="16.5" thickTop="1" thickBot="1">
      <c r="A81" s="665" t="s">
        <v>812</v>
      </c>
      <c r="B81" s="665" t="s">
        <v>377</v>
      </c>
      <c r="C81" s="666" t="s">
        <v>2246</v>
      </c>
      <c r="D81" s="646">
        <v>2358.0637804361336</v>
      </c>
    </row>
    <row r="82" spans="1:4" ht="16.5" thickTop="1" thickBot="1">
      <c r="A82" s="665" t="s">
        <v>813</v>
      </c>
      <c r="B82" s="665" t="s">
        <v>377</v>
      </c>
      <c r="C82" s="666" t="s">
        <v>2247</v>
      </c>
      <c r="D82" s="646">
        <v>2358.0637804361336</v>
      </c>
    </row>
    <row r="83" spans="1:4" ht="16.5" thickTop="1" thickBot="1">
      <c r="A83" s="665" t="s">
        <v>814</v>
      </c>
      <c r="B83" s="665" t="s">
        <v>377</v>
      </c>
      <c r="C83" s="666" t="s">
        <v>2248</v>
      </c>
      <c r="D83" s="646">
        <v>2371.145965071008</v>
      </c>
    </row>
    <row r="84" spans="1:4" ht="16.5" thickTop="1" thickBot="1">
      <c r="A84" s="665" t="s">
        <v>815</v>
      </c>
      <c r="B84" s="665" t="s">
        <v>377</v>
      </c>
      <c r="C84" s="666" t="s">
        <v>2249</v>
      </c>
      <c r="D84" s="646">
        <v>2164.248781999197</v>
      </c>
    </row>
    <row r="85" spans="1:4" ht="16.5" thickTop="1" thickBot="1">
      <c r="A85" s="665" t="s">
        <v>821</v>
      </c>
      <c r="B85" s="665" t="s">
        <v>377</v>
      </c>
      <c r="C85" s="666" t="s">
        <v>1944</v>
      </c>
      <c r="D85" s="646">
        <v>2377.6870573884453</v>
      </c>
    </row>
    <row r="86" spans="1:4" ht="16.5" thickTop="1" thickBot="1">
      <c r="A86" s="665" t="s">
        <v>816</v>
      </c>
      <c r="B86" s="665" t="s">
        <v>377</v>
      </c>
      <c r="C86" s="666" t="s">
        <v>2250</v>
      </c>
      <c r="D86" s="646">
        <v>2377.6870573884453</v>
      </c>
    </row>
    <row r="87" spans="1:4" ht="16.5" thickTop="1" thickBot="1">
      <c r="A87" s="665" t="s">
        <v>804</v>
      </c>
      <c r="B87" s="665" t="s">
        <v>377</v>
      </c>
      <c r="C87" s="666" t="s">
        <v>2251</v>
      </c>
      <c r="D87" s="646">
        <v>480.11664716181775</v>
      </c>
    </row>
    <row r="88" spans="1:4" ht="16.5" thickTop="1" thickBot="1">
      <c r="A88" s="665" t="s">
        <v>826</v>
      </c>
      <c r="B88" s="665" t="s">
        <v>377</v>
      </c>
      <c r="C88" s="666" t="s">
        <v>1945</v>
      </c>
      <c r="D88" s="646">
        <v>559.96832731720326</v>
      </c>
    </row>
    <row r="89" spans="1:4" ht="16.5" thickTop="1" thickBot="1">
      <c r="A89" s="665" t="s">
        <v>824</v>
      </c>
      <c r="B89" s="665" t="s">
        <v>377</v>
      </c>
      <c r="C89" s="666" t="s">
        <v>825</v>
      </c>
      <c r="D89" s="646">
        <v>487.23015165332737</v>
      </c>
    </row>
    <row r="90" spans="1:4" ht="16.5" thickTop="1" thickBot="1">
      <c r="A90" s="665" t="s">
        <v>915</v>
      </c>
      <c r="B90" s="665" t="s">
        <v>233</v>
      </c>
      <c r="C90" s="666" t="s">
        <v>916</v>
      </c>
      <c r="D90" s="646">
        <v>9597.3957437147092</v>
      </c>
    </row>
    <row r="91" spans="1:4" ht="16.5" thickTop="1" thickBot="1">
      <c r="A91" s="665" t="s">
        <v>412</v>
      </c>
      <c r="B91" s="665" t="s">
        <v>377</v>
      </c>
      <c r="C91" s="666" t="s">
        <v>2252</v>
      </c>
      <c r="D91" s="646">
        <v>15487.5</v>
      </c>
    </row>
    <row r="92" spans="1:4" ht="16.5" thickTop="1" thickBot="1">
      <c r="A92" s="665" t="s">
        <v>413</v>
      </c>
      <c r="B92" s="665" t="s">
        <v>144</v>
      </c>
      <c r="C92" s="666" t="s">
        <v>414</v>
      </c>
      <c r="D92" s="646">
        <v>43971.102058710523</v>
      </c>
    </row>
    <row r="93" spans="1:4" ht="16.5" thickTop="1" thickBot="1">
      <c r="A93" s="665" t="s">
        <v>415</v>
      </c>
      <c r="B93" s="665" t="s">
        <v>144</v>
      </c>
      <c r="C93" s="666" t="s">
        <v>416</v>
      </c>
      <c r="D93" s="646">
        <v>1006.9984139113501</v>
      </c>
    </row>
    <row r="94" spans="1:4" ht="16.5" thickTop="1" thickBot="1">
      <c r="A94" s="665" t="s">
        <v>417</v>
      </c>
      <c r="B94" s="665" t="s">
        <v>144</v>
      </c>
      <c r="C94" s="666" t="s">
        <v>418</v>
      </c>
      <c r="D94" s="646">
        <v>1006.9984139113501</v>
      </c>
    </row>
    <row r="95" spans="1:4" ht="16.5" thickTop="1" thickBot="1">
      <c r="A95" s="665" t="s">
        <v>419</v>
      </c>
      <c r="B95" s="665" t="s">
        <v>377</v>
      </c>
      <c r="C95" s="666" t="s">
        <v>420</v>
      </c>
      <c r="D95" s="646">
        <v>7365.5997524083468</v>
      </c>
    </row>
    <row r="96" spans="1:4" ht="16.5" thickTop="1" thickBot="1">
      <c r="A96" s="665" t="s">
        <v>436</v>
      </c>
      <c r="B96" s="665" t="s">
        <v>377</v>
      </c>
      <c r="C96" s="666" t="s">
        <v>437</v>
      </c>
      <c r="D96" s="646">
        <v>4300.2105796211408</v>
      </c>
    </row>
    <row r="97" spans="1:4" ht="16.5" thickTop="1" thickBot="1">
      <c r="A97" s="665" t="s">
        <v>434</v>
      </c>
      <c r="B97" s="665" t="s">
        <v>377</v>
      </c>
      <c r="C97" s="666" t="s">
        <v>435</v>
      </c>
      <c r="D97" s="646">
        <v>5457.6709802408495</v>
      </c>
    </row>
    <row r="98" spans="1:4" ht="16.5" thickTop="1" thickBot="1">
      <c r="A98" s="665" t="s">
        <v>421</v>
      </c>
      <c r="B98" s="665" t="s">
        <v>422</v>
      </c>
      <c r="C98" s="666" t="s">
        <v>423</v>
      </c>
      <c r="D98" s="646">
        <v>4155.888802510276</v>
      </c>
    </row>
    <row r="99" spans="1:4" ht="16.5" thickTop="1" thickBot="1">
      <c r="A99" s="665" t="s">
        <v>835</v>
      </c>
      <c r="B99" s="665" t="s">
        <v>387</v>
      </c>
      <c r="C99" s="666" t="s">
        <v>2253</v>
      </c>
      <c r="D99" s="646">
        <v>420464.65035852714</v>
      </c>
    </row>
    <row r="100" spans="1:4" ht="16.5" thickTop="1" thickBot="1">
      <c r="A100" s="665" t="s">
        <v>836</v>
      </c>
      <c r="B100" s="665" t="s">
        <v>387</v>
      </c>
      <c r="C100" s="666" t="s">
        <v>2254</v>
      </c>
      <c r="D100" s="646">
        <v>470205.603729108</v>
      </c>
    </row>
    <row r="101" spans="1:4" ht="16.5" thickTop="1" thickBot="1">
      <c r="A101" s="665" t="s">
        <v>837</v>
      </c>
      <c r="B101" s="665" t="s">
        <v>387</v>
      </c>
      <c r="C101" s="666" t="s">
        <v>2255</v>
      </c>
      <c r="D101" s="646">
        <v>650148.634931062</v>
      </c>
    </row>
    <row r="102" spans="1:4" ht="16.5" thickTop="1" thickBot="1">
      <c r="A102" s="665" t="s">
        <v>838</v>
      </c>
      <c r="B102" s="665" t="s">
        <v>387</v>
      </c>
      <c r="C102" s="666" t="s">
        <v>2256</v>
      </c>
      <c r="D102" s="646">
        <v>543765.17976576788</v>
      </c>
    </row>
    <row r="103" spans="1:4" ht="16.5" thickTop="1" thickBot="1">
      <c r="A103" s="665" t="s">
        <v>839</v>
      </c>
      <c r="B103" s="665" t="s">
        <v>387</v>
      </c>
      <c r="C103" s="666" t="s">
        <v>2257</v>
      </c>
      <c r="D103" s="646">
        <v>562669.47984471929</v>
      </c>
    </row>
    <row r="104" spans="1:4" ht="16.5" thickTop="1" thickBot="1">
      <c r="A104" s="665" t="s">
        <v>833</v>
      </c>
      <c r="B104" s="665" t="s">
        <v>387</v>
      </c>
      <c r="C104" s="666" t="s">
        <v>2006</v>
      </c>
      <c r="D104" s="646">
        <v>397893.98492043838</v>
      </c>
    </row>
    <row r="105" spans="1:4" ht="16.5" thickTop="1" thickBot="1">
      <c r="A105" s="665" t="s">
        <v>832</v>
      </c>
      <c r="B105" s="665" t="s">
        <v>387</v>
      </c>
      <c r="C105" s="666" t="s">
        <v>2007</v>
      </c>
      <c r="D105" s="646">
        <v>426490.21252937586</v>
      </c>
    </row>
    <row r="106" spans="1:4" ht="16.5" thickTop="1" thickBot="1">
      <c r="A106" s="665" t="s">
        <v>1661</v>
      </c>
      <c r="B106" s="665" t="s">
        <v>387</v>
      </c>
      <c r="C106" s="666" t="s">
        <v>2005</v>
      </c>
      <c r="D106" s="646">
        <v>436114.96265360498</v>
      </c>
    </row>
    <row r="107" spans="1:4" ht="16.5" thickTop="1" thickBot="1">
      <c r="A107" s="665" t="s">
        <v>829</v>
      </c>
      <c r="B107" s="665" t="s">
        <v>387</v>
      </c>
      <c r="C107" s="666" t="s">
        <v>2005</v>
      </c>
      <c r="D107" s="646">
        <v>436114.96265360498</v>
      </c>
    </row>
    <row r="108" spans="1:4" ht="16.5" thickTop="1" thickBot="1">
      <c r="A108" s="665" t="s">
        <v>831</v>
      </c>
      <c r="B108" s="665" t="s">
        <v>387</v>
      </c>
      <c r="C108" s="666" t="s">
        <v>2008</v>
      </c>
      <c r="D108" s="646">
        <v>478003.16011506168</v>
      </c>
    </row>
    <row r="109" spans="1:4" ht="16.5" thickTop="1" thickBot="1">
      <c r="A109" s="665" t="s">
        <v>830</v>
      </c>
      <c r="B109" s="665" t="s">
        <v>387</v>
      </c>
      <c r="C109" s="666" t="s">
        <v>2009</v>
      </c>
      <c r="D109" s="646">
        <v>421894.95775847032</v>
      </c>
    </row>
    <row r="110" spans="1:4" ht="16.5" thickTop="1" thickBot="1">
      <c r="A110" s="665" t="s">
        <v>834</v>
      </c>
      <c r="B110" s="665" t="s">
        <v>387</v>
      </c>
      <c r="C110" s="666" t="s">
        <v>2010</v>
      </c>
      <c r="D110" s="646">
        <v>431186.35411262908</v>
      </c>
    </row>
    <row r="111" spans="1:4" ht="16.5" thickTop="1" thickBot="1">
      <c r="A111" s="665" t="s">
        <v>424</v>
      </c>
      <c r="B111" s="665" t="s">
        <v>144</v>
      </c>
      <c r="C111" s="666" t="s">
        <v>425</v>
      </c>
      <c r="D111" s="646">
        <v>1521.1511110661349</v>
      </c>
    </row>
    <row r="112" spans="1:4" ht="16.5" thickTop="1" thickBot="1">
      <c r="A112" s="665" t="s">
        <v>426</v>
      </c>
      <c r="B112" s="665" t="s">
        <v>233</v>
      </c>
      <c r="C112" s="666" t="s">
        <v>427</v>
      </c>
      <c r="D112" s="646">
        <v>833.60241671940378</v>
      </c>
    </row>
    <row r="113" spans="1:4" ht="16.5" thickTop="1" thickBot="1">
      <c r="A113" s="665" t="s">
        <v>428</v>
      </c>
      <c r="B113" s="665" t="s">
        <v>92</v>
      </c>
      <c r="C113" s="666" t="s">
        <v>427</v>
      </c>
      <c r="D113" s="646">
        <v>461.82968675476866</v>
      </c>
    </row>
    <row r="114" spans="1:4" ht="16.5" thickTop="1" thickBot="1">
      <c r="A114" s="665" t="s">
        <v>429</v>
      </c>
      <c r="B114" s="665" t="s">
        <v>144</v>
      </c>
      <c r="C114" s="666" t="s">
        <v>2258</v>
      </c>
      <c r="D114" s="646">
        <v>50729.669183233083</v>
      </c>
    </row>
    <row r="115" spans="1:4" ht="18" customHeight="1" thickTop="1" thickBot="1">
      <c r="A115" s="665" t="s">
        <v>430</v>
      </c>
      <c r="B115" s="665" t="s">
        <v>92</v>
      </c>
      <c r="C115" s="666" t="s">
        <v>431</v>
      </c>
      <c r="D115" s="646">
        <v>50729.669183233083</v>
      </c>
    </row>
    <row r="116" spans="1:4" ht="16.5" thickTop="1" thickBot="1">
      <c r="A116" s="665" t="s">
        <v>438</v>
      </c>
      <c r="B116" s="665" t="s">
        <v>92</v>
      </c>
      <c r="C116" s="666" t="s">
        <v>1913</v>
      </c>
      <c r="D116" s="646">
        <v>244178.77355201996</v>
      </c>
    </row>
    <row r="117" spans="1:4" ht="16.5" thickTop="1" thickBot="1">
      <c r="A117" s="665" t="s">
        <v>440</v>
      </c>
      <c r="B117" s="665" t="s">
        <v>92</v>
      </c>
      <c r="C117" s="666" t="s">
        <v>441</v>
      </c>
      <c r="D117" s="646">
        <v>28924.963266086124</v>
      </c>
    </row>
    <row r="118" spans="1:4" ht="18.75" customHeight="1" thickTop="1" thickBot="1">
      <c r="A118" s="665" t="s">
        <v>439</v>
      </c>
      <c r="B118" s="665" t="s">
        <v>92</v>
      </c>
      <c r="C118" s="666" t="s">
        <v>2259</v>
      </c>
      <c r="D118" s="646">
        <v>29533.423710512576</v>
      </c>
    </row>
    <row r="119" spans="1:4" ht="16.5" thickTop="1" thickBot="1">
      <c r="A119" s="665" t="s">
        <v>443</v>
      </c>
      <c r="B119" s="665" t="s">
        <v>387</v>
      </c>
      <c r="C119" s="666" t="s">
        <v>2260</v>
      </c>
      <c r="D119" s="646">
        <v>3607.4662173619417</v>
      </c>
    </row>
    <row r="120" spans="1:4" ht="16.5" thickTop="1" thickBot="1">
      <c r="A120" s="665" t="s">
        <v>442</v>
      </c>
      <c r="B120" s="665" t="s">
        <v>387</v>
      </c>
      <c r="C120" s="666" t="s">
        <v>2261</v>
      </c>
      <c r="D120" s="646">
        <v>4171.4756383747263</v>
      </c>
    </row>
    <row r="121" spans="1:4" ht="16.5" thickTop="1" thickBot="1">
      <c r="A121" s="665" t="s">
        <v>840</v>
      </c>
      <c r="B121" s="665" t="s">
        <v>606</v>
      </c>
      <c r="C121" s="666" t="s">
        <v>2262</v>
      </c>
      <c r="D121" s="646">
        <v>24903.504998390403</v>
      </c>
    </row>
    <row r="122" spans="1:4" ht="16.5" thickTop="1" thickBot="1">
      <c r="A122" s="665" t="s">
        <v>841</v>
      </c>
      <c r="B122" s="665" t="s">
        <v>606</v>
      </c>
      <c r="C122" s="666" t="s">
        <v>1946</v>
      </c>
      <c r="D122" s="646">
        <v>35638.715728077535</v>
      </c>
    </row>
    <row r="123" spans="1:4" ht="16.5" thickTop="1" thickBot="1">
      <c r="A123" s="665" t="s">
        <v>444</v>
      </c>
      <c r="B123" s="665" t="s">
        <v>387</v>
      </c>
      <c r="C123" s="666" t="s">
        <v>1914</v>
      </c>
      <c r="D123" s="646">
        <v>2366.2992699544075</v>
      </c>
    </row>
    <row r="124" spans="1:4" ht="16.5" thickTop="1" thickBot="1">
      <c r="A124" s="665" t="s">
        <v>445</v>
      </c>
      <c r="B124" s="665" t="s">
        <v>144</v>
      </c>
      <c r="C124" s="666" t="s">
        <v>446</v>
      </c>
      <c r="D124" s="646">
        <v>11852.278685676005</v>
      </c>
    </row>
    <row r="125" spans="1:4" ht="16.5" thickTop="1" thickBot="1">
      <c r="A125" s="665" t="s">
        <v>865</v>
      </c>
      <c r="B125" s="665" t="s">
        <v>422</v>
      </c>
      <c r="C125" s="666" t="s">
        <v>1947</v>
      </c>
      <c r="D125" s="646">
        <v>2346.0948087142242</v>
      </c>
    </row>
    <row r="126" spans="1:4" ht="16.5" thickTop="1" thickBot="1">
      <c r="A126" s="665" t="s">
        <v>866</v>
      </c>
      <c r="B126" s="665" t="s">
        <v>422</v>
      </c>
      <c r="C126" s="666" t="s">
        <v>1948</v>
      </c>
      <c r="D126" s="646">
        <v>3001.8929639059957</v>
      </c>
    </row>
    <row r="127" spans="1:4" ht="16.5" thickTop="1" thickBot="1">
      <c r="A127" s="665" t="s">
        <v>864</v>
      </c>
      <c r="B127" s="665" t="s">
        <v>422</v>
      </c>
      <c r="C127" s="666" t="s">
        <v>2263</v>
      </c>
      <c r="D127" s="646">
        <v>3001.8929639059957</v>
      </c>
    </row>
    <row r="128" spans="1:4" ht="16.5" thickTop="1" thickBot="1">
      <c r="A128" s="665" t="s">
        <v>846</v>
      </c>
      <c r="B128" s="665" t="s">
        <v>422</v>
      </c>
      <c r="C128" s="666" t="s">
        <v>847</v>
      </c>
      <c r="D128" s="646">
        <v>1925.2201855196174</v>
      </c>
    </row>
    <row r="129" spans="1:4" ht="16.5" thickTop="1" thickBot="1">
      <c r="A129" s="665" t="s">
        <v>848</v>
      </c>
      <c r="B129" s="665" t="s">
        <v>422</v>
      </c>
      <c r="C129" s="666" t="s">
        <v>849</v>
      </c>
      <c r="D129" s="646">
        <v>1595.0920836950581</v>
      </c>
    </row>
    <row r="130" spans="1:4" ht="16.5" thickTop="1" thickBot="1">
      <c r="A130" s="665" t="s">
        <v>850</v>
      </c>
      <c r="B130" s="665" t="s">
        <v>422</v>
      </c>
      <c r="C130" s="666" t="s">
        <v>851</v>
      </c>
      <c r="D130" s="646">
        <v>1881.9346782819473</v>
      </c>
    </row>
    <row r="131" spans="1:4" ht="16.5" thickTop="1" thickBot="1">
      <c r="A131" s="665" t="s">
        <v>852</v>
      </c>
      <c r="B131" s="665" t="s">
        <v>422</v>
      </c>
      <c r="C131" s="666" t="s">
        <v>853</v>
      </c>
      <c r="D131" s="646">
        <v>2085.9949266881067</v>
      </c>
    </row>
    <row r="132" spans="1:4" ht="16.5" thickTop="1" thickBot="1">
      <c r="A132" s="665" t="s">
        <v>854</v>
      </c>
      <c r="B132" s="665" t="s">
        <v>422</v>
      </c>
      <c r="C132" s="666" t="s">
        <v>855</v>
      </c>
      <c r="D132" s="646">
        <v>1873.0027482170312</v>
      </c>
    </row>
    <row r="133" spans="1:4" ht="16.5" thickTop="1" thickBot="1">
      <c r="A133" s="665" t="s">
        <v>858</v>
      </c>
      <c r="B133" s="665" t="s">
        <v>422</v>
      </c>
      <c r="C133" s="666" t="s">
        <v>859</v>
      </c>
      <c r="D133" s="646">
        <v>1758.9488720034876</v>
      </c>
    </row>
    <row r="134" spans="1:4" ht="16.5" thickTop="1" thickBot="1">
      <c r="A134" s="665" t="s">
        <v>856</v>
      </c>
      <c r="B134" s="665" t="s">
        <v>422</v>
      </c>
      <c r="C134" s="666" t="s">
        <v>857</v>
      </c>
      <c r="D134" s="646">
        <v>1934.1521155845339</v>
      </c>
    </row>
    <row r="135" spans="1:4" ht="16.5" thickTop="1" thickBot="1">
      <c r="A135" s="665" t="s">
        <v>860</v>
      </c>
      <c r="B135" s="665" t="s">
        <v>422</v>
      </c>
      <c r="C135" s="666" t="s">
        <v>861</v>
      </c>
      <c r="D135" s="646">
        <v>1802.9214507846129</v>
      </c>
    </row>
    <row r="136" spans="1:4" ht="16.5" thickTop="1" thickBot="1">
      <c r="A136" s="665" t="s">
        <v>862</v>
      </c>
      <c r="B136" s="665" t="s">
        <v>422</v>
      </c>
      <c r="C136" s="666" t="s">
        <v>863</v>
      </c>
      <c r="D136" s="646">
        <v>1965.7574065834674</v>
      </c>
    </row>
    <row r="137" spans="1:4" ht="16.5" thickTop="1" thickBot="1">
      <c r="A137" s="665" t="s">
        <v>845</v>
      </c>
      <c r="B137" s="665" t="s">
        <v>377</v>
      </c>
      <c r="C137" s="666" t="s">
        <v>2264</v>
      </c>
      <c r="D137" s="646">
        <v>5868.6992335796394</v>
      </c>
    </row>
    <row r="138" spans="1:4" ht="31.5" thickTop="1" thickBot="1">
      <c r="A138" s="665" t="s">
        <v>842</v>
      </c>
      <c r="B138" s="665" t="s">
        <v>843</v>
      </c>
      <c r="C138" s="666" t="s">
        <v>844</v>
      </c>
      <c r="D138" s="649">
        <v>2.2383060473744418E-2</v>
      </c>
    </row>
    <row r="139" spans="1:4" ht="16.5" thickTop="1" thickBot="1">
      <c r="A139" s="665" t="s">
        <v>447</v>
      </c>
      <c r="B139" s="665" t="s">
        <v>377</v>
      </c>
      <c r="C139" s="666" t="s">
        <v>448</v>
      </c>
      <c r="D139" s="646">
        <v>6575.8758574864023</v>
      </c>
    </row>
    <row r="140" spans="1:4" ht="16.5" thickTop="1" thickBot="1">
      <c r="A140" s="665" t="s">
        <v>449</v>
      </c>
      <c r="B140" s="665" t="s">
        <v>450</v>
      </c>
      <c r="C140" s="666" t="s">
        <v>2265</v>
      </c>
      <c r="D140" s="646">
        <v>443.93370245654449</v>
      </c>
    </row>
    <row r="141" spans="1:4" ht="16.5" thickTop="1" thickBot="1">
      <c r="A141" s="665" t="s">
        <v>451</v>
      </c>
      <c r="B141" s="665" t="s">
        <v>144</v>
      </c>
      <c r="C141" s="666" t="s">
        <v>2266</v>
      </c>
      <c r="D141" s="646">
        <v>3918.8933769245937</v>
      </c>
    </row>
    <row r="142" spans="1:4" ht="16.5" thickTop="1" thickBot="1">
      <c r="A142" s="665" t="s">
        <v>452</v>
      </c>
      <c r="B142" s="665" t="s">
        <v>92</v>
      </c>
      <c r="C142" s="666" t="s">
        <v>2267</v>
      </c>
      <c r="D142" s="646">
        <v>6732.0425823270198</v>
      </c>
    </row>
    <row r="143" spans="1:4" ht="16.5" thickTop="1" thickBot="1">
      <c r="A143" s="665" t="s">
        <v>453</v>
      </c>
      <c r="B143" s="665" t="s">
        <v>454</v>
      </c>
      <c r="C143" s="666" t="s">
        <v>455</v>
      </c>
      <c r="D143" s="646">
        <v>10884.168456625752</v>
      </c>
    </row>
    <row r="144" spans="1:4" ht="16.5" thickTop="1" thickBot="1">
      <c r="A144" s="665" t="s">
        <v>456</v>
      </c>
      <c r="B144" s="665" t="s">
        <v>422</v>
      </c>
      <c r="C144" s="666" t="s">
        <v>457</v>
      </c>
      <c r="D144" s="646">
        <v>20282.88290028866</v>
      </c>
    </row>
    <row r="145" spans="1:4" ht="16.5" thickTop="1" thickBot="1">
      <c r="A145" s="665" t="s">
        <v>873</v>
      </c>
      <c r="B145" s="665" t="s">
        <v>233</v>
      </c>
      <c r="C145" s="666" t="s">
        <v>875</v>
      </c>
      <c r="D145" s="646">
        <v>2716.8558803030969</v>
      </c>
    </row>
    <row r="146" spans="1:4" ht="31.5" thickTop="1" thickBot="1">
      <c r="A146" s="665" t="s">
        <v>867</v>
      </c>
      <c r="B146" s="665" t="s">
        <v>233</v>
      </c>
      <c r="C146" s="666" t="s">
        <v>2268</v>
      </c>
      <c r="D146" s="646">
        <v>6346.1155883259044</v>
      </c>
    </row>
    <row r="147" spans="1:4" ht="16.5" thickTop="1" thickBot="1">
      <c r="A147" s="665" t="s">
        <v>868</v>
      </c>
      <c r="B147" s="665" t="s">
        <v>233</v>
      </c>
      <c r="C147" s="666" t="s">
        <v>2269</v>
      </c>
      <c r="D147" s="646">
        <v>16907.00326422332</v>
      </c>
    </row>
    <row r="148" spans="1:4" ht="16.5" thickTop="1" thickBot="1">
      <c r="A148" s="665" t="s">
        <v>1691</v>
      </c>
      <c r="B148" s="665" t="s">
        <v>233</v>
      </c>
      <c r="C148" s="666" t="s">
        <v>1949</v>
      </c>
      <c r="D148" s="646">
        <v>9966.8393483640957</v>
      </c>
    </row>
    <row r="149" spans="1:4" ht="16.5" thickTop="1" thickBot="1">
      <c r="A149" s="665" t="s">
        <v>869</v>
      </c>
      <c r="B149" s="665" t="s">
        <v>144</v>
      </c>
      <c r="C149" s="666" t="s">
        <v>2270</v>
      </c>
      <c r="D149" s="646">
        <v>20339.551571663371</v>
      </c>
    </row>
    <row r="150" spans="1:4" ht="16.5" thickTop="1" thickBot="1">
      <c r="A150" s="665" t="s">
        <v>870</v>
      </c>
      <c r="B150" s="665" t="s">
        <v>233</v>
      </c>
      <c r="C150" s="666" t="s">
        <v>871</v>
      </c>
      <c r="D150" s="646">
        <v>6237.5856119385344</v>
      </c>
    </row>
    <row r="151" spans="1:4" ht="16.5" thickTop="1" thickBot="1">
      <c r="A151" s="665" t="s">
        <v>872</v>
      </c>
      <c r="B151" s="665" t="s">
        <v>450</v>
      </c>
      <c r="C151" s="666" t="s">
        <v>2271</v>
      </c>
      <c r="D151" s="646">
        <v>131727.07111104587</v>
      </c>
    </row>
    <row r="152" spans="1:4" ht="16.5" thickTop="1" thickBot="1">
      <c r="A152" s="665" t="s">
        <v>458</v>
      </c>
      <c r="B152" s="665" t="s">
        <v>92</v>
      </c>
      <c r="C152" s="666" t="s">
        <v>459</v>
      </c>
      <c r="D152" s="646">
        <v>555.04170379162986</v>
      </c>
    </row>
    <row r="153" spans="1:4" ht="16.5" thickTop="1" thickBot="1">
      <c r="A153" s="665" t="s">
        <v>460</v>
      </c>
      <c r="B153" s="665" t="s">
        <v>377</v>
      </c>
      <c r="C153" s="666" t="s">
        <v>461</v>
      </c>
      <c r="D153" s="646">
        <v>24665.162784056025</v>
      </c>
    </row>
    <row r="154" spans="1:4" ht="16.5" thickTop="1" thickBot="1">
      <c r="A154" s="665" t="s">
        <v>462</v>
      </c>
      <c r="B154" s="665" t="s">
        <v>377</v>
      </c>
      <c r="C154" s="666" t="s">
        <v>463</v>
      </c>
      <c r="D154" s="646">
        <v>837.69955393062105</v>
      </c>
    </row>
    <row r="155" spans="1:4" ht="16.5" thickTop="1" thickBot="1">
      <c r="A155" s="665" t="s">
        <v>909</v>
      </c>
      <c r="B155" s="665" t="s">
        <v>144</v>
      </c>
      <c r="C155" s="666" t="s">
        <v>2272</v>
      </c>
      <c r="D155" s="646">
        <v>69775.315863486234</v>
      </c>
    </row>
    <row r="156" spans="1:4" ht="16.5" thickTop="1" thickBot="1">
      <c r="A156" s="665" t="s">
        <v>910</v>
      </c>
      <c r="B156" s="665" t="s">
        <v>144</v>
      </c>
      <c r="C156" s="666" t="s">
        <v>2273</v>
      </c>
      <c r="D156" s="646">
        <v>14801.557472600893</v>
      </c>
    </row>
    <row r="157" spans="1:4" ht="16.5" thickTop="1" thickBot="1">
      <c r="A157" s="665" t="s">
        <v>911</v>
      </c>
      <c r="B157" s="665" t="s">
        <v>144</v>
      </c>
      <c r="C157" s="666" t="s">
        <v>2274</v>
      </c>
      <c r="D157" s="646">
        <v>27887.040137215303</v>
      </c>
    </row>
    <row r="158" spans="1:4" ht="16.5" thickTop="1" thickBot="1">
      <c r="A158" s="665" t="s">
        <v>912</v>
      </c>
      <c r="B158" s="665" t="s">
        <v>144</v>
      </c>
      <c r="C158" s="666" t="s">
        <v>2275</v>
      </c>
      <c r="D158" s="646">
        <v>55044.11635866954</v>
      </c>
    </row>
    <row r="159" spans="1:4" ht="16.5" thickTop="1" thickBot="1">
      <c r="A159" s="665" t="s">
        <v>466</v>
      </c>
      <c r="B159" s="665" t="s">
        <v>233</v>
      </c>
      <c r="C159" s="666" t="s">
        <v>467</v>
      </c>
      <c r="D159" s="646">
        <v>6017.8049320422815</v>
      </c>
    </row>
    <row r="160" spans="1:4" ht="16.5" thickTop="1" thickBot="1">
      <c r="A160" s="665" t="s">
        <v>902</v>
      </c>
      <c r="B160" s="665" t="s">
        <v>233</v>
      </c>
      <c r="C160" s="666" t="s">
        <v>467</v>
      </c>
      <c r="D160" s="646">
        <v>8832.4927591849464</v>
      </c>
    </row>
    <row r="161" spans="1:4" ht="16.5" thickTop="1" thickBot="1">
      <c r="A161" s="665" t="s">
        <v>468</v>
      </c>
      <c r="B161" s="665" t="s">
        <v>233</v>
      </c>
      <c r="C161" s="666" t="s">
        <v>469</v>
      </c>
      <c r="D161" s="646">
        <v>9531.3059482657263</v>
      </c>
    </row>
    <row r="162" spans="1:4" ht="16.5" thickTop="1" thickBot="1">
      <c r="A162" s="665" t="s">
        <v>903</v>
      </c>
      <c r="B162" s="665" t="s">
        <v>233</v>
      </c>
      <c r="C162" s="666" t="s">
        <v>469</v>
      </c>
      <c r="D162" s="646">
        <v>7480.4845046078754</v>
      </c>
    </row>
    <row r="163" spans="1:4" ht="16.5" thickTop="1" thickBot="1">
      <c r="A163" s="665" t="s">
        <v>894</v>
      </c>
      <c r="B163" s="665" t="s">
        <v>233</v>
      </c>
      <c r="C163" s="666" t="s">
        <v>895</v>
      </c>
      <c r="D163" s="646">
        <v>7400.7787363004463</v>
      </c>
    </row>
    <row r="164" spans="1:4" ht="16.5" thickTop="1" thickBot="1">
      <c r="A164" s="665" t="s">
        <v>900</v>
      </c>
      <c r="B164" s="665" t="s">
        <v>233</v>
      </c>
      <c r="C164" s="666" t="s">
        <v>895</v>
      </c>
      <c r="D164" s="646">
        <v>12406.70816240179</v>
      </c>
    </row>
    <row r="165" spans="1:4" ht="16.5" thickTop="1" thickBot="1">
      <c r="A165" s="665" t="s">
        <v>907</v>
      </c>
      <c r="B165" s="665" t="s">
        <v>874</v>
      </c>
      <c r="C165" s="666" t="s">
        <v>908</v>
      </c>
      <c r="D165" s="646">
        <v>10615.258389441044</v>
      </c>
    </row>
    <row r="166" spans="1:4" ht="16.5" thickTop="1" thickBot="1">
      <c r="A166" s="665" t="s">
        <v>905</v>
      </c>
      <c r="B166" s="665" t="s">
        <v>233</v>
      </c>
      <c r="C166" s="666" t="s">
        <v>906</v>
      </c>
      <c r="D166" s="646">
        <v>9068.025899429882</v>
      </c>
    </row>
    <row r="167" spans="1:4" ht="16.5" thickTop="1" thickBot="1">
      <c r="A167" s="665" t="s">
        <v>470</v>
      </c>
      <c r="B167" s="665" t="s">
        <v>233</v>
      </c>
      <c r="C167" s="666" t="s">
        <v>471</v>
      </c>
      <c r="D167" s="646">
        <v>5972.5316037608636</v>
      </c>
    </row>
    <row r="168" spans="1:4" ht="16.5" thickTop="1" thickBot="1">
      <c r="A168" s="665" t="s">
        <v>904</v>
      </c>
      <c r="B168" s="665" t="s">
        <v>233</v>
      </c>
      <c r="C168" s="666" t="s">
        <v>471</v>
      </c>
      <c r="D168" s="646">
        <v>9815.0328996614171</v>
      </c>
    </row>
    <row r="169" spans="1:4" ht="16.5" thickTop="1" thickBot="1">
      <c r="A169" s="665" t="s">
        <v>464</v>
      </c>
      <c r="B169" s="665" t="s">
        <v>233</v>
      </c>
      <c r="C169" s="666" t="s">
        <v>465</v>
      </c>
      <c r="D169" s="646">
        <v>9514.266400098848</v>
      </c>
    </row>
    <row r="170" spans="1:4" ht="16.5" thickTop="1" thickBot="1">
      <c r="A170" s="665" t="s">
        <v>901</v>
      </c>
      <c r="B170" s="665" t="s">
        <v>233</v>
      </c>
      <c r="C170" s="666" t="s">
        <v>465</v>
      </c>
      <c r="D170" s="646">
        <v>8963.5346665167417</v>
      </c>
    </row>
    <row r="171" spans="1:4" ht="16.5" thickTop="1" thickBot="1">
      <c r="A171" s="665" t="s">
        <v>877</v>
      </c>
      <c r="B171" s="665" t="s">
        <v>233</v>
      </c>
      <c r="C171" s="666" t="s">
        <v>878</v>
      </c>
      <c r="D171" s="646">
        <v>12407.628716125662</v>
      </c>
    </row>
    <row r="172" spans="1:4" ht="16.5" thickTop="1" thickBot="1">
      <c r="A172" s="665" t="s">
        <v>890</v>
      </c>
      <c r="B172" s="665" t="s">
        <v>874</v>
      </c>
      <c r="C172" s="666" t="s">
        <v>891</v>
      </c>
      <c r="D172" s="646">
        <v>13436.931378670921</v>
      </c>
    </row>
    <row r="173" spans="1:4" ht="16.5" thickTop="1" thickBot="1">
      <c r="A173" s="665" t="s">
        <v>892</v>
      </c>
      <c r="B173" s="665" t="s">
        <v>874</v>
      </c>
      <c r="C173" s="666" t="s">
        <v>893</v>
      </c>
      <c r="D173" s="646">
        <v>5454.5549728388823</v>
      </c>
    </row>
    <row r="174" spans="1:4" ht="16.5" thickTop="1" thickBot="1">
      <c r="A174" s="665" t="s">
        <v>879</v>
      </c>
      <c r="B174" s="665" t="s">
        <v>233</v>
      </c>
      <c r="C174" s="666" t="s">
        <v>880</v>
      </c>
      <c r="D174" s="646">
        <v>5251.562689142489</v>
      </c>
    </row>
    <row r="175" spans="1:4" ht="16.5" thickTop="1" thickBot="1">
      <c r="A175" s="665" t="s">
        <v>881</v>
      </c>
      <c r="B175" s="665" t="s">
        <v>233</v>
      </c>
      <c r="C175" s="666" t="s">
        <v>882</v>
      </c>
      <c r="D175" s="646">
        <v>4517.2014003949107</v>
      </c>
    </row>
    <row r="176" spans="1:4" ht="31.5" thickTop="1" thickBot="1">
      <c r="A176" s="665" t="s">
        <v>887</v>
      </c>
      <c r="B176" s="665" t="s">
        <v>233</v>
      </c>
      <c r="C176" s="666" t="s">
        <v>1952</v>
      </c>
      <c r="D176" s="646">
        <v>4517.2014003949107</v>
      </c>
    </row>
    <row r="177" spans="1:4" ht="31.5" thickTop="1" thickBot="1">
      <c r="A177" s="665" t="s">
        <v>883</v>
      </c>
      <c r="B177" s="665" t="s">
        <v>233</v>
      </c>
      <c r="C177" s="666" t="s">
        <v>1951</v>
      </c>
      <c r="D177" s="646">
        <v>5508.8090088534664</v>
      </c>
    </row>
    <row r="178" spans="1:4" ht="16.5" thickTop="1" thickBot="1">
      <c r="A178" s="665" t="s">
        <v>884</v>
      </c>
      <c r="B178" s="665" t="s">
        <v>233</v>
      </c>
      <c r="C178" s="666" t="s">
        <v>2276</v>
      </c>
      <c r="D178" s="646">
        <v>6920.3657375239627</v>
      </c>
    </row>
    <row r="179" spans="1:4" ht="31.5" thickTop="1" thickBot="1">
      <c r="A179" s="665" t="s">
        <v>889</v>
      </c>
      <c r="B179" s="665" t="s">
        <v>233</v>
      </c>
      <c r="C179" s="666" t="s">
        <v>1953</v>
      </c>
      <c r="D179" s="646">
        <v>5358.1989840654151</v>
      </c>
    </row>
    <row r="180" spans="1:4" ht="31.5" thickTop="1" thickBot="1">
      <c r="A180" s="665" t="s">
        <v>876</v>
      </c>
      <c r="B180" s="665" t="s">
        <v>233</v>
      </c>
      <c r="C180" s="666" t="s">
        <v>1950</v>
      </c>
      <c r="D180" s="646">
        <v>6046.387856454613</v>
      </c>
    </row>
    <row r="181" spans="1:4" ht="16.5" thickTop="1" thickBot="1">
      <c r="A181" s="665" t="s">
        <v>885</v>
      </c>
      <c r="B181" s="665" t="s">
        <v>233</v>
      </c>
      <c r="C181" s="666" t="s">
        <v>886</v>
      </c>
      <c r="D181" s="646">
        <v>5631.7936608731952</v>
      </c>
    </row>
    <row r="182" spans="1:4" ht="16.5" thickTop="1" thickBot="1">
      <c r="A182" s="665" t="s">
        <v>888</v>
      </c>
      <c r="B182" s="665" t="s">
        <v>233</v>
      </c>
      <c r="C182" s="666" t="s">
        <v>886</v>
      </c>
      <c r="D182" s="646">
        <v>5631.7936608731952</v>
      </c>
    </row>
    <row r="183" spans="1:4" ht="16.5" thickTop="1" thickBot="1">
      <c r="A183" s="665" t="s">
        <v>472</v>
      </c>
      <c r="B183" s="665" t="s">
        <v>377</v>
      </c>
      <c r="C183" s="666" t="s">
        <v>473</v>
      </c>
      <c r="D183" s="646">
        <v>7195.2015491809889</v>
      </c>
    </row>
    <row r="184" spans="1:4" ht="16.5" thickTop="1" thickBot="1">
      <c r="A184" s="665" t="s">
        <v>476</v>
      </c>
      <c r="B184" s="665" t="s">
        <v>92</v>
      </c>
      <c r="C184" s="666" t="s">
        <v>477</v>
      </c>
      <c r="D184" s="646">
        <v>4021.748575990056</v>
      </c>
    </row>
    <row r="185" spans="1:4" ht="16.5" thickTop="1" thickBot="1">
      <c r="A185" s="665" t="s">
        <v>474</v>
      </c>
      <c r="B185" s="665" t="s">
        <v>387</v>
      </c>
      <c r="C185" s="666" t="s">
        <v>475</v>
      </c>
      <c r="D185" s="646">
        <v>36194.04415648619</v>
      </c>
    </row>
    <row r="186" spans="1:4" ht="16.5" thickTop="1" thickBot="1">
      <c r="A186" s="665" t="s">
        <v>478</v>
      </c>
      <c r="B186" s="665" t="s">
        <v>144</v>
      </c>
      <c r="C186" s="666" t="s">
        <v>1915</v>
      </c>
      <c r="D186" s="646">
        <v>2376.0517372757727</v>
      </c>
    </row>
    <row r="187" spans="1:4" ht="16.5" thickTop="1" thickBot="1">
      <c r="A187" s="665" t="s">
        <v>1455</v>
      </c>
      <c r="B187" s="665" t="s">
        <v>377</v>
      </c>
      <c r="C187" s="666" t="s">
        <v>1454</v>
      </c>
      <c r="D187" s="646">
        <v>23456.686853304014</v>
      </c>
    </row>
    <row r="188" spans="1:4" ht="16.5" thickTop="1" thickBot="1">
      <c r="A188" s="665" t="s">
        <v>1709</v>
      </c>
      <c r="B188" s="665" t="s">
        <v>377</v>
      </c>
      <c r="C188" s="666" t="s">
        <v>1708</v>
      </c>
      <c r="D188" s="646">
        <v>16509.936877860979</v>
      </c>
    </row>
    <row r="189" spans="1:4" ht="16.5" thickTop="1" thickBot="1">
      <c r="A189" s="665" t="s">
        <v>479</v>
      </c>
      <c r="B189" s="665" t="s">
        <v>377</v>
      </c>
      <c r="C189" s="666" t="s">
        <v>480</v>
      </c>
      <c r="D189" s="646">
        <v>37362.829251526309</v>
      </c>
    </row>
    <row r="190" spans="1:4" ht="16.5" thickTop="1" thickBot="1">
      <c r="A190" s="665" t="s">
        <v>1666</v>
      </c>
      <c r="B190" s="665" t="s">
        <v>144</v>
      </c>
      <c r="C190" s="666" t="s">
        <v>1665</v>
      </c>
      <c r="D190" s="646">
        <v>959012.43603061477</v>
      </c>
    </row>
    <row r="191" spans="1:4" ht="16.5" thickTop="1" thickBot="1">
      <c r="A191" s="665" t="s">
        <v>488</v>
      </c>
      <c r="B191" s="665" t="s">
        <v>92</v>
      </c>
      <c r="C191" s="666" t="s">
        <v>489</v>
      </c>
      <c r="D191" s="646">
        <v>850977.5576085269</v>
      </c>
    </row>
    <row r="192" spans="1:4" ht="16.5" thickTop="1" thickBot="1">
      <c r="A192" s="665" t="s">
        <v>490</v>
      </c>
      <c r="B192" s="665" t="s">
        <v>92</v>
      </c>
      <c r="C192" s="666" t="s">
        <v>491</v>
      </c>
      <c r="D192" s="646">
        <v>457332.50501914788</v>
      </c>
    </row>
    <row r="193" spans="1:4" ht="16.5" thickTop="1" thickBot="1">
      <c r="A193" s="665" t="s">
        <v>481</v>
      </c>
      <c r="B193" s="665" t="s">
        <v>233</v>
      </c>
      <c r="C193" s="666" t="s">
        <v>482</v>
      </c>
      <c r="D193" s="646">
        <v>1822.4949816736216</v>
      </c>
    </row>
    <row r="194" spans="1:4" ht="16.5" thickTop="1" thickBot="1">
      <c r="A194" s="665" t="s">
        <v>492</v>
      </c>
      <c r="B194" s="665" t="s">
        <v>92</v>
      </c>
      <c r="C194" s="666" t="s">
        <v>493</v>
      </c>
      <c r="D194" s="646">
        <v>825.52039720119535</v>
      </c>
    </row>
    <row r="195" spans="1:4" ht="16.5" thickTop="1" thickBot="1">
      <c r="A195" s="665" t="s">
        <v>483</v>
      </c>
      <c r="B195" s="665" t="s">
        <v>422</v>
      </c>
      <c r="C195" s="666" t="s">
        <v>2277</v>
      </c>
      <c r="D195" s="646">
        <v>845.14815888827297</v>
      </c>
    </row>
    <row r="196" spans="1:4" ht="16.5" thickTop="1" thickBot="1">
      <c r="A196" s="665" t="s">
        <v>484</v>
      </c>
      <c r="B196" s="665" t="s">
        <v>92</v>
      </c>
      <c r="C196" s="666" t="s">
        <v>485</v>
      </c>
      <c r="D196" s="646">
        <v>42615.323601427248</v>
      </c>
    </row>
    <row r="197" spans="1:4" ht="16.5" thickTop="1" thickBot="1">
      <c r="A197" s="665" t="s">
        <v>486</v>
      </c>
      <c r="B197" s="665" t="s">
        <v>144</v>
      </c>
      <c r="C197" s="666" t="s">
        <v>487</v>
      </c>
      <c r="D197" s="646">
        <v>1308.1322519869748</v>
      </c>
    </row>
    <row r="198" spans="1:4" ht="16.5" thickTop="1" thickBot="1">
      <c r="A198" s="665" t="s">
        <v>494</v>
      </c>
      <c r="B198" s="665" t="s">
        <v>92</v>
      </c>
      <c r="C198" s="666" t="s">
        <v>495</v>
      </c>
      <c r="D198" s="646">
        <v>25052.522349885108</v>
      </c>
    </row>
    <row r="199" spans="1:4" ht="16.5" thickTop="1" thickBot="1">
      <c r="A199" s="665" t="s">
        <v>925</v>
      </c>
      <c r="B199" s="665" t="s">
        <v>92</v>
      </c>
      <c r="C199" s="666" t="s">
        <v>926</v>
      </c>
      <c r="D199" s="646">
        <v>164102.4830895247</v>
      </c>
    </row>
    <row r="200" spans="1:4" ht="31.5" thickTop="1" thickBot="1">
      <c r="A200" s="665" t="s">
        <v>929</v>
      </c>
      <c r="B200" s="665" t="s">
        <v>92</v>
      </c>
      <c r="C200" s="666" t="s">
        <v>930</v>
      </c>
      <c r="D200" s="646">
        <v>179835.4409055117</v>
      </c>
    </row>
    <row r="201" spans="1:4" ht="16.5" thickTop="1" thickBot="1">
      <c r="A201" s="665" t="s">
        <v>927</v>
      </c>
      <c r="B201" s="665" t="s">
        <v>92</v>
      </c>
      <c r="C201" s="666" t="s">
        <v>928</v>
      </c>
      <c r="D201" s="646">
        <v>171440.64723194853</v>
      </c>
    </row>
    <row r="202" spans="1:4" ht="16.5" thickTop="1" thickBot="1">
      <c r="A202" s="665" t="s">
        <v>931</v>
      </c>
      <c r="B202" s="665" t="s">
        <v>233</v>
      </c>
      <c r="C202" s="666" t="s">
        <v>932</v>
      </c>
      <c r="D202" s="646">
        <v>30265.038210881477</v>
      </c>
    </row>
    <row r="203" spans="1:4" ht="16.5" thickTop="1" thickBot="1">
      <c r="A203" s="665" t="s">
        <v>920</v>
      </c>
      <c r="B203" s="665" t="s">
        <v>233</v>
      </c>
      <c r="C203" s="666" t="s">
        <v>2278</v>
      </c>
      <c r="D203" s="646">
        <v>23130.496872549418</v>
      </c>
    </row>
    <row r="204" spans="1:4" ht="16.5" thickTop="1" thickBot="1">
      <c r="A204" s="665" t="s">
        <v>923</v>
      </c>
      <c r="B204" s="665" t="s">
        <v>92</v>
      </c>
      <c r="C204" s="666" t="s">
        <v>924</v>
      </c>
      <c r="D204" s="646">
        <v>213273.45832701845</v>
      </c>
    </row>
    <row r="205" spans="1:4" ht="16.5" thickTop="1" thickBot="1">
      <c r="A205" s="665" t="s">
        <v>921</v>
      </c>
      <c r="B205" s="665" t="s">
        <v>92</v>
      </c>
      <c r="C205" s="666" t="s">
        <v>922</v>
      </c>
      <c r="D205" s="646">
        <v>129875.8175112919</v>
      </c>
    </row>
    <row r="206" spans="1:4" ht="16.5" thickTop="1" thickBot="1">
      <c r="A206" s="665" t="s">
        <v>496</v>
      </c>
      <c r="B206" s="665" t="s">
        <v>144</v>
      </c>
      <c r="C206" s="666" t="s">
        <v>1916</v>
      </c>
      <c r="D206" s="646">
        <v>85358.804940928923</v>
      </c>
    </row>
    <row r="207" spans="1:4" ht="16.5" thickTop="1" thickBot="1">
      <c r="A207" s="665" t="s">
        <v>505</v>
      </c>
      <c r="B207" s="665" t="s">
        <v>144</v>
      </c>
      <c r="C207" s="666" t="s">
        <v>506</v>
      </c>
      <c r="D207" s="646">
        <v>1842.517580547456</v>
      </c>
    </row>
    <row r="208" spans="1:4" ht="16.5" thickTop="1" thickBot="1">
      <c r="A208" s="665" t="s">
        <v>507</v>
      </c>
      <c r="B208" s="665" t="s">
        <v>144</v>
      </c>
      <c r="C208" s="666" t="s">
        <v>508</v>
      </c>
      <c r="D208" s="646">
        <v>1039.15036978894</v>
      </c>
    </row>
    <row r="209" spans="1:4" ht="16.5" thickTop="1" thickBot="1">
      <c r="A209" s="665" t="s">
        <v>509</v>
      </c>
      <c r="B209" s="665" t="s">
        <v>233</v>
      </c>
      <c r="C209" s="666" t="s">
        <v>510</v>
      </c>
      <c r="D209" s="646">
        <v>9469.8153766851774</v>
      </c>
    </row>
    <row r="210" spans="1:4" ht="16.5" thickTop="1" thickBot="1">
      <c r="A210" s="665" t="s">
        <v>512</v>
      </c>
      <c r="B210" s="665" t="s">
        <v>233</v>
      </c>
      <c r="C210" s="666" t="s">
        <v>1918</v>
      </c>
      <c r="D210" s="646">
        <v>10751.57695202293</v>
      </c>
    </row>
    <row r="211" spans="1:4" ht="16.5" thickTop="1" thickBot="1">
      <c r="A211" s="665" t="s">
        <v>511</v>
      </c>
      <c r="B211" s="665" t="s">
        <v>233</v>
      </c>
      <c r="C211" s="666" t="s">
        <v>1917</v>
      </c>
      <c r="D211" s="646">
        <v>5782.1061673131207</v>
      </c>
    </row>
    <row r="212" spans="1:4" ht="16.5" thickTop="1" thickBot="1">
      <c r="A212" s="665" t="s">
        <v>519</v>
      </c>
      <c r="B212" s="665" t="s">
        <v>387</v>
      </c>
      <c r="C212" s="666" t="s">
        <v>520</v>
      </c>
      <c r="D212" s="646">
        <v>26394.137254161804</v>
      </c>
    </row>
    <row r="213" spans="1:4" ht="16.5" thickTop="1" thickBot="1">
      <c r="A213" s="665" t="s">
        <v>515</v>
      </c>
      <c r="B213" s="665" t="s">
        <v>387</v>
      </c>
      <c r="C213" s="666" t="s">
        <v>516</v>
      </c>
      <c r="D213" s="646">
        <v>46886.104373560993</v>
      </c>
    </row>
    <row r="214" spans="1:4" ht="16.5" thickTop="1" thickBot="1">
      <c r="A214" s="665" t="s">
        <v>513</v>
      </c>
      <c r="B214" s="665" t="s">
        <v>387</v>
      </c>
      <c r="C214" s="666" t="s">
        <v>514</v>
      </c>
      <c r="D214" s="646">
        <v>19323.655019358252</v>
      </c>
    </row>
    <row r="215" spans="1:4" ht="16.5" thickTop="1" thickBot="1">
      <c r="A215" s="665" t="s">
        <v>521</v>
      </c>
      <c r="B215" s="665" t="s">
        <v>387</v>
      </c>
      <c r="C215" s="666" t="s">
        <v>522</v>
      </c>
      <c r="D215" s="646">
        <v>54945.175466473011</v>
      </c>
    </row>
    <row r="216" spans="1:4" ht="16.5" thickTop="1" thickBot="1">
      <c r="A216" s="665" t="s">
        <v>525</v>
      </c>
      <c r="B216" s="665" t="s">
        <v>387</v>
      </c>
      <c r="C216" s="666" t="s">
        <v>526</v>
      </c>
      <c r="D216" s="646">
        <v>42329.566566684211</v>
      </c>
    </row>
    <row r="217" spans="1:4" ht="16.5" thickTop="1" thickBot="1">
      <c r="A217" s="665" t="s">
        <v>527</v>
      </c>
      <c r="B217" s="665" t="s">
        <v>387</v>
      </c>
      <c r="C217" s="666" t="s">
        <v>528</v>
      </c>
      <c r="D217" s="646">
        <v>39635.945590178839</v>
      </c>
    </row>
    <row r="218" spans="1:4" ht="16.5" thickTop="1" thickBot="1">
      <c r="A218" s="665" t="s">
        <v>529</v>
      </c>
      <c r="B218" s="665" t="s">
        <v>387</v>
      </c>
      <c r="C218" s="666" t="s">
        <v>530</v>
      </c>
      <c r="D218" s="646">
        <v>38555.841662090548</v>
      </c>
    </row>
    <row r="219" spans="1:4" ht="16.5" thickTop="1" thickBot="1">
      <c r="A219" s="665" t="s">
        <v>531</v>
      </c>
      <c r="B219" s="665" t="s">
        <v>387</v>
      </c>
      <c r="C219" s="666" t="s">
        <v>532</v>
      </c>
      <c r="D219" s="646">
        <v>34002.202125799209</v>
      </c>
    </row>
    <row r="220" spans="1:4" ht="16.5" thickTop="1" thickBot="1">
      <c r="A220" s="665" t="s">
        <v>523</v>
      </c>
      <c r="B220" s="665" t="s">
        <v>387</v>
      </c>
      <c r="C220" s="666" t="s">
        <v>524</v>
      </c>
      <c r="D220" s="646">
        <v>7195.3046730368051</v>
      </c>
    </row>
    <row r="221" spans="1:4" ht="16.5" thickTop="1" thickBot="1">
      <c r="A221" s="665" t="s">
        <v>533</v>
      </c>
      <c r="B221" s="665" t="s">
        <v>387</v>
      </c>
      <c r="C221" s="666" t="s">
        <v>534</v>
      </c>
      <c r="D221" s="646">
        <v>21894.185335019225</v>
      </c>
    </row>
    <row r="222" spans="1:4" ht="16.5" thickTop="1" thickBot="1">
      <c r="A222" s="665" t="s">
        <v>540</v>
      </c>
      <c r="B222" s="665" t="s">
        <v>387</v>
      </c>
      <c r="C222" s="666" t="s">
        <v>541</v>
      </c>
      <c r="D222" s="646">
        <v>16928.94017434417</v>
      </c>
    </row>
    <row r="223" spans="1:4" ht="16.5" thickTop="1" thickBot="1">
      <c r="A223" s="665" t="s">
        <v>551</v>
      </c>
      <c r="B223" s="665" t="s">
        <v>387</v>
      </c>
      <c r="C223" s="666" t="s">
        <v>1856</v>
      </c>
      <c r="D223" s="646">
        <v>4374.1033295019042</v>
      </c>
    </row>
    <row r="224" spans="1:4" ht="16.5" thickTop="1" thickBot="1">
      <c r="A224" s="665" t="s">
        <v>535</v>
      </c>
      <c r="B224" s="665" t="s">
        <v>387</v>
      </c>
      <c r="C224" s="666" t="s">
        <v>2279</v>
      </c>
      <c r="D224" s="646">
        <v>50208.562101679796</v>
      </c>
    </row>
    <row r="225" spans="1:4" ht="16.5" thickTop="1" thickBot="1">
      <c r="A225" s="665" t="s">
        <v>536</v>
      </c>
      <c r="B225" s="665" t="s">
        <v>387</v>
      </c>
      <c r="C225" s="666" t="s">
        <v>2280</v>
      </c>
      <c r="D225" s="646">
        <v>38509.196045379496</v>
      </c>
    </row>
    <row r="226" spans="1:4" ht="16.5" thickTop="1" thickBot="1">
      <c r="A226" s="665" t="s">
        <v>537</v>
      </c>
      <c r="B226" s="665" t="s">
        <v>387</v>
      </c>
      <c r="C226" s="666" t="s">
        <v>1919</v>
      </c>
      <c r="D226" s="646">
        <v>38734.621713139539</v>
      </c>
    </row>
    <row r="227" spans="1:4" ht="16.5" thickTop="1" thickBot="1">
      <c r="A227" s="665" t="s">
        <v>538</v>
      </c>
      <c r="B227" s="665" t="s">
        <v>387</v>
      </c>
      <c r="C227" s="666" t="s">
        <v>2281</v>
      </c>
      <c r="D227" s="646">
        <v>49428.464880166292</v>
      </c>
    </row>
    <row r="228" spans="1:4" ht="16.5" thickTop="1" thickBot="1">
      <c r="A228" s="665" t="s">
        <v>539</v>
      </c>
      <c r="B228" s="665" t="s">
        <v>387</v>
      </c>
      <c r="C228" s="666" t="s">
        <v>2282</v>
      </c>
      <c r="D228" s="646">
        <v>39466.515335193297</v>
      </c>
    </row>
    <row r="229" spans="1:4" ht="16.5" thickTop="1" thickBot="1">
      <c r="A229" s="665" t="s">
        <v>542</v>
      </c>
      <c r="B229" s="665" t="s">
        <v>387</v>
      </c>
      <c r="C229" s="666" t="s">
        <v>543</v>
      </c>
      <c r="D229" s="646">
        <v>38546.605068355457</v>
      </c>
    </row>
    <row r="230" spans="1:4" ht="16.5" thickTop="1" thickBot="1">
      <c r="A230" s="665" t="s">
        <v>544</v>
      </c>
      <c r="B230" s="665" t="s">
        <v>387</v>
      </c>
      <c r="C230" s="666" t="s">
        <v>545</v>
      </c>
      <c r="D230" s="646">
        <v>40971.220660449289</v>
      </c>
    </row>
    <row r="231" spans="1:4" ht="16.5" thickTop="1" thickBot="1">
      <c r="A231" s="665" t="s">
        <v>517</v>
      </c>
      <c r="B231" s="665" t="s">
        <v>387</v>
      </c>
      <c r="C231" s="666" t="s">
        <v>518</v>
      </c>
      <c r="D231" s="646">
        <v>58436.642281009648</v>
      </c>
    </row>
    <row r="232" spans="1:4" ht="16.5" thickTop="1" thickBot="1">
      <c r="A232" s="665" t="s">
        <v>546</v>
      </c>
      <c r="B232" s="665" t="s">
        <v>387</v>
      </c>
      <c r="C232" s="666" t="s">
        <v>547</v>
      </c>
      <c r="D232" s="646">
        <v>45805.988694365959</v>
      </c>
    </row>
    <row r="233" spans="1:4" ht="16.5" thickTop="1" thickBot="1">
      <c r="A233" s="665" t="s">
        <v>548</v>
      </c>
      <c r="B233" s="665" t="s">
        <v>387</v>
      </c>
      <c r="C233" s="666" t="s">
        <v>549</v>
      </c>
      <c r="D233" s="646">
        <v>37854.438077141174</v>
      </c>
    </row>
    <row r="234" spans="1:4" ht="16.5" thickTop="1" thickBot="1">
      <c r="A234" s="665" t="s">
        <v>550</v>
      </c>
      <c r="B234" s="665" t="s">
        <v>387</v>
      </c>
      <c r="C234" s="666" t="s">
        <v>2283</v>
      </c>
      <c r="D234" s="646">
        <v>32984.237490621621</v>
      </c>
    </row>
    <row r="235" spans="1:4" ht="16.5" thickTop="1" thickBot="1">
      <c r="A235" s="665" t="s">
        <v>552</v>
      </c>
      <c r="B235" s="665" t="s">
        <v>144</v>
      </c>
      <c r="C235" s="666" t="s">
        <v>553</v>
      </c>
      <c r="D235" s="646">
        <v>981.3879164809299</v>
      </c>
    </row>
    <row r="236" spans="1:4" ht="16.5" thickTop="1" thickBot="1">
      <c r="A236" s="665" t="s">
        <v>556</v>
      </c>
      <c r="B236" s="665" t="s">
        <v>387</v>
      </c>
      <c r="C236" s="666" t="s">
        <v>2284</v>
      </c>
      <c r="D236" s="646">
        <v>283686.41487077624</v>
      </c>
    </row>
    <row r="237" spans="1:4" ht="16.5" thickTop="1" thickBot="1">
      <c r="A237" s="665" t="s">
        <v>557</v>
      </c>
      <c r="B237" s="665" t="s">
        <v>387</v>
      </c>
      <c r="C237" s="666" t="s">
        <v>2285</v>
      </c>
      <c r="D237" s="646">
        <v>288531.37886627921</v>
      </c>
    </row>
    <row r="238" spans="1:4" ht="16.5" thickTop="1" thickBot="1">
      <c r="A238" s="665" t="s">
        <v>558</v>
      </c>
      <c r="B238" s="665" t="s">
        <v>387</v>
      </c>
      <c r="C238" s="666" t="s">
        <v>2286</v>
      </c>
      <c r="D238" s="646">
        <v>298690.18684525008</v>
      </c>
    </row>
    <row r="239" spans="1:4" ht="16.5" thickTop="1" thickBot="1">
      <c r="A239" s="665" t="s">
        <v>570</v>
      </c>
      <c r="B239" s="665" t="s">
        <v>571</v>
      </c>
      <c r="C239" s="666" t="s">
        <v>572</v>
      </c>
      <c r="D239" s="646">
        <v>260926.12077716467</v>
      </c>
    </row>
    <row r="240" spans="1:4" ht="16.5" thickTop="1" thickBot="1">
      <c r="A240" s="665" t="s">
        <v>559</v>
      </c>
      <c r="B240" s="665" t="s">
        <v>387</v>
      </c>
      <c r="C240" s="666" t="s">
        <v>1920</v>
      </c>
      <c r="D240" s="646">
        <v>260926.20256177316</v>
      </c>
    </row>
    <row r="241" spans="1:4" ht="16.5" thickTop="1" thickBot="1">
      <c r="A241" s="665" t="s">
        <v>560</v>
      </c>
      <c r="B241" s="665" t="s">
        <v>387</v>
      </c>
      <c r="C241" s="666" t="s">
        <v>2011</v>
      </c>
      <c r="D241" s="646">
        <v>252233.73741420306</v>
      </c>
    </row>
    <row r="242" spans="1:4" ht="16.5" thickTop="1" thickBot="1">
      <c r="A242" s="667" t="s">
        <v>2013</v>
      </c>
      <c r="B242" s="665" t="s">
        <v>387</v>
      </c>
      <c r="C242" s="666" t="s">
        <v>2012</v>
      </c>
      <c r="D242" s="647">
        <v>439125.14957496995</v>
      </c>
    </row>
    <row r="243" spans="1:4" ht="16.5" thickTop="1" thickBot="1">
      <c r="A243" s="665" t="s">
        <v>561</v>
      </c>
      <c r="B243" s="665" t="s">
        <v>387</v>
      </c>
      <c r="C243" s="666" t="s">
        <v>562</v>
      </c>
      <c r="D243" s="646">
        <v>439125.14957496995</v>
      </c>
    </row>
    <row r="244" spans="1:4" ht="16.5" thickTop="1" thickBot="1">
      <c r="A244" s="665" t="s">
        <v>563</v>
      </c>
      <c r="B244" s="665" t="s">
        <v>387</v>
      </c>
      <c r="C244" s="666" t="s">
        <v>564</v>
      </c>
      <c r="D244" s="646">
        <v>433507.68692035199</v>
      </c>
    </row>
    <row r="245" spans="1:4" ht="16.5" thickTop="1" thickBot="1">
      <c r="A245" s="665" t="s">
        <v>565</v>
      </c>
      <c r="B245" s="665" t="s">
        <v>387</v>
      </c>
      <c r="C245" s="666" t="s">
        <v>566</v>
      </c>
      <c r="D245" s="646">
        <v>463165.6616873825</v>
      </c>
    </row>
    <row r="246" spans="1:4" ht="16.5" thickTop="1" thickBot="1">
      <c r="A246" s="665" t="s">
        <v>567</v>
      </c>
      <c r="B246" s="665" t="s">
        <v>387</v>
      </c>
      <c r="C246" s="666" t="s">
        <v>2014</v>
      </c>
      <c r="D246" s="646">
        <v>256092.57886182325</v>
      </c>
    </row>
    <row r="247" spans="1:4" ht="16.5" thickTop="1" thickBot="1">
      <c r="A247" s="665" t="s">
        <v>568</v>
      </c>
      <c r="B247" s="665" t="s">
        <v>387</v>
      </c>
      <c r="C247" s="666" t="s">
        <v>569</v>
      </c>
      <c r="D247" s="646">
        <v>257094.17174316323</v>
      </c>
    </row>
    <row r="248" spans="1:4" ht="16.5" thickTop="1" thickBot="1">
      <c r="A248" s="665" t="s">
        <v>573</v>
      </c>
      <c r="B248" s="665" t="s">
        <v>387</v>
      </c>
      <c r="C248" s="666" t="s">
        <v>574</v>
      </c>
      <c r="D248" s="646">
        <v>257544.45551987612</v>
      </c>
    </row>
    <row r="249" spans="1:4" ht="16.5" thickTop="1" thickBot="1">
      <c r="A249" s="665" t="s">
        <v>575</v>
      </c>
      <c r="B249" s="665" t="s">
        <v>387</v>
      </c>
      <c r="C249" s="666" t="s">
        <v>576</v>
      </c>
      <c r="D249" s="646">
        <v>243960.31601248865</v>
      </c>
    </row>
    <row r="250" spans="1:4" ht="16.5" thickTop="1" thickBot="1">
      <c r="A250" s="665" t="s">
        <v>577</v>
      </c>
      <c r="B250" s="665" t="s">
        <v>387</v>
      </c>
      <c r="C250" s="666" t="s">
        <v>578</v>
      </c>
      <c r="D250" s="646">
        <v>185646.82801617275</v>
      </c>
    </row>
    <row r="251" spans="1:4" ht="16.5" thickTop="1" thickBot="1">
      <c r="A251" s="665" t="s">
        <v>579</v>
      </c>
      <c r="B251" s="665" t="s">
        <v>387</v>
      </c>
      <c r="C251" s="666" t="s">
        <v>580</v>
      </c>
      <c r="D251" s="646">
        <v>190809.50536793549</v>
      </c>
    </row>
    <row r="252" spans="1:4" ht="16.5" thickTop="1" thickBot="1">
      <c r="A252" s="665" t="s">
        <v>581</v>
      </c>
      <c r="B252" s="665" t="s">
        <v>387</v>
      </c>
      <c r="C252" s="666" t="s">
        <v>2287</v>
      </c>
      <c r="D252" s="646">
        <v>203653.56297017142</v>
      </c>
    </row>
    <row r="253" spans="1:4" ht="16.5" thickTop="1" thickBot="1">
      <c r="A253" s="665" t="s">
        <v>582</v>
      </c>
      <c r="B253" s="665" t="s">
        <v>387</v>
      </c>
      <c r="C253" s="666" t="s">
        <v>2288</v>
      </c>
      <c r="D253" s="646">
        <v>163233.6616545993</v>
      </c>
    </row>
    <row r="254" spans="1:4" ht="16.5" thickTop="1" thickBot="1">
      <c r="A254" s="665" t="s">
        <v>584</v>
      </c>
      <c r="B254" s="665" t="s">
        <v>233</v>
      </c>
      <c r="C254" s="666" t="s">
        <v>1921</v>
      </c>
      <c r="D254" s="646">
        <v>13985.353963819256</v>
      </c>
    </row>
    <row r="255" spans="1:4" ht="16.5" thickTop="1" thickBot="1">
      <c r="A255" s="665" t="s">
        <v>583</v>
      </c>
      <c r="B255" s="665" t="s">
        <v>387</v>
      </c>
      <c r="C255" s="666" t="s">
        <v>2289</v>
      </c>
      <c r="D255" s="646">
        <v>263319.05703871598</v>
      </c>
    </row>
    <row r="256" spans="1:4" ht="16.5" thickTop="1" thickBot="1">
      <c r="A256" s="665" t="s">
        <v>554</v>
      </c>
      <c r="B256" s="665" t="s">
        <v>387</v>
      </c>
      <c r="C256" s="666" t="s">
        <v>555</v>
      </c>
      <c r="D256" s="646">
        <v>261700.34432238646</v>
      </c>
    </row>
    <row r="257" spans="1:4" ht="16.5" thickTop="1" thickBot="1">
      <c r="A257" s="665" t="s">
        <v>585</v>
      </c>
      <c r="B257" s="665" t="s">
        <v>387</v>
      </c>
      <c r="C257" s="666" t="s">
        <v>586</v>
      </c>
      <c r="D257" s="646">
        <v>496969.60518354364</v>
      </c>
    </row>
    <row r="258" spans="1:4" ht="16.5" thickTop="1" thickBot="1">
      <c r="A258" s="665" t="s">
        <v>587</v>
      </c>
      <c r="B258" s="665" t="s">
        <v>387</v>
      </c>
      <c r="C258" s="666" t="s">
        <v>588</v>
      </c>
      <c r="D258" s="646">
        <v>491116.49261795543</v>
      </c>
    </row>
    <row r="259" spans="1:4" ht="16.5" thickTop="1" thickBot="1">
      <c r="A259" s="665" t="s">
        <v>497</v>
      </c>
      <c r="B259" s="665" t="s">
        <v>387</v>
      </c>
      <c r="C259" s="666" t="s">
        <v>498</v>
      </c>
      <c r="D259" s="646">
        <v>420018.98487868172</v>
      </c>
    </row>
    <row r="260" spans="1:4" ht="16.5" thickTop="1" thickBot="1">
      <c r="A260" s="665" t="s">
        <v>1669</v>
      </c>
      <c r="B260" s="665" t="s">
        <v>387</v>
      </c>
      <c r="C260" s="666" t="s">
        <v>1670</v>
      </c>
      <c r="D260" s="646">
        <v>321265.96780510677</v>
      </c>
    </row>
    <row r="261" spans="1:4" ht="16.5" thickTop="1" thickBot="1">
      <c r="A261" s="665" t="s">
        <v>499</v>
      </c>
      <c r="B261" s="665" t="s">
        <v>377</v>
      </c>
      <c r="C261" s="666" t="s">
        <v>500</v>
      </c>
      <c r="D261" s="646">
        <v>3143.3275500463524</v>
      </c>
    </row>
    <row r="262" spans="1:4" ht="31.5" thickTop="1" thickBot="1">
      <c r="A262" s="665" t="s">
        <v>589</v>
      </c>
      <c r="B262" s="665" t="s">
        <v>377</v>
      </c>
      <c r="C262" s="666" t="s">
        <v>2290</v>
      </c>
      <c r="D262" s="646">
        <v>1390.1073571318534</v>
      </c>
    </row>
    <row r="263" spans="1:4" ht="16.5" thickTop="1" thickBot="1">
      <c r="A263" s="665" t="s">
        <v>590</v>
      </c>
      <c r="B263" s="665" t="s">
        <v>233</v>
      </c>
      <c r="C263" s="666" t="s">
        <v>2291</v>
      </c>
      <c r="D263" s="646">
        <v>37325.065882634997</v>
      </c>
    </row>
    <row r="264" spans="1:4" ht="16.5" thickTop="1" thickBot="1">
      <c r="A264" s="665" t="s">
        <v>591</v>
      </c>
      <c r="B264" s="665" t="s">
        <v>377</v>
      </c>
      <c r="C264" s="666" t="s">
        <v>2292</v>
      </c>
      <c r="D264" s="646">
        <v>10978.266171365556</v>
      </c>
    </row>
    <row r="265" spans="1:4" ht="16.5" thickTop="1" thickBot="1">
      <c r="A265" s="665" t="s">
        <v>592</v>
      </c>
      <c r="B265" s="665" t="s">
        <v>144</v>
      </c>
      <c r="C265" s="666" t="s">
        <v>2293</v>
      </c>
      <c r="D265" s="646">
        <v>16933.444019162496</v>
      </c>
    </row>
    <row r="266" spans="1:4" ht="16.5" thickTop="1" thickBot="1">
      <c r="A266" s="665" t="s">
        <v>593</v>
      </c>
      <c r="B266" s="665" t="s">
        <v>92</v>
      </c>
      <c r="C266" s="666" t="s">
        <v>2294</v>
      </c>
      <c r="D266" s="646">
        <v>94747.494985360114</v>
      </c>
    </row>
    <row r="267" spans="1:4" ht="16.5" thickTop="1" thickBot="1">
      <c r="A267" s="665" t="s">
        <v>594</v>
      </c>
      <c r="B267" s="665" t="s">
        <v>92</v>
      </c>
      <c r="C267" s="666" t="s">
        <v>2295</v>
      </c>
      <c r="D267" s="646">
        <v>142692.01052012068</v>
      </c>
    </row>
    <row r="268" spans="1:4" ht="16.5" thickTop="1" thickBot="1">
      <c r="A268" s="665" t="s">
        <v>595</v>
      </c>
      <c r="B268" s="665" t="s">
        <v>92</v>
      </c>
      <c r="C268" s="666" t="s">
        <v>2296</v>
      </c>
      <c r="D268" s="646">
        <v>205476.49514897374</v>
      </c>
    </row>
    <row r="269" spans="1:4" ht="16.5" thickTop="1" thickBot="1">
      <c r="A269" s="665" t="s">
        <v>596</v>
      </c>
      <c r="B269" s="665" t="s">
        <v>377</v>
      </c>
      <c r="C269" s="666" t="s">
        <v>597</v>
      </c>
      <c r="D269" s="646">
        <v>61420.307189112587</v>
      </c>
    </row>
    <row r="270" spans="1:4" ht="16.5" thickTop="1" thickBot="1">
      <c r="A270" s="665" t="s">
        <v>599</v>
      </c>
      <c r="B270" s="665" t="s">
        <v>144</v>
      </c>
      <c r="C270" s="666" t="s">
        <v>600</v>
      </c>
      <c r="D270" s="646">
        <v>192830.55746012405</v>
      </c>
    </row>
    <row r="271" spans="1:4" ht="16.5" thickTop="1" thickBot="1">
      <c r="A271" s="665" t="s">
        <v>601</v>
      </c>
      <c r="B271" s="665" t="s">
        <v>387</v>
      </c>
      <c r="C271" s="666" t="s">
        <v>1922</v>
      </c>
      <c r="D271" s="646">
        <v>43115.535480113627</v>
      </c>
    </row>
    <row r="272" spans="1:4" ht="16.5" thickTop="1" thickBot="1">
      <c r="A272" s="665" t="s">
        <v>598</v>
      </c>
      <c r="B272" s="665" t="s">
        <v>387</v>
      </c>
      <c r="C272" s="666" t="s">
        <v>2297</v>
      </c>
      <c r="D272" s="646">
        <v>43115.535480113627</v>
      </c>
    </row>
    <row r="273" spans="1:4" ht="16.5" thickTop="1" thickBot="1">
      <c r="A273" s="665" t="s">
        <v>602</v>
      </c>
      <c r="B273" s="665" t="s">
        <v>387</v>
      </c>
      <c r="C273" s="666" t="s">
        <v>2298</v>
      </c>
      <c r="D273" s="646">
        <v>44086.962219527151</v>
      </c>
    </row>
    <row r="274" spans="1:4" ht="16.5" thickTop="1" thickBot="1">
      <c r="A274" s="665" t="s">
        <v>603</v>
      </c>
      <c r="B274" s="665" t="s">
        <v>144</v>
      </c>
      <c r="C274" s="666" t="s">
        <v>2299</v>
      </c>
      <c r="D274" s="646">
        <v>115457.42168869213</v>
      </c>
    </row>
    <row r="275" spans="1:4" ht="16.5" thickTop="1" thickBot="1">
      <c r="A275" s="665" t="s">
        <v>604</v>
      </c>
      <c r="B275" s="665" t="s">
        <v>144</v>
      </c>
      <c r="C275" s="666" t="s">
        <v>2300</v>
      </c>
      <c r="D275" s="646">
        <v>39940.079507764283</v>
      </c>
    </row>
    <row r="276" spans="1:4" ht="16.5" thickTop="1" thickBot="1">
      <c r="A276" s="665" t="s">
        <v>605</v>
      </c>
      <c r="B276" s="665" t="s">
        <v>606</v>
      </c>
      <c r="C276" s="666" t="s">
        <v>2301</v>
      </c>
      <c r="D276" s="646">
        <v>79221.972381761603</v>
      </c>
    </row>
    <row r="277" spans="1:4" ht="16.5" thickTop="1" thickBot="1">
      <c r="A277" s="665" t="s">
        <v>607</v>
      </c>
      <c r="B277" s="665" t="s">
        <v>606</v>
      </c>
      <c r="C277" s="666" t="s">
        <v>1923</v>
      </c>
      <c r="D277" s="646">
        <v>54277.874115769744</v>
      </c>
    </row>
    <row r="278" spans="1:4" ht="16.5" thickTop="1" thickBot="1">
      <c r="A278" s="665" t="s">
        <v>608</v>
      </c>
      <c r="B278" s="665" t="s">
        <v>606</v>
      </c>
      <c r="C278" s="666" t="s">
        <v>609</v>
      </c>
      <c r="D278" s="646">
        <v>37421.644115220908</v>
      </c>
    </row>
    <row r="279" spans="1:4" ht="16.5" thickTop="1" thickBot="1">
      <c r="A279" s="665" t="s">
        <v>501</v>
      </c>
      <c r="B279" s="665" t="s">
        <v>141</v>
      </c>
      <c r="C279" s="666" t="s">
        <v>502</v>
      </c>
      <c r="D279" s="646">
        <v>98830.957871867213</v>
      </c>
    </row>
    <row r="280" spans="1:4" ht="16.5" thickTop="1" thickBot="1">
      <c r="A280" s="665" t="s">
        <v>503</v>
      </c>
      <c r="B280" s="665" t="s">
        <v>141</v>
      </c>
      <c r="C280" s="666" t="s">
        <v>504</v>
      </c>
      <c r="D280" s="646">
        <v>38367.079307321088</v>
      </c>
    </row>
    <row r="281" spans="1:4" ht="16.5" thickTop="1" thickBot="1">
      <c r="A281" s="665" t="s">
        <v>610</v>
      </c>
      <c r="B281" s="665" t="s">
        <v>92</v>
      </c>
      <c r="C281" s="666" t="s">
        <v>2302</v>
      </c>
      <c r="D281" s="646">
        <v>55440.247614517604</v>
      </c>
    </row>
    <row r="282" spans="1:4" ht="16.5" thickTop="1" thickBot="1">
      <c r="A282" s="665" t="s">
        <v>611</v>
      </c>
      <c r="B282" s="665" t="s">
        <v>377</v>
      </c>
      <c r="C282" s="666" t="s">
        <v>2303</v>
      </c>
      <c r="D282" s="646">
        <v>11125.853357352227</v>
      </c>
    </row>
    <row r="283" spans="1:4" ht="16.5" thickTop="1" thickBot="1">
      <c r="A283" s="665" t="s">
        <v>612</v>
      </c>
      <c r="B283" s="665" t="s">
        <v>144</v>
      </c>
      <c r="C283" s="666" t="s">
        <v>2304</v>
      </c>
      <c r="D283" s="646">
        <v>3810.397611385094</v>
      </c>
    </row>
    <row r="284" spans="1:4" ht="16.5" thickTop="1" thickBot="1">
      <c r="A284" s="665" t="s">
        <v>613</v>
      </c>
      <c r="B284" s="665" t="s">
        <v>92</v>
      </c>
      <c r="C284" s="666" t="s">
        <v>614</v>
      </c>
      <c r="D284" s="646">
        <v>7655.1687893241024</v>
      </c>
    </row>
    <row r="285" spans="1:4" ht="16.5" thickTop="1" thickBot="1">
      <c r="A285" s="665" t="s">
        <v>615</v>
      </c>
      <c r="B285" s="665" t="s">
        <v>92</v>
      </c>
      <c r="C285" s="666" t="s">
        <v>2305</v>
      </c>
      <c r="D285" s="648">
        <v>74004.953158645076</v>
      </c>
    </row>
    <row r="286" spans="1:4" ht="16.5" thickTop="1" thickBot="1">
      <c r="A286" s="665" t="s">
        <v>616</v>
      </c>
      <c r="B286" s="665" t="s">
        <v>92</v>
      </c>
      <c r="C286" s="666" t="s">
        <v>617</v>
      </c>
      <c r="D286" s="646">
        <v>86468.458600597369</v>
      </c>
    </row>
    <row r="287" spans="1:4" ht="16.5" thickTop="1" thickBot="1">
      <c r="A287" s="665" t="s">
        <v>620</v>
      </c>
      <c r="B287" s="665" t="s">
        <v>92</v>
      </c>
      <c r="C287" s="666" t="s">
        <v>621</v>
      </c>
      <c r="D287" s="646">
        <v>30112.579278503672</v>
      </c>
    </row>
    <row r="288" spans="1:4" ht="16.5" thickTop="1" thickBot="1">
      <c r="A288" s="665" t="s">
        <v>618</v>
      </c>
      <c r="B288" s="665" t="s">
        <v>92</v>
      </c>
      <c r="C288" s="666" t="s">
        <v>2306</v>
      </c>
      <c r="D288" s="646">
        <v>31449.762320019276</v>
      </c>
    </row>
    <row r="289" spans="1:4" ht="16.5" thickTop="1" thickBot="1">
      <c r="A289" s="665" t="s">
        <v>619</v>
      </c>
      <c r="B289" s="665" t="s">
        <v>92</v>
      </c>
      <c r="C289" s="666" t="s">
        <v>2307</v>
      </c>
      <c r="D289" s="646">
        <v>204717.55439622002</v>
      </c>
    </row>
    <row r="290" spans="1:4" ht="16.5" thickTop="1" thickBot="1">
      <c r="A290" s="665" t="s">
        <v>622</v>
      </c>
      <c r="B290" s="665" t="s">
        <v>454</v>
      </c>
      <c r="C290" s="666" t="s">
        <v>623</v>
      </c>
      <c r="D290" s="646">
        <v>2889.074052138677</v>
      </c>
    </row>
    <row r="291" spans="1:4" ht="16.5" thickTop="1" thickBot="1">
      <c r="A291" s="665" t="s">
        <v>624</v>
      </c>
      <c r="B291" s="665" t="s">
        <v>422</v>
      </c>
      <c r="C291" s="666" t="s">
        <v>1924</v>
      </c>
      <c r="D291" s="646">
        <v>50445.82902483685</v>
      </c>
    </row>
    <row r="292" spans="1:4" ht="16.5" thickTop="1" thickBot="1">
      <c r="A292" s="665" t="s">
        <v>625</v>
      </c>
      <c r="B292" s="665" t="s">
        <v>377</v>
      </c>
      <c r="C292" s="666" t="s">
        <v>2308</v>
      </c>
      <c r="D292" s="646">
        <v>2993.747234121196</v>
      </c>
    </row>
    <row r="293" spans="1:4" ht="16.5" thickTop="1" thickBot="1">
      <c r="A293" s="665" t="s">
        <v>626</v>
      </c>
      <c r="B293" s="665" t="s">
        <v>377</v>
      </c>
      <c r="C293" s="666" t="s">
        <v>1925</v>
      </c>
      <c r="D293" s="646">
        <v>5955.1211334923819</v>
      </c>
    </row>
    <row r="294" spans="1:4" ht="16.5" thickTop="1" thickBot="1">
      <c r="A294" s="665" t="s">
        <v>627</v>
      </c>
      <c r="B294" s="665" t="s">
        <v>92</v>
      </c>
      <c r="C294" s="666" t="s">
        <v>628</v>
      </c>
      <c r="D294" s="646">
        <v>1608.96364999411</v>
      </c>
    </row>
    <row r="295" spans="1:4" ht="16.5" thickTop="1" thickBot="1">
      <c r="A295" s="665" t="s">
        <v>633</v>
      </c>
      <c r="B295" s="665" t="s">
        <v>92</v>
      </c>
      <c r="C295" s="666" t="s">
        <v>1926</v>
      </c>
      <c r="D295" s="646">
        <v>41448.982606209254</v>
      </c>
    </row>
    <row r="296" spans="1:4" ht="16.5" thickTop="1" thickBot="1">
      <c r="A296" s="665" t="s">
        <v>629</v>
      </c>
      <c r="B296" s="665" t="s">
        <v>92</v>
      </c>
      <c r="C296" s="666" t="s">
        <v>630</v>
      </c>
      <c r="D296" s="646">
        <v>55541.572473214619</v>
      </c>
    </row>
    <row r="297" spans="1:4" ht="16.5" thickTop="1" thickBot="1">
      <c r="A297" s="665" t="s">
        <v>631</v>
      </c>
      <c r="B297" s="665" t="s">
        <v>92</v>
      </c>
      <c r="C297" s="666" t="s">
        <v>632</v>
      </c>
      <c r="D297" s="646">
        <v>42349.06304598289</v>
      </c>
    </row>
    <row r="298" spans="1:4" ht="16.5" thickTop="1" thickBot="1">
      <c r="A298" s="665" t="s">
        <v>646</v>
      </c>
      <c r="B298" s="665" t="s">
        <v>144</v>
      </c>
      <c r="C298" s="666" t="s">
        <v>647</v>
      </c>
      <c r="D298" s="646">
        <v>4096.1550709969906</v>
      </c>
    </row>
    <row r="299" spans="1:4" ht="16.5" thickTop="1" thickBot="1">
      <c r="A299" s="665" t="s">
        <v>634</v>
      </c>
      <c r="B299" s="665" t="s">
        <v>377</v>
      </c>
      <c r="C299" s="666" t="s">
        <v>635</v>
      </c>
      <c r="D299" s="646">
        <v>31825.986989883826</v>
      </c>
    </row>
    <row r="300" spans="1:4" ht="16.5" thickTop="1" thickBot="1">
      <c r="A300" s="665" t="s">
        <v>650</v>
      </c>
      <c r="B300" s="665" t="s">
        <v>377</v>
      </c>
      <c r="C300" s="666" t="s">
        <v>651</v>
      </c>
      <c r="D300" s="646">
        <v>23900.711135222573</v>
      </c>
    </row>
    <row r="301" spans="1:4" ht="31.5" thickTop="1" thickBot="1">
      <c r="A301" s="665" t="s">
        <v>652</v>
      </c>
      <c r="B301" s="665" t="s">
        <v>92</v>
      </c>
      <c r="C301" s="666" t="s">
        <v>2309</v>
      </c>
      <c r="D301" s="646">
        <v>431712.0929508594</v>
      </c>
    </row>
    <row r="302" spans="1:4" ht="31.5" thickTop="1" thickBot="1">
      <c r="A302" s="665" t="s">
        <v>653</v>
      </c>
      <c r="B302" s="665" t="s">
        <v>92</v>
      </c>
      <c r="C302" s="666" t="s">
        <v>2310</v>
      </c>
      <c r="D302" s="646">
        <v>366301.1697764867</v>
      </c>
    </row>
    <row r="303" spans="1:4" ht="31.5" thickTop="1" thickBot="1">
      <c r="A303" s="665" t="s">
        <v>654</v>
      </c>
      <c r="B303" s="665" t="s">
        <v>92</v>
      </c>
      <c r="C303" s="666" t="s">
        <v>2311</v>
      </c>
      <c r="D303" s="646">
        <v>327054.61587186315</v>
      </c>
    </row>
    <row r="304" spans="1:4" ht="31.5" thickTop="1" thickBot="1">
      <c r="A304" s="665" t="s">
        <v>655</v>
      </c>
      <c r="B304" s="665" t="s">
        <v>92</v>
      </c>
      <c r="C304" s="666" t="s">
        <v>2312</v>
      </c>
      <c r="D304" s="646">
        <v>353218.98514161224</v>
      </c>
    </row>
    <row r="305" spans="1:4" ht="31.5" thickTop="1" thickBot="1">
      <c r="A305" s="665" t="s">
        <v>656</v>
      </c>
      <c r="B305" s="665" t="s">
        <v>92</v>
      </c>
      <c r="C305" s="666" t="s">
        <v>2313</v>
      </c>
      <c r="D305" s="646">
        <v>307431.3389195514</v>
      </c>
    </row>
    <row r="306" spans="1:4" ht="31.5" thickTop="1" thickBot="1">
      <c r="A306" s="665" t="s">
        <v>657</v>
      </c>
      <c r="B306" s="665" t="s">
        <v>233</v>
      </c>
      <c r="C306" s="666" t="s">
        <v>2314</v>
      </c>
      <c r="D306" s="646">
        <v>372842.26209392404</v>
      </c>
    </row>
    <row r="307" spans="1:4" ht="16.5" thickTop="1" thickBot="1">
      <c r="A307" s="665" t="s">
        <v>658</v>
      </c>
      <c r="B307" s="665" t="s">
        <v>92</v>
      </c>
      <c r="C307" s="666" t="s">
        <v>659</v>
      </c>
      <c r="D307" s="646">
        <v>281658.38020956452</v>
      </c>
    </row>
    <row r="308" spans="1:4" ht="16.5" thickTop="1" thickBot="1">
      <c r="A308" s="665" t="s">
        <v>636</v>
      </c>
      <c r="B308" s="665" t="s">
        <v>377</v>
      </c>
      <c r="C308" s="666" t="s">
        <v>637</v>
      </c>
      <c r="D308" s="646">
        <v>25705.113019576042</v>
      </c>
    </row>
    <row r="309" spans="1:4" ht="16.5" thickTop="1" thickBot="1">
      <c r="A309" s="665" t="s">
        <v>642</v>
      </c>
      <c r="B309" s="665" t="s">
        <v>377</v>
      </c>
      <c r="C309" s="666" t="s">
        <v>643</v>
      </c>
      <c r="D309" s="646">
        <v>7315.3556943957883</v>
      </c>
    </row>
    <row r="310" spans="1:4" ht="16.5" thickTop="1" thickBot="1">
      <c r="A310" s="665" t="s">
        <v>640</v>
      </c>
      <c r="B310" s="665" t="s">
        <v>377</v>
      </c>
      <c r="C310" s="666" t="s">
        <v>641</v>
      </c>
      <c r="D310" s="646">
        <v>18812.236472111897</v>
      </c>
    </row>
    <row r="311" spans="1:4" ht="16.5" thickTop="1" thickBot="1">
      <c r="A311" s="665" t="s">
        <v>638</v>
      </c>
      <c r="B311" s="665" t="s">
        <v>377</v>
      </c>
      <c r="C311" s="666" t="s">
        <v>639</v>
      </c>
      <c r="D311" s="646">
        <v>100628.38408010418</v>
      </c>
    </row>
    <row r="312" spans="1:4" ht="16.5" thickTop="1" thickBot="1">
      <c r="A312" s="665" t="s">
        <v>644</v>
      </c>
      <c r="B312" s="665" t="s">
        <v>377</v>
      </c>
      <c r="C312" s="666" t="s">
        <v>645</v>
      </c>
      <c r="D312" s="646">
        <v>13343.912892437142</v>
      </c>
    </row>
    <row r="313" spans="1:4" ht="16.5" thickTop="1" thickBot="1">
      <c r="A313" s="665" t="s">
        <v>660</v>
      </c>
      <c r="B313" s="665" t="s">
        <v>377</v>
      </c>
      <c r="C313" s="666" t="s">
        <v>661</v>
      </c>
      <c r="D313" s="646">
        <v>10753.693135061187</v>
      </c>
    </row>
    <row r="314" spans="1:4" ht="16.5" thickTop="1" thickBot="1">
      <c r="A314" s="665" t="s">
        <v>662</v>
      </c>
      <c r="B314" s="665" t="s">
        <v>377</v>
      </c>
      <c r="C314" s="666" t="s">
        <v>663</v>
      </c>
      <c r="D314" s="646">
        <v>11313.269646904797</v>
      </c>
    </row>
    <row r="315" spans="1:4" ht="16.5" thickTop="1" thickBot="1">
      <c r="A315" s="665" t="s">
        <v>667</v>
      </c>
      <c r="B315" s="665" t="s">
        <v>377</v>
      </c>
      <c r="C315" s="666" t="s">
        <v>2315</v>
      </c>
      <c r="D315" s="646">
        <v>8256.0707882271199</v>
      </c>
    </row>
    <row r="316" spans="1:4" ht="16.5" thickTop="1" thickBot="1">
      <c r="A316" s="665" t="s">
        <v>664</v>
      </c>
      <c r="B316" s="665" t="s">
        <v>92</v>
      </c>
      <c r="C316" s="666" t="s">
        <v>2316</v>
      </c>
      <c r="D316" s="646">
        <v>36530.124998822423</v>
      </c>
    </row>
    <row r="317" spans="1:4" ht="16.5" thickTop="1" thickBot="1">
      <c r="A317" s="665" t="s">
        <v>665</v>
      </c>
      <c r="B317" s="665" t="s">
        <v>377</v>
      </c>
      <c r="C317" s="666" t="s">
        <v>666</v>
      </c>
      <c r="D317" s="646">
        <v>13912.941399522753</v>
      </c>
    </row>
    <row r="318" spans="1:4" ht="16.5" thickTop="1" thickBot="1">
      <c r="A318" s="665" t="s">
        <v>668</v>
      </c>
      <c r="B318" s="665" t="s">
        <v>606</v>
      </c>
      <c r="C318" s="666" t="s">
        <v>2317</v>
      </c>
      <c r="D318" s="646">
        <v>32714.470212509161</v>
      </c>
    </row>
    <row r="319" spans="1:4" ht="16.5" thickTop="1" thickBot="1">
      <c r="A319" s="665" t="s">
        <v>669</v>
      </c>
      <c r="B319" s="665" t="s">
        <v>92</v>
      </c>
      <c r="C319" s="666" t="s">
        <v>2318</v>
      </c>
      <c r="D319" s="646">
        <v>13739.433180954366</v>
      </c>
    </row>
    <row r="320" spans="1:4" ht="16.5" thickTop="1" thickBot="1">
      <c r="A320" s="665" t="s">
        <v>673</v>
      </c>
      <c r="B320" s="665" t="s">
        <v>92</v>
      </c>
      <c r="C320" s="666" t="s">
        <v>2319</v>
      </c>
      <c r="D320" s="646">
        <v>215856.0464754297</v>
      </c>
    </row>
    <row r="321" spans="1:4" ht="16.5" thickTop="1" thickBot="1">
      <c r="A321" s="665" t="s">
        <v>674</v>
      </c>
      <c r="B321" s="665" t="s">
        <v>92</v>
      </c>
      <c r="C321" s="666" t="s">
        <v>2320</v>
      </c>
      <c r="D321" s="646">
        <v>242020.41574517873</v>
      </c>
    </row>
    <row r="322" spans="1:4" ht="16.5" thickTop="1" thickBot="1">
      <c r="A322" s="665" t="s">
        <v>672</v>
      </c>
      <c r="B322" s="665" t="s">
        <v>92</v>
      </c>
      <c r="C322" s="666" t="s">
        <v>2321</v>
      </c>
      <c r="D322" s="646">
        <v>215856.0464754297</v>
      </c>
    </row>
    <row r="323" spans="1:4" ht="31.5" thickTop="1" thickBot="1">
      <c r="A323" s="665" t="s">
        <v>671</v>
      </c>
      <c r="B323" s="665" t="s">
        <v>92</v>
      </c>
      <c r="C323" s="666" t="s">
        <v>2322</v>
      </c>
      <c r="D323" s="646">
        <v>242020.41574517873</v>
      </c>
    </row>
    <row r="324" spans="1:4" ht="16.5" thickTop="1" thickBot="1">
      <c r="A324" s="665" t="s">
        <v>675</v>
      </c>
      <c r="B324" s="665" t="s">
        <v>92</v>
      </c>
      <c r="C324" s="666" t="s">
        <v>676</v>
      </c>
      <c r="D324" s="646">
        <v>255102.60038005325</v>
      </c>
    </row>
    <row r="325" spans="1:4" ht="16.5" thickTop="1" thickBot="1">
      <c r="A325" s="665" t="s">
        <v>678</v>
      </c>
      <c r="B325" s="665" t="s">
        <v>92</v>
      </c>
      <c r="C325" s="666" t="s">
        <v>679</v>
      </c>
      <c r="D325" s="646">
        <v>19627.761687077669</v>
      </c>
    </row>
    <row r="326" spans="1:4" ht="16.5" thickTop="1" thickBot="1">
      <c r="A326" s="665" t="s">
        <v>670</v>
      </c>
      <c r="B326" s="665" t="s">
        <v>92</v>
      </c>
      <c r="C326" s="666" t="s">
        <v>2323</v>
      </c>
      <c r="D326" s="646">
        <v>20551.21961304294</v>
      </c>
    </row>
    <row r="327" spans="1:4" ht="16.5" thickTop="1" thickBot="1">
      <c r="A327" s="665" t="s">
        <v>677</v>
      </c>
      <c r="B327" s="665" t="s">
        <v>92</v>
      </c>
      <c r="C327" s="666" t="s">
        <v>2324</v>
      </c>
      <c r="D327" s="646">
        <v>20395.028871178427</v>
      </c>
    </row>
    <row r="328" spans="1:4" ht="16.5" thickTop="1" thickBot="1">
      <c r="A328" s="665" t="s">
        <v>680</v>
      </c>
      <c r="B328" s="665" t="s">
        <v>92</v>
      </c>
      <c r="C328" s="666" t="s">
        <v>2325</v>
      </c>
      <c r="D328" s="646">
        <v>70692.126395304644</v>
      </c>
    </row>
    <row r="329" spans="1:4" ht="16.5" thickTop="1" thickBot="1">
      <c r="A329" s="665" t="s">
        <v>681</v>
      </c>
      <c r="B329" s="665" t="s">
        <v>92</v>
      </c>
      <c r="C329" s="666" t="s">
        <v>682</v>
      </c>
      <c r="D329" s="646">
        <v>11773.966171387074</v>
      </c>
    </row>
    <row r="330" spans="1:4" ht="16.5" thickTop="1" thickBot="1">
      <c r="A330" s="665" t="s">
        <v>683</v>
      </c>
      <c r="B330" s="665" t="s">
        <v>92</v>
      </c>
      <c r="C330" s="666" t="s">
        <v>2326</v>
      </c>
      <c r="D330" s="646">
        <v>85034.200126684431</v>
      </c>
    </row>
    <row r="331" spans="1:4" ht="16.5" thickTop="1" thickBot="1">
      <c r="A331" s="665" t="s">
        <v>684</v>
      </c>
      <c r="B331" s="665" t="s">
        <v>92</v>
      </c>
      <c r="C331" s="666" t="s">
        <v>2327</v>
      </c>
      <c r="D331" s="646">
        <v>1528.3669266453264</v>
      </c>
    </row>
    <row r="332" spans="1:4" ht="16.5" thickTop="1" thickBot="1">
      <c r="A332" s="665" t="s">
        <v>686</v>
      </c>
      <c r="B332" s="665" t="s">
        <v>387</v>
      </c>
      <c r="C332" s="666" t="s">
        <v>687</v>
      </c>
      <c r="D332" s="646">
        <v>42436.887321237497</v>
      </c>
    </row>
    <row r="333" spans="1:4" ht="16.5" thickTop="1" thickBot="1">
      <c r="A333" s="665" t="s">
        <v>685</v>
      </c>
      <c r="B333" s="665" t="s">
        <v>387</v>
      </c>
      <c r="C333" s="666" t="s">
        <v>2328</v>
      </c>
      <c r="D333" s="646">
        <v>26937.8874310584</v>
      </c>
    </row>
    <row r="334" spans="1:4" ht="16.5" thickTop="1" thickBot="1">
      <c r="A334" s="665" t="s">
        <v>690</v>
      </c>
      <c r="B334" s="665" t="s">
        <v>92</v>
      </c>
      <c r="C334" s="666" t="s">
        <v>1929</v>
      </c>
      <c r="D334" s="646">
        <v>688.36290299427799</v>
      </c>
    </row>
    <row r="335" spans="1:4" ht="16.5" thickTop="1" thickBot="1">
      <c r="A335" s="665" t="s">
        <v>688</v>
      </c>
      <c r="B335" s="665" t="s">
        <v>92</v>
      </c>
      <c r="C335" s="666" t="s">
        <v>689</v>
      </c>
      <c r="D335" s="646">
        <v>2916.266905357309</v>
      </c>
    </row>
    <row r="336" spans="1:4" ht="16.5" thickTop="1" thickBot="1">
      <c r="A336" s="665" t="s">
        <v>691</v>
      </c>
      <c r="B336" s="665" t="s">
        <v>377</v>
      </c>
      <c r="C336" s="666" t="s">
        <v>692</v>
      </c>
      <c r="D336" s="646">
        <v>4591.8884596119842</v>
      </c>
    </row>
    <row r="337" spans="1:4" ht="16.5" thickTop="1" thickBot="1">
      <c r="A337" s="665" t="s">
        <v>696</v>
      </c>
      <c r="B337" s="665" t="s">
        <v>92</v>
      </c>
      <c r="C337" s="666" t="s">
        <v>697</v>
      </c>
      <c r="D337" s="646">
        <v>269171.66607497429</v>
      </c>
    </row>
    <row r="338" spans="1:4" ht="16.5" thickTop="1" thickBot="1">
      <c r="A338" s="665" t="s">
        <v>694</v>
      </c>
      <c r="B338" s="665" t="s">
        <v>92</v>
      </c>
      <c r="C338" s="666" t="s">
        <v>695</v>
      </c>
      <c r="D338" s="646">
        <v>82600.588432237622</v>
      </c>
    </row>
    <row r="339" spans="1:4" ht="16.5" thickTop="1" thickBot="1">
      <c r="A339" s="665" t="s">
        <v>693</v>
      </c>
      <c r="B339" s="665" t="s">
        <v>144</v>
      </c>
      <c r="C339" s="666" t="s">
        <v>2329</v>
      </c>
      <c r="D339" s="646">
        <v>222045.11438262582</v>
      </c>
    </row>
    <row r="340" spans="1:4" ht="31.5" thickTop="1" thickBot="1">
      <c r="A340" s="665" t="s">
        <v>648</v>
      </c>
      <c r="B340" s="665" t="s">
        <v>92</v>
      </c>
      <c r="C340" s="666" t="s">
        <v>1927</v>
      </c>
      <c r="D340" s="646">
        <v>1339351.2488887173</v>
      </c>
    </row>
    <row r="341" spans="1:4" ht="31.5" thickTop="1" thickBot="1">
      <c r="A341" s="665" t="s">
        <v>698</v>
      </c>
      <c r="B341" s="665" t="s">
        <v>92</v>
      </c>
      <c r="C341" s="666" t="s">
        <v>699</v>
      </c>
      <c r="D341" s="646">
        <v>1364421.0061829125</v>
      </c>
    </row>
    <row r="342" spans="1:4" ht="31.5" thickTop="1" thickBot="1">
      <c r="A342" s="665" t="s">
        <v>649</v>
      </c>
      <c r="B342" s="665" t="s">
        <v>92</v>
      </c>
      <c r="C342" s="666" t="s">
        <v>1928</v>
      </c>
      <c r="D342" s="646">
        <v>869405.375212471</v>
      </c>
    </row>
    <row r="343" spans="1:4" ht="31.5" thickTop="1" thickBot="1">
      <c r="A343" s="665" t="s">
        <v>700</v>
      </c>
      <c r="B343" s="665" t="s">
        <v>92</v>
      </c>
      <c r="C343" s="666" t="s">
        <v>701</v>
      </c>
      <c r="D343" s="646">
        <v>836726.38626230275</v>
      </c>
    </row>
    <row r="344" spans="1:4" ht="16.5" thickTop="1" thickBot="1">
      <c r="A344" s="665" t="s">
        <v>737</v>
      </c>
      <c r="B344" s="665" t="s">
        <v>387</v>
      </c>
      <c r="C344" s="666" t="s">
        <v>2330</v>
      </c>
      <c r="D344" s="646">
        <v>56907.50316170419</v>
      </c>
    </row>
    <row r="345" spans="1:4" ht="16.5" thickTop="1" thickBot="1">
      <c r="A345" s="665" t="s">
        <v>702</v>
      </c>
      <c r="B345" s="665" t="s">
        <v>377</v>
      </c>
      <c r="C345" s="666" t="s">
        <v>2331</v>
      </c>
      <c r="D345" s="646">
        <v>52657.619995212677</v>
      </c>
    </row>
    <row r="346" spans="1:4" ht="16.5" thickTop="1" thickBot="1">
      <c r="A346" s="665" t="s">
        <v>703</v>
      </c>
      <c r="B346" s="665" t="s">
        <v>144</v>
      </c>
      <c r="C346" s="666" t="s">
        <v>2332</v>
      </c>
      <c r="D346" s="646">
        <v>35552.671262856558</v>
      </c>
    </row>
    <row r="347" spans="1:4" ht="16.5" thickTop="1" thickBot="1">
      <c r="A347" s="665" t="s">
        <v>708</v>
      </c>
      <c r="B347" s="665" t="s">
        <v>92</v>
      </c>
      <c r="C347" s="666" t="s">
        <v>2333</v>
      </c>
      <c r="D347" s="646">
        <v>61061.231980179538</v>
      </c>
    </row>
    <row r="348" spans="1:4" ht="16.5" thickTop="1" thickBot="1">
      <c r="A348" s="665" t="s">
        <v>713</v>
      </c>
      <c r="B348" s="665" t="s">
        <v>144</v>
      </c>
      <c r="C348" s="666" t="s">
        <v>1931</v>
      </c>
      <c r="D348" s="646">
        <v>6687.8546408621169</v>
      </c>
    </row>
    <row r="349" spans="1:4" ht="16.5" thickTop="1" thickBot="1">
      <c r="A349" s="665" t="s">
        <v>704</v>
      </c>
      <c r="B349" s="665" t="s">
        <v>144</v>
      </c>
      <c r="C349" s="666" t="s">
        <v>2334</v>
      </c>
      <c r="D349" s="646">
        <v>43206.83244131603</v>
      </c>
    </row>
    <row r="350" spans="1:4" ht="16.5" thickTop="1" thickBot="1">
      <c r="A350" s="665" t="s">
        <v>705</v>
      </c>
      <c r="B350" s="665" t="s">
        <v>144</v>
      </c>
      <c r="C350" s="666" t="s">
        <v>2335</v>
      </c>
      <c r="D350" s="646">
        <v>15134.246902581908</v>
      </c>
    </row>
    <row r="351" spans="1:4" ht="16.5" thickTop="1" thickBot="1">
      <c r="A351" s="665" t="s">
        <v>736</v>
      </c>
      <c r="B351" s="665" t="s">
        <v>144</v>
      </c>
      <c r="C351" s="666" t="s">
        <v>1933</v>
      </c>
      <c r="D351" s="646">
        <v>119284.65398009944</v>
      </c>
    </row>
    <row r="352" spans="1:4" ht="16.5" thickTop="1" thickBot="1">
      <c r="A352" s="665" t="s">
        <v>709</v>
      </c>
      <c r="B352" s="665" t="s">
        <v>144</v>
      </c>
      <c r="C352" s="666" t="s">
        <v>710</v>
      </c>
      <c r="D352" s="646">
        <v>316276.65580567688</v>
      </c>
    </row>
    <row r="353" spans="1:4" ht="16.5" thickTop="1" thickBot="1">
      <c r="A353" s="665" t="s">
        <v>711</v>
      </c>
      <c r="B353" s="665" t="s">
        <v>144</v>
      </c>
      <c r="C353" s="666" t="s">
        <v>712</v>
      </c>
      <c r="D353" s="646">
        <v>647077.11050871247</v>
      </c>
    </row>
    <row r="354" spans="1:4" ht="16.5" thickTop="1" thickBot="1">
      <c r="A354" s="665" t="s">
        <v>707</v>
      </c>
      <c r="B354" s="665" t="s">
        <v>144</v>
      </c>
      <c r="C354" s="666" t="s">
        <v>2336</v>
      </c>
      <c r="D354" s="646">
        <v>4438.6365607165035</v>
      </c>
    </row>
    <row r="355" spans="1:4" ht="16.5" thickTop="1" thickBot="1">
      <c r="A355" s="665" t="s">
        <v>706</v>
      </c>
      <c r="B355" s="665" t="s">
        <v>144</v>
      </c>
      <c r="C355" s="666" t="s">
        <v>1930</v>
      </c>
      <c r="D355" s="646">
        <v>3845.1082308759665</v>
      </c>
    </row>
    <row r="356" spans="1:4" ht="16.5" thickTop="1" thickBot="1">
      <c r="A356" s="665" t="s">
        <v>716</v>
      </c>
      <c r="B356" s="665" t="s">
        <v>144</v>
      </c>
      <c r="C356" s="666" t="s">
        <v>717</v>
      </c>
      <c r="D356" s="646">
        <v>41440.649419849025</v>
      </c>
    </row>
    <row r="357" spans="1:4" ht="16.5" thickTop="1" thickBot="1">
      <c r="A357" s="665" t="s">
        <v>714</v>
      </c>
      <c r="B357" s="665" t="s">
        <v>144</v>
      </c>
      <c r="C357" s="666" t="s">
        <v>2337</v>
      </c>
      <c r="D357" s="646">
        <v>565240.28106446262</v>
      </c>
    </row>
    <row r="358" spans="1:4" ht="16.5" thickTop="1" thickBot="1">
      <c r="A358" s="665" t="s">
        <v>715</v>
      </c>
      <c r="B358" s="665" t="s">
        <v>144</v>
      </c>
      <c r="C358" s="666" t="s">
        <v>2338</v>
      </c>
      <c r="D358" s="646">
        <v>616111.90636026405</v>
      </c>
    </row>
    <row r="359" spans="1:4" ht="16.5" thickTop="1" thickBot="1">
      <c r="A359" s="665" t="s">
        <v>718</v>
      </c>
      <c r="B359" s="665" t="s">
        <v>144</v>
      </c>
      <c r="C359" s="666" t="s">
        <v>719</v>
      </c>
      <c r="D359" s="646">
        <v>131788.64307171426</v>
      </c>
    </row>
    <row r="360" spans="1:4" ht="16.5" thickTop="1" thickBot="1">
      <c r="A360" s="665" t="s">
        <v>720</v>
      </c>
      <c r="B360" s="665" t="s">
        <v>144</v>
      </c>
      <c r="C360" s="666" t="s">
        <v>721</v>
      </c>
      <c r="D360" s="646">
        <v>173803.82973907271</v>
      </c>
    </row>
    <row r="361" spans="1:4" ht="16.5" thickTop="1" thickBot="1">
      <c r="A361" s="665" t="s">
        <v>722</v>
      </c>
      <c r="B361" s="665" t="s">
        <v>144</v>
      </c>
      <c r="C361" s="666" t="s">
        <v>723</v>
      </c>
      <c r="D361" s="646">
        <v>233750.43999455936</v>
      </c>
    </row>
    <row r="362" spans="1:4" ht="16.5" thickTop="1" thickBot="1">
      <c r="A362" s="665" t="s">
        <v>724</v>
      </c>
      <c r="B362" s="665" t="s">
        <v>144</v>
      </c>
      <c r="C362" s="666" t="s">
        <v>725</v>
      </c>
      <c r="D362" s="646">
        <v>174387.31692839655</v>
      </c>
    </row>
    <row r="363" spans="1:4" ht="16.5" thickTop="1" thickBot="1">
      <c r="A363" s="665" t="s">
        <v>726</v>
      </c>
      <c r="B363" s="665" t="s">
        <v>144</v>
      </c>
      <c r="C363" s="666" t="s">
        <v>2339</v>
      </c>
      <c r="D363" s="646">
        <v>132849.77822664264</v>
      </c>
    </row>
    <row r="364" spans="1:4" ht="16.5" thickTop="1" thickBot="1">
      <c r="A364" s="665" t="s">
        <v>738</v>
      </c>
      <c r="B364" s="665" t="s">
        <v>144</v>
      </c>
      <c r="C364" s="666" t="s">
        <v>2340</v>
      </c>
      <c r="D364" s="646">
        <v>121869.88909551949</v>
      </c>
    </row>
    <row r="365" spans="1:4" ht="16.5" thickTop="1" thickBot="1">
      <c r="A365" s="665" t="s">
        <v>727</v>
      </c>
      <c r="B365" s="665" t="s">
        <v>144</v>
      </c>
      <c r="C365" s="666" t="s">
        <v>728</v>
      </c>
      <c r="D365" s="646">
        <v>56064.93227051702</v>
      </c>
    </row>
    <row r="366" spans="1:4" ht="16.5" thickTop="1" thickBot="1">
      <c r="A366" s="665" t="s">
        <v>729</v>
      </c>
      <c r="B366" s="665" t="s">
        <v>144</v>
      </c>
      <c r="C366" s="666" t="s">
        <v>1932</v>
      </c>
      <c r="D366" s="646">
        <v>54218.636881929764</v>
      </c>
    </row>
    <row r="367" spans="1:4" ht="16.5" thickTop="1" thickBot="1">
      <c r="A367" s="665" t="s">
        <v>730</v>
      </c>
      <c r="B367" s="665" t="s">
        <v>92</v>
      </c>
      <c r="C367" s="666" t="s">
        <v>2341</v>
      </c>
      <c r="D367" s="646">
        <v>34617.804367110388</v>
      </c>
    </row>
    <row r="368" spans="1:4" ht="16.5" thickTop="1" thickBot="1">
      <c r="A368" s="665" t="s">
        <v>732</v>
      </c>
      <c r="B368" s="665" t="s">
        <v>92</v>
      </c>
      <c r="C368" s="666" t="s">
        <v>733</v>
      </c>
      <c r="D368" s="646">
        <v>2941.6126440423295</v>
      </c>
    </row>
    <row r="369" spans="1:4" ht="16.5" thickTop="1" thickBot="1">
      <c r="A369" s="665" t="s">
        <v>731</v>
      </c>
      <c r="B369" s="665" t="s">
        <v>92</v>
      </c>
      <c r="C369" s="666" t="s">
        <v>2342</v>
      </c>
      <c r="D369" s="646">
        <v>1085.2930489555642</v>
      </c>
    </row>
    <row r="370" spans="1:4" ht="16.5" thickTop="1" thickBot="1">
      <c r="A370" s="665" t="s">
        <v>734</v>
      </c>
      <c r="B370" s="665" t="s">
        <v>92</v>
      </c>
      <c r="C370" s="666" t="s">
        <v>735</v>
      </c>
      <c r="D370" s="646">
        <v>34771.865452484199</v>
      </c>
    </row>
    <row r="371" spans="1:4" ht="16.5" thickTop="1" thickBot="1">
      <c r="A371" s="665" t="s">
        <v>741</v>
      </c>
      <c r="B371" s="665" t="s">
        <v>92</v>
      </c>
      <c r="C371" s="666" t="s">
        <v>1934</v>
      </c>
      <c r="D371" s="646">
        <v>34978.202810738156</v>
      </c>
    </row>
    <row r="372" spans="1:4" ht="16.5" thickTop="1" thickBot="1">
      <c r="A372" s="665" t="s">
        <v>739</v>
      </c>
      <c r="B372" s="665" t="s">
        <v>377</v>
      </c>
      <c r="C372" s="666" t="s">
        <v>740</v>
      </c>
      <c r="D372" s="646">
        <v>2938.4292749756978</v>
      </c>
    </row>
    <row r="373" spans="1:4" ht="16.5" thickTop="1" thickBot="1">
      <c r="A373" s="192"/>
      <c r="B373" s="192"/>
      <c r="C373" s="197"/>
      <c r="D373" s="193"/>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7109375" style="183" customWidth="1"/>
  </cols>
  <sheetData>
    <row r="1" spans="1:5" ht="99.75" customHeight="1" thickTop="1" thickBot="1">
      <c r="A1" s="689" t="s">
        <v>1850</v>
      </c>
      <c r="B1" s="690"/>
      <c r="C1" s="690"/>
      <c r="D1" s="691"/>
    </row>
    <row r="2" spans="1:5" ht="16.5" thickTop="1" thickBot="1">
      <c r="A2" s="688" t="s">
        <v>1409</v>
      </c>
      <c r="B2" s="688"/>
      <c r="C2" s="688"/>
      <c r="D2" s="688"/>
    </row>
    <row r="3" spans="1:5" ht="16.5" thickTop="1" thickBot="1">
      <c r="A3" s="692"/>
      <c r="B3" s="692"/>
      <c r="C3" s="692"/>
      <c r="D3" s="692"/>
    </row>
    <row r="4" spans="1:5" ht="16.5" thickTop="1" thickBot="1">
      <c r="A4" s="693"/>
      <c r="B4" s="693"/>
      <c r="C4" s="693"/>
      <c r="D4" s="693"/>
    </row>
    <row r="5" spans="1:5" ht="30" customHeight="1" thickTop="1" thickBot="1">
      <c r="A5" s="199"/>
      <c r="B5" s="100"/>
      <c r="C5" s="101"/>
      <c r="D5" s="187"/>
    </row>
    <row r="6" spans="1:5" ht="30" customHeight="1" thickTop="1" thickBot="1">
      <c r="A6" s="200" t="s">
        <v>1266</v>
      </c>
      <c r="B6" s="100" t="s">
        <v>339</v>
      </c>
      <c r="C6" s="102" t="s">
        <v>2026</v>
      </c>
      <c r="D6" s="651">
        <v>1182.3355420950079</v>
      </c>
    </row>
    <row r="7" spans="1:5" ht="30" customHeight="1" thickTop="1" thickBot="1">
      <c r="A7" s="200" t="s">
        <v>1352</v>
      </c>
      <c r="B7" s="100" t="s">
        <v>339</v>
      </c>
      <c r="C7" s="102" t="s">
        <v>2025</v>
      </c>
      <c r="D7" s="651">
        <v>1182.3355420950079</v>
      </c>
      <c r="E7" s="103"/>
    </row>
    <row r="8" spans="1:5" ht="30" customHeight="1" thickTop="1" thickBot="1">
      <c r="A8" s="200" t="s">
        <v>1364</v>
      </c>
      <c r="B8" s="100" t="s">
        <v>339</v>
      </c>
      <c r="C8" s="102" t="s">
        <v>2027</v>
      </c>
      <c r="D8" s="651">
        <v>1182.3355420950079</v>
      </c>
    </row>
    <row r="9" spans="1:5" ht="30" customHeight="1" thickTop="1" thickBot="1">
      <c r="A9" s="200" t="s">
        <v>1225</v>
      </c>
      <c r="B9" s="100" t="s">
        <v>1223</v>
      </c>
      <c r="C9" s="102" t="s">
        <v>1226</v>
      </c>
      <c r="D9" s="651">
        <v>1182.3355420950079</v>
      </c>
    </row>
    <row r="10" spans="1:5" ht="30" customHeight="1" thickTop="1" thickBot="1">
      <c r="A10" s="200" t="s">
        <v>1388</v>
      </c>
      <c r="B10" s="100" t="s">
        <v>339</v>
      </c>
      <c r="C10" s="102" t="s">
        <v>1389</v>
      </c>
      <c r="D10" s="651">
        <v>1182.3355420950079</v>
      </c>
    </row>
    <row r="11" spans="1:5" ht="30" customHeight="1" thickTop="1" thickBot="1">
      <c r="A11" s="200" t="s">
        <v>1329</v>
      </c>
      <c r="B11" s="100" t="s">
        <v>339</v>
      </c>
      <c r="C11" s="102" t="s">
        <v>1330</v>
      </c>
      <c r="D11" s="651">
        <v>1182.3355420950079</v>
      </c>
    </row>
    <row r="12" spans="1:5" ht="30" customHeight="1" thickTop="1" thickBot="1">
      <c r="A12" s="200" t="s">
        <v>1331</v>
      </c>
      <c r="B12" s="100" t="s">
        <v>339</v>
      </c>
      <c r="C12" s="102" t="s">
        <v>1332</v>
      </c>
      <c r="D12" s="651">
        <v>1182.3355420950079</v>
      </c>
    </row>
    <row r="13" spans="1:5" ht="30" customHeight="1" thickTop="1" thickBot="1">
      <c r="A13" s="200" t="s">
        <v>1333</v>
      </c>
      <c r="B13" s="100" t="s">
        <v>339</v>
      </c>
      <c r="C13" s="102" t="s">
        <v>1334</v>
      </c>
      <c r="D13" s="651">
        <v>1182.3355420950079</v>
      </c>
    </row>
    <row r="14" spans="1:5" ht="30" customHeight="1" thickTop="1" thickBot="1">
      <c r="A14" s="200" t="s">
        <v>1335</v>
      </c>
      <c r="B14" s="100" t="s">
        <v>339</v>
      </c>
      <c r="C14" s="102" t="s">
        <v>1336</v>
      </c>
      <c r="D14" s="651">
        <v>1182.3355420950079</v>
      </c>
    </row>
    <row r="15" spans="1:5" ht="30" customHeight="1" thickTop="1" thickBot="1">
      <c r="A15" s="200" t="s">
        <v>1317</v>
      </c>
      <c r="B15" s="100" t="s">
        <v>339</v>
      </c>
      <c r="C15" s="102" t="s">
        <v>1860</v>
      </c>
      <c r="D15" s="651">
        <v>1182.3355420950079</v>
      </c>
    </row>
    <row r="16" spans="1:5" ht="30" customHeight="1" thickTop="1" thickBot="1">
      <c r="A16" s="200" t="s">
        <v>1227</v>
      </c>
      <c r="B16" s="100" t="s">
        <v>339</v>
      </c>
      <c r="C16" s="102" t="s">
        <v>1228</v>
      </c>
      <c r="D16" s="651">
        <v>1182.3355420950079</v>
      </c>
    </row>
    <row r="17" spans="1:4" ht="30" customHeight="1" thickTop="1" thickBot="1">
      <c r="A17" s="200" t="s">
        <v>1229</v>
      </c>
      <c r="B17" s="100" t="s">
        <v>339</v>
      </c>
      <c r="C17" s="102" t="s">
        <v>1230</v>
      </c>
      <c r="D17" s="651">
        <v>1182.3355420950079</v>
      </c>
    </row>
    <row r="18" spans="1:4" ht="30" customHeight="1" thickTop="1" thickBot="1">
      <c r="A18" s="200" t="s">
        <v>1231</v>
      </c>
      <c r="B18" s="100" t="s">
        <v>339</v>
      </c>
      <c r="C18" s="102" t="s">
        <v>1232</v>
      </c>
      <c r="D18" s="651">
        <v>1182.3355420950079</v>
      </c>
    </row>
    <row r="19" spans="1:4" ht="30" customHeight="1" thickTop="1" thickBot="1">
      <c r="A19" s="200" t="s">
        <v>1235</v>
      </c>
      <c r="B19" s="100" t="s">
        <v>339</v>
      </c>
      <c r="C19" s="102" t="s">
        <v>1236</v>
      </c>
      <c r="D19" s="651">
        <v>1182.3355420950079</v>
      </c>
    </row>
    <row r="20" spans="1:4" ht="30" customHeight="1" thickTop="1" thickBot="1">
      <c r="A20" s="200" t="s">
        <v>1407</v>
      </c>
      <c r="B20" s="100" t="s">
        <v>339</v>
      </c>
      <c r="C20" s="102" t="s">
        <v>1869</v>
      </c>
      <c r="D20" s="651">
        <v>1182.3355420950079</v>
      </c>
    </row>
    <row r="21" spans="1:4" ht="30" customHeight="1" thickTop="1" thickBot="1">
      <c r="A21" s="200" t="s">
        <v>1239</v>
      </c>
      <c r="B21" s="100" t="s">
        <v>339</v>
      </c>
      <c r="C21" s="102" t="s">
        <v>1240</v>
      </c>
      <c r="D21" s="651">
        <v>1182.3355420950079</v>
      </c>
    </row>
    <row r="22" spans="1:4" ht="30" customHeight="1" thickTop="1" thickBot="1">
      <c r="A22" s="200" t="s">
        <v>1390</v>
      </c>
      <c r="B22" s="100" t="s">
        <v>339</v>
      </c>
      <c r="C22" s="102" t="s">
        <v>1391</v>
      </c>
      <c r="D22" s="651">
        <v>1182.3355420950079</v>
      </c>
    </row>
    <row r="23" spans="1:4" ht="30" customHeight="1" thickTop="1" thickBot="1">
      <c r="A23" s="200" t="s">
        <v>1247</v>
      </c>
      <c r="B23" s="100" t="s">
        <v>339</v>
      </c>
      <c r="C23" s="102" t="s">
        <v>1248</v>
      </c>
      <c r="D23" s="651">
        <v>1182.3355420950079</v>
      </c>
    </row>
    <row r="24" spans="1:4" ht="30" customHeight="1" thickTop="1" thickBot="1">
      <c r="A24" s="200" t="s">
        <v>1269</v>
      </c>
      <c r="B24" s="100" t="s">
        <v>339</v>
      </c>
      <c r="C24" s="102" t="s">
        <v>1270</v>
      </c>
      <c r="D24" s="651">
        <v>1182.3355420950079</v>
      </c>
    </row>
    <row r="25" spans="1:4" ht="30" customHeight="1" thickTop="1" thickBot="1">
      <c r="A25" s="200" t="s">
        <v>1241</v>
      </c>
      <c r="B25" s="100" t="s">
        <v>339</v>
      </c>
      <c r="C25" s="102" t="s">
        <v>1242</v>
      </c>
      <c r="D25" s="651">
        <v>1182.3355420950079</v>
      </c>
    </row>
    <row r="26" spans="1:4" ht="30" customHeight="1" thickTop="1" thickBot="1">
      <c r="A26" s="200" t="s">
        <v>1246</v>
      </c>
      <c r="B26" s="100" t="s">
        <v>339</v>
      </c>
      <c r="C26" s="102" t="s">
        <v>1242</v>
      </c>
      <c r="D26" s="651">
        <v>1182.3355420950079</v>
      </c>
    </row>
    <row r="27" spans="1:4" ht="30" customHeight="1" thickTop="1" thickBot="1">
      <c r="A27" s="200" t="s">
        <v>1303</v>
      </c>
      <c r="B27" s="100" t="s">
        <v>339</v>
      </c>
      <c r="C27" s="102" t="s">
        <v>1304</v>
      </c>
      <c r="D27" s="651">
        <v>1182.3355420950079</v>
      </c>
    </row>
    <row r="28" spans="1:4" ht="30" customHeight="1" thickTop="1" thickBot="1">
      <c r="A28" s="200" t="s">
        <v>1249</v>
      </c>
      <c r="B28" s="100" t="s">
        <v>339</v>
      </c>
      <c r="C28" s="102" t="s">
        <v>1250</v>
      </c>
      <c r="D28" s="651">
        <v>1182.3355420950079</v>
      </c>
    </row>
    <row r="29" spans="1:4" ht="30" customHeight="1" thickTop="1" thickBot="1">
      <c r="A29" s="200" t="s">
        <v>1254</v>
      </c>
      <c r="B29" s="100" t="s">
        <v>339</v>
      </c>
      <c r="C29" s="102" t="s">
        <v>1255</v>
      </c>
      <c r="D29" s="651">
        <v>1182.3355420950079</v>
      </c>
    </row>
    <row r="30" spans="1:4" ht="30" customHeight="1" thickTop="1" thickBot="1">
      <c r="A30" s="200" t="s">
        <v>1252</v>
      </c>
      <c r="B30" s="100" t="s">
        <v>339</v>
      </c>
      <c r="C30" s="102" t="s">
        <v>1253</v>
      </c>
      <c r="D30" s="651">
        <v>1182.3355420950079</v>
      </c>
    </row>
    <row r="31" spans="1:4" ht="30" customHeight="1" thickTop="1" thickBot="1">
      <c r="A31" s="200" t="s">
        <v>1267</v>
      </c>
      <c r="B31" s="100" t="s">
        <v>339</v>
      </c>
      <c r="C31" s="102" t="s">
        <v>1268</v>
      </c>
      <c r="D31" s="651">
        <v>1182.3355420950079</v>
      </c>
    </row>
    <row r="32" spans="1:4" ht="30" customHeight="1" thickTop="1" thickBot="1">
      <c r="A32" s="200" t="s">
        <v>1256</v>
      </c>
      <c r="B32" s="100" t="s">
        <v>339</v>
      </c>
      <c r="C32" s="102" t="s">
        <v>1257</v>
      </c>
      <c r="D32" s="651">
        <v>1182.3355420950079</v>
      </c>
    </row>
    <row r="33" spans="1:4" ht="30" customHeight="1" thickTop="1" thickBot="1">
      <c r="A33" s="200" t="s">
        <v>1272</v>
      </c>
      <c r="B33" s="100" t="s">
        <v>339</v>
      </c>
      <c r="C33" s="102" t="s">
        <v>1257</v>
      </c>
      <c r="D33" s="651">
        <v>1182.3355420950079</v>
      </c>
    </row>
    <row r="34" spans="1:4" ht="30" customHeight="1" thickTop="1" thickBot="1">
      <c r="A34" s="200" t="s">
        <v>1273</v>
      </c>
      <c r="B34" s="100" t="s">
        <v>339</v>
      </c>
      <c r="C34" s="102" t="s">
        <v>1274</v>
      </c>
      <c r="D34" s="651">
        <v>1182.3355420950079</v>
      </c>
    </row>
    <row r="35" spans="1:4" ht="30" customHeight="1" thickTop="1" thickBot="1">
      <c r="A35" s="200" t="s">
        <v>1323</v>
      </c>
      <c r="B35" s="100" t="s">
        <v>339</v>
      </c>
      <c r="C35" s="102" t="s">
        <v>1864</v>
      </c>
      <c r="D35" s="651">
        <v>1182.3355420950079</v>
      </c>
    </row>
    <row r="36" spans="1:4" ht="30" customHeight="1" thickTop="1" thickBot="1">
      <c r="A36" s="200" t="s">
        <v>1404</v>
      </c>
      <c r="B36" s="100" t="s">
        <v>339</v>
      </c>
      <c r="C36" s="102" t="s">
        <v>1405</v>
      </c>
      <c r="D36" s="651">
        <v>1182.3355420950079</v>
      </c>
    </row>
    <row r="37" spans="1:4" ht="30" customHeight="1" thickTop="1" thickBot="1">
      <c r="A37" s="200" t="s">
        <v>1385</v>
      </c>
      <c r="B37" s="100" t="s">
        <v>339</v>
      </c>
      <c r="C37" s="102" t="s">
        <v>1386</v>
      </c>
      <c r="D37" s="651">
        <v>1182.3355420950079</v>
      </c>
    </row>
    <row r="38" spans="1:4" ht="30" customHeight="1" thickTop="1" thickBot="1">
      <c r="A38" s="200" t="s">
        <v>1264</v>
      </c>
      <c r="B38" s="100" t="s">
        <v>339</v>
      </c>
      <c r="C38" s="102" t="s">
        <v>1265</v>
      </c>
      <c r="D38" s="651">
        <v>1182.3355420950079</v>
      </c>
    </row>
    <row r="39" spans="1:4" ht="30" customHeight="1" thickTop="1" thickBot="1">
      <c r="A39" s="200" t="s">
        <v>1221</v>
      </c>
      <c r="B39" s="100" t="s">
        <v>1223</v>
      </c>
      <c r="C39" s="102" t="s">
        <v>1280</v>
      </c>
      <c r="D39" s="651">
        <v>1182.3355420950079</v>
      </c>
    </row>
    <row r="40" spans="1:4" ht="30" customHeight="1" thickTop="1" thickBot="1">
      <c r="A40" s="200" t="s">
        <v>1261</v>
      </c>
      <c r="B40" s="100" t="s">
        <v>339</v>
      </c>
      <c r="C40" s="102" t="s">
        <v>1262</v>
      </c>
      <c r="D40" s="651">
        <v>1182.3355420950079</v>
      </c>
    </row>
    <row r="41" spans="1:4" ht="30" customHeight="1" thickTop="1" thickBot="1">
      <c r="A41" s="200" t="s">
        <v>1259</v>
      </c>
      <c r="B41" s="100" t="s">
        <v>339</v>
      </c>
      <c r="C41" s="102" t="s">
        <v>1260</v>
      </c>
      <c r="D41" s="651">
        <v>1182.3355420950079</v>
      </c>
    </row>
    <row r="42" spans="1:4" ht="30" customHeight="1" thickTop="1" thickBot="1">
      <c r="A42" s="200" t="s">
        <v>1392</v>
      </c>
      <c r="B42" s="100" t="s">
        <v>339</v>
      </c>
      <c r="C42" s="102" t="s">
        <v>1260</v>
      </c>
      <c r="D42" s="651">
        <v>1182.3355420950079</v>
      </c>
    </row>
    <row r="43" spans="1:4" ht="30" customHeight="1" thickTop="1" thickBot="1">
      <c r="A43" s="200" t="s">
        <v>1233</v>
      </c>
      <c r="B43" s="100" t="s">
        <v>339</v>
      </c>
      <c r="C43" s="102" t="s">
        <v>1234</v>
      </c>
      <c r="D43" s="651">
        <v>1182.3355420950079</v>
      </c>
    </row>
    <row r="44" spans="1:4" ht="30" customHeight="1" thickTop="1" thickBot="1">
      <c r="A44" s="200" t="s">
        <v>1387</v>
      </c>
      <c r="B44" s="100" t="s">
        <v>339</v>
      </c>
      <c r="C44" s="102" t="s">
        <v>1234</v>
      </c>
      <c r="D44" s="651">
        <v>1182.3355420950079</v>
      </c>
    </row>
    <row r="45" spans="1:4" ht="30" customHeight="1" thickTop="1" thickBot="1">
      <c r="A45" s="200" t="s">
        <v>1278</v>
      </c>
      <c r="B45" s="100" t="s">
        <v>339</v>
      </c>
      <c r="C45" s="102" t="s">
        <v>1279</v>
      </c>
      <c r="D45" s="651">
        <v>1182.3355420950079</v>
      </c>
    </row>
    <row r="46" spans="1:4" ht="30" customHeight="1" thickTop="1" thickBot="1">
      <c r="A46" s="200" t="s">
        <v>1287</v>
      </c>
      <c r="B46" s="100" t="s">
        <v>339</v>
      </c>
      <c r="C46" s="102" t="s">
        <v>1288</v>
      </c>
      <c r="D46" s="651">
        <v>1182.3355420950079</v>
      </c>
    </row>
    <row r="47" spans="1:4" ht="30" customHeight="1" thickTop="1" thickBot="1">
      <c r="A47" s="200" t="s">
        <v>1291</v>
      </c>
      <c r="B47" s="100" t="s">
        <v>339</v>
      </c>
      <c r="C47" s="102" t="s">
        <v>1292</v>
      </c>
      <c r="D47" s="651">
        <v>1182.3355420950079</v>
      </c>
    </row>
    <row r="48" spans="1:4" ht="30" customHeight="1" thickTop="1" thickBot="1">
      <c r="A48" s="200" t="s">
        <v>1283</v>
      </c>
      <c r="B48" s="100" t="s">
        <v>1223</v>
      </c>
      <c r="C48" s="102" t="s">
        <v>1284</v>
      </c>
      <c r="D48" s="651">
        <v>1182.3355420950079</v>
      </c>
    </row>
    <row r="49" spans="1:4" ht="30" customHeight="1" thickTop="1" thickBot="1">
      <c r="A49" s="200" t="s">
        <v>1281</v>
      </c>
      <c r="B49" s="100" t="s">
        <v>339</v>
      </c>
      <c r="C49" s="102" t="s">
        <v>1282</v>
      </c>
      <c r="D49" s="651">
        <v>1182.3355420950079</v>
      </c>
    </row>
    <row r="50" spans="1:4" ht="30" customHeight="1" thickTop="1" thickBot="1">
      <c r="A50" s="200" t="s">
        <v>1285</v>
      </c>
      <c r="B50" s="100" t="s">
        <v>339</v>
      </c>
      <c r="C50" s="102" t="s">
        <v>1286</v>
      </c>
      <c r="D50" s="651">
        <v>1182.3355420950079</v>
      </c>
    </row>
    <row r="51" spans="1:4" ht="30" customHeight="1" thickTop="1" thickBot="1">
      <c r="A51" s="200" t="s">
        <v>1314</v>
      </c>
      <c r="B51" s="100" t="s">
        <v>1306</v>
      </c>
      <c r="C51" s="102" t="s">
        <v>1315</v>
      </c>
      <c r="D51" s="651">
        <v>1182.3355420950079</v>
      </c>
    </row>
    <row r="52" spans="1:4" ht="30" customHeight="1" thickTop="1" thickBot="1">
      <c r="A52" s="200" t="s">
        <v>1316</v>
      </c>
      <c r="B52" s="100" t="s">
        <v>1306</v>
      </c>
      <c r="C52" s="102" t="s">
        <v>1315</v>
      </c>
      <c r="D52" s="651">
        <v>1182.3355420950079</v>
      </c>
    </row>
    <row r="53" spans="1:4" ht="30" customHeight="1" thickTop="1" thickBot="1">
      <c r="A53" s="200" t="s">
        <v>1289</v>
      </c>
      <c r="B53" s="100" t="s">
        <v>339</v>
      </c>
      <c r="C53" s="102" t="s">
        <v>1290</v>
      </c>
      <c r="D53" s="651">
        <v>1182.3355420950079</v>
      </c>
    </row>
    <row r="54" spans="1:4" ht="30" customHeight="1" thickTop="1" thickBot="1">
      <c r="A54" s="200" t="s">
        <v>1293</v>
      </c>
      <c r="B54" s="100" t="s">
        <v>339</v>
      </c>
      <c r="C54" s="102" t="s">
        <v>1294</v>
      </c>
      <c r="D54" s="651">
        <v>1182.3355420950079</v>
      </c>
    </row>
    <row r="55" spans="1:4" ht="30" customHeight="1" thickTop="1" thickBot="1">
      <c r="A55" s="200" t="s">
        <v>1378</v>
      </c>
      <c r="B55" s="100" t="s">
        <v>339</v>
      </c>
      <c r="C55" s="102" t="s">
        <v>2029</v>
      </c>
      <c r="D55" s="651">
        <v>1182.3355420950079</v>
      </c>
    </row>
    <row r="56" spans="1:4" ht="30" customHeight="1" thickTop="1" thickBot="1">
      <c r="A56" s="200" t="s">
        <v>1379</v>
      </c>
      <c r="B56" s="100" t="s">
        <v>339</v>
      </c>
      <c r="C56" s="102" t="s">
        <v>2030</v>
      </c>
      <c r="D56" s="651">
        <v>1182.3355420950079</v>
      </c>
    </row>
    <row r="57" spans="1:4" ht="30" customHeight="1" thickTop="1" thickBot="1">
      <c r="A57" s="200" t="s">
        <v>1380</v>
      </c>
      <c r="B57" s="100" t="s">
        <v>339</v>
      </c>
      <c r="C57" s="102" t="s">
        <v>2031</v>
      </c>
      <c r="D57" s="651">
        <v>1182.3355420950079</v>
      </c>
    </row>
    <row r="58" spans="1:4" ht="30" customHeight="1" thickTop="1" thickBot="1">
      <c r="A58" s="200" t="s">
        <v>1357</v>
      </c>
      <c r="B58" s="100" t="s">
        <v>339</v>
      </c>
      <c r="C58" s="102" t="s">
        <v>1867</v>
      </c>
      <c r="D58" s="651">
        <v>1182.3355420950079</v>
      </c>
    </row>
    <row r="59" spans="1:4" ht="30" customHeight="1" thickTop="1" thickBot="1">
      <c r="A59" s="200" t="s">
        <v>1295</v>
      </c>
      <c r="B59" s="100" t="s">
        <v>339</v>
      </c>
      <c r="C59" s="102" t="s">
        <v>1296</v>
      </c>
      <c r="D59" s="651">
        <v>1182.3355420950079</v>
      </c>
    </row>
    <row r="60" spans="1:4" ht="30" customHeight="1" thickTop="1" thickBot="1">
      <c r="A60" s="200" t="s">
        <v>1376</v>
      </c>
      <c r="B60" s="100" t="s">
        <v>339</v>
      </c>
      <c r="C60" s="102" t="s">
        <v>1377</v>
      </c>
      <c r="D60" s="651">
        <v>1182.3355420950079</v>
      </c>
    </row>
    <row r="61" spans="1:4" ht="30" customHeight="1" thickTop="1" thickBot="1">
      <c r="A61" s="200" t="s">
        <v>1362</v>
      </c>
      <c r="B61" s="100" t="s">
        <v>339</v>
      </c>
      <c r="C61" s="102" t="s">
        <v>1363</v>
      </c>
      <c r="D61" s="651">
        <v>1182.3355420950079</v>
      </c>
    </row>
    <row r="62" spans="1:4" ht="30" customHeight="1" thickTop="1" thickBot="1">
      <c r="A62" s="200" t="s">
        <v>1369</v>
      </c>
      <c r="B62" s="100" t="s">
        <v>339</v>
      </c>
      <c r="C62" s="102" t="s">
        <v>1370</v>
      </c>
      <c r="D62" s="651">
        <v>1182.3355420950079</v>
      </c>
    </row>
    <row r="63" spans="1:4" ht="30" customHeight="1" thickTop="1" thickBot="1">
      <c r="A63" s="200" t="s">
        <v>1373</v>
      </c>
      <c r="B63" s="100" t="s">
        <v>339</v>
      </c>
      <c r="C63" s="102" t="s">
        <v>1374</v>
      </c>
      <c r="D63" s="651">
        <v>1182.3355420950079</v>
      </c>
    </row>
    <row r="64" spans="1:4" ht="30" customHeight="1" thickTop="1" thickBot="1">
      <c r="A64" s="200" t="s">
        <v>1360</v>
      </c>
      <c r="B64" s="100" t="s">
        <v>339</v>
      </c>
      <c r="C64" s="102" t="s">
        <v>1361</v>
      </c>
      <c r="D64" s="651">
        <v>1182.3355420950079</v>
      </c>
    </row>
    <row r="65" spans="1:4" ht="30" customHeight="1" thickTop="1" thickBot="1">
      <c r="A65" s="200" t="s">
        <v>1297</v>
      </c>
      <c r="B65" s="100" t="s">
        <v>339</v>
      </c>
      <c r="C65" s="102" t="s">
        <v>1298</v>
      </c>
      <c r="D65" s="651">
        <v>1182.3355420950079</v>
      </c>
    </row>
    <row r="66" spans="1:4" ht="30" customHeight="1" thickTop="1" thickBot="1">
      <c r="A66" s="200" t="s">
        <v>1367</v>
      </c>
      <c r="B66" s="100" t="s">
        <v>339</v>
      </c>
      <c r="C66" s="102" t="s">
        <v>1368</v>
      </c>
      <c r="D66" s="651">
        <v>1182.3355420950079</v>
      </c>
    </row>
    <row r="67" spans="1:4" ht="30" customHeight="1" thickTop="1" thickBot="1">
      <c r="A67" s="200" t="s">
        <v>1371</v>
      </c>
      <c r="B67" s="100" t="s">
        <v>339</v>
      </c>
      <c r="C67" s="102" t="s">
        <v>1372</v>
      </c>
      <c r="D67" s="651">
        <v>1182.3355420950079</v>
      </c>
    </row>
    <row r="68" spans="1:4" ht="30" customHeight="1" thickTop="1" thickBot="1">
      <c r="A68" s="200" t="s">
        <v>1343</v>
      </c>
      <c r="B68" s="100" t="s">
        <v>339</v>
      </c>
      <c r="C68" s="102" t="s">
        <v>1344</v>
      </c>
      <c r="D68" s="651">
        <v>1182.3355420950079</v>
      </c>
    </row>
    <row r="69" spans="1:4" ht="30" customHeight="1" thickTop="1" thickBot="1">
      <c r="A69" s="200" t="s">
        <v>1383</v>
      </c>
      <c r="B69" s="100" t="s">
        <v>339</v>
      </c>
      <c r="C69" s="102" t="s">
        <v>2033</v>
      </c>
      <c r="D69" s="651">
        <v>1182.3355420950079</v>
      </c>
    </row>
    <row r="70" spans="1:4" ht="30" customHeight="1" thickTop="1" thickBot="1">
      <c r="A70" s="200" t="s">
        <v>1384</v>
      </c>
      <c r="B70" s="100" t="s">
        <v>339</v>
      </c>
      <c r="C70" s="102" t="s">
        <v>2034</v>
      </c>
      <c r="D70" s="651">
        <v>1182.3355420950079</v>
      </c>
    </row>
    <row r="71" spans="1:4" ht="30" customHeight="1" thickTop="1" thickBot="1">
      <c r="A71" s="200" t="s">
        <v>1381</v>
      </c>
      <c r="B71" s="100" t="s">
        <v>339</v>
      </c>
      <c r="C71" s="102" t="s">
        <v>2035</v>
      </c>
      <c r="D71" s="651">
        <v>1182.3355420950079</v>
      </c>
    </row>
    <row r="72" spans="1:4" ht="30" customHeight="1" thickTop="1" thickBot="1">
      <c r="A72" s="200" t="s">
        <v>1382</v>
      </c>
      <c r="B72" s="100" t="s">
        <v>339</v>
      </c>
      <c r="C72" s="102" t="s">
        <v>2036</v>
      </c>
      <c r="D72" s="651">
        <v>1182.3355420950079</v>
      </c>
    </row>
    <row r="73" spans="1:4" ht="30" customHeight="1" thickTop="1" thickBot="1">
      <c r="A73" s="200" t="s">
        <v>1350</v>
      </c>
      <c r="B73" s="100" t="s">
        <v>339</v>
      </c>
      <c r="C73" s="102" t="s">
        <v>1351</v>
      </c>
      <c r="D73" s="651">
        <v>1182.3355420950079</v>
      </c>
    </row>
    <row r="74" spans="1:4" ht="30" customHeight="1" thickTop="1" thickBot="1">
      <c r="A74" s="200" t="s">
        <v>1349</v>
      </c>
      <c r="B74" s="100" t="s">
        <v>339</v>
      </c>
      <c r="C74" s="102" t="s">
        <v>1866</v>
      </c>
      <c r="D74" s="651">
        <v>1182.3355420950079</v>
      </c>
    </row>
    <row r="75" spans="1:4" ht="30" customHeight="1" thickTop="1" thickBot="1">
      <c r="A75" s="200" t="s">
        <v>1347</v>
      </c>
      <c r="B75" s="100" t="s">
        <v>339</v>
      </c>
      <c r="C75" s="102" t="s">
        <v>1348</v>
      </c>
      <c r="D75" s="651">
        <v>1182.3355420950079</v>
      </c>
    </row>
    <row r="76" spans="1:4" ht="30" customHeight="1" thickTop="1" thickBot="1">
      <c r="A76" s="200" t="s">
        <v>1375</v>
      </c>
      <c r="B76" s="100" t="s">
        <v>339</v>
      </c>
      <c r="C76" s="102" t="s">
        <v>2028</v>
      </c>
      <c r="D76" s="651">
        <v>1182.3355420950079</v>
      </c>
    </row>
    <row r="77" spans="1:4" ht="30" customHeight="1" thickTop="1" thickBot="1">
      <c r="A77" s="200" t="s">
        <v>1353</v>
      </c>
      <c r="B77" s="100" t="s">
        <v>339</v>
      </c>
      <c r="C77" s="102" t="s">
        <v>1354</v>
      </c>
      <c r="D77" s="651">
        <v>1182.3355420950079</v>
      </c>
    </row>
    <row r="78" spans="1:4" ht="30" customHeight="1" thickTop="1" thickBot="1">
      <c r="A78" s="200" t="s">
        <v>1355</v>
      </c>
      <c r="B78" s="100" t="s">
        <v>339</v>
      </c>
      <c r="C78" s="102" t="s">
        <v>1356</v>
      </c>
      <c r="D78" s="651">
        <v>1182.3355420950079</v>
      </c>
    </row>
    <row r="79" spans="1:4" ht="30" customHeight="1" thickTop="1" thickBot="1">
      <c r="A79" s="200" t="s">
        <v>1358</v>
      </c>
      <c r="B79" s="100" t="s">
        <v>339</v>
      </c>
      <c r="C79" s="102" t="s">
        <v>1359</v>
      </c>
      <c r="D79" s="651">
        <v>1182.3355420950079</v>
      </c>
    </row>
    <row r="80" spans="1:4" ht="30" customHeight="1" thickTop="1" thickBot="1">
      <c r="A80" s="200" t="s">
        <v>1337</v>
      </c>
      <c r="B80" s="100" t="s">
        <v>339</v>
      </c>
      <c r="C80" s="102" t="s">
        <v>1338</v>
      </c>
      <c r="D80" s="651">
        <v>1182.3355420950079</v>
      </c>
    </row>
    <row r="81" spans="1:4" ht="30" customHeight="1" thickTop="1" thickBot="1">
      <c r="A81" s="200" t="s">
        <v>1341</v>
      </c>
      <c r="B81" s="100" t="s">
        <v>339</v>
      </c>
      <c r="C81" s="102" t="s">
        <v>1342</v>
      </c>
      <c r="D81" s="651">
        <v>1182.3355420950079</v>
      </c>
    </row>
    <row r="82" spans="1:4" ht="30" customHeight="1" thickTop="1" thickBot="1">
      <c r="A82" s="200" t="s">
        <v>1345</v>
      </c>
      <c r="B82" s="100" t="s">
        <v>339</v>
      </c>
      <c r="C82" s="102" t="s">
        <v>1346</v>
      </c>
      <c r="D82" s="651">
        <v>1182.3355420950079</v>
      </c>
    </row>
    <row r="83" spans="1:4" ht="30" customHeight="1" thickTop="1" thickBot="1">
      <c r="A83" s="200" t="s">
        <v>1339</v>
      </c>
      <c r="B83" s="100" t="s">
        <v>339</v>
      </c>
      <c r="C83" s="102" t="s">
        <v>1340</v>
      </c>
      <c r="D83" s="651">
        <v>1182.3355420950079</v>
      </c>
    </row>
    <row r="84" spans="1:4" ht="30" customHeight="1" thickTop="1" thickBot="1">
      <c r="A84" s="200" t="s">
        <v>1305</v>
      </c>
      <c r="B84" s="100" t="s">
        <v>339</v>
      </c>
      <c r="C84" s="102" t="s">
        <v>1307</v>
      </c>
      <c r="D84" s="651">
        <v>1182.3355420950079</v>
      </c>
    </row>
    <row r="85" spans="1:4" ht="30" customHeight="1" thickTop="1" thickBot="1">
      <c r="A85" s="200" t="s">
        <v>1308</v>
      </c>
      <c r="B85" s="100" t="s">
        <v>339</v>
      </c>
      <c r="C85" s="102" t="s">
        <v>1859</v>
      </c>
      <c r="D85" s="651">
        <v>1182.3355420950079</v>
      </c>
    </row>
    <row r="86" spans="1:4" ht="30" customHeight="1" thickTop="1" thickBot="1">
      <c r="A86" s="200" t="s">
        <v>1309</v>
      </c>
      <c r="B86" s="100" t="s">
        <v>1306</v>
      </c>
      <c r="C86" s="102" t="s">
        <v>1310</v>
      </c>
      <c r="D86" s="651">
        <v>1182.3355420950079</v>
      </c>
    </row>
    <row r="87" spans="1:4" ht="30" customHeight="1" thickTop="1" thickBot="1">
      <c r="A87" s="200" t="s">
        <v>1311</v>
      </c>
      <c r="B87" s="100" t="s">
        <v>339</v>
      </c>
      <c r="C87" s="102" t="s">
        <v>1312</v>
      </c>
      <c r="D87" s="651">
        <v>1182.3355420950079</v>
      </c>
    </row>
    <row r="88" spans="1:4" ht="30" customHeight="1" thickTop="1" thickBot="1">
      <c r="A88" s="200" t="s">
        <v>1313</v>
      </c>
      <c r="B88" s="100" t="s">
        <v>339</v>
      </c>
      <c r="C88" s="102" t="s">
        <v>1312</v>
      </c>
      <c r="D88" s="651">
        <v>1182.3355420950079</v>
      </c>
    </row>
    <row r="89" spans="1:4" ht="30" customHeight="1" thickTop="1" thickBot="1">
      <c r="A89" s="200" t="s">
        <v>1243</v>
      </c>
      <c r="B89" s="100" t="s">
        <v>339</v>
      </c>
      <c r="C89" s="102" t="s">
        <v>1852</v>
      </c>
      <c r="D89" s="651">
        <v>1182.3355420950079</v>
      </c>
    </row>
    <row r="90" spans="1:4" ht="30" customHeight="1" thickTop="1" thickBot="1">
      <c r="A90" s="200" t="s">
        <v>1365</v>
      </c>
      <c r="B90" s="100" t="s">
        <v>339</v>
      </c>
      <c r="C90" s="102" t="s">
        <v>1366</v>
      </c>
      <c r="D90" s="651">
        <v>1182.3355420950079</v>
      </c>
    </row>
    <row r="91" spans="1:4" ht="30" customHeight="1" thickTop="1" thickBot="1">
      <c r="A91" s="200" t="s">
        <v>1244</v>
      </c>
      <c r="B91" s="100" t="s">
        <v>339</v>
      </c>
      <c r="C91" s="102" t="s">
        <v>1245</v>
      </c>
      <c r="D91" s="651">
        <v>1182.3355420950079</v>
      </c>
    </row>
    <row r="92" spans="1:4" ht="30" customHeight="1" thickTop="1" thickBot="1">
      <c r="A92" s="200" t="s">
        <v>1277</v>
      </c>
      <c r="B92" s="100" t="s">
        <v>339</v>
      </c>
      <c r="C92" s="102" t="s">
        <v>1858</v>
      </c>
      <c r="D92" s="651">
        <v>1182.3355420950079</v>
      </c>
    </row>
    <row r="93" spans="1:4" ht="30" customHeight="1" thickTop="1" thickBot="1">
      <c r="A93" s="200" t="s">
        <v>1408</v>
      </c>
      <c r="B93" s="100" t="s">
        <v>1406</v>
      </c>
      <c r="C93" s="102" t="s">
        <v>1870</v>
      </c>
      <c r="D93" s="651">
        <v>57.485316065991711</v>
      </c>
    </row>
    <row r="94" spans="1:4" ht="30" customHeight="1" thickTop="1" thickBot="1">
      <c r="A94" s="200" t="s">
        <v>1399</v>
      </c>
      <c r="B94" s="100" t="s">
        <v>92</v>
      </c>
      <c r="C94" s="102" t="s">
        <v>1868</v>
      </c>
      <c r="D94" s="651">
        <v>245706.5623955653</v>
      </c>
    </row>
    <row r="95" spans="1:4" ht="30" customHeight="1" thickTop="1" thickBot="1">
      <c r="A95" s="200" t="s">
        <v>1222</v>
      </c>
      <c r="B95" s="100" t="s">
        <v>1223</v>
      </c>
      <c r="C95" s="102" t="s">
        <v>1224</v>
      </c>
      <c r="D95" s="651">
        <v>0.32199408674705626</v>
      </c>
    </row>
    <row r="96" spans="1:4" ht="30" customHeight="1" thickTop="1" thickBot="1">
      <c r="A96" s="200" t="s">
        <v>1631</v>
      </c>
      <c r="B96" s="100" t="s">
        <v>339</v>
      </c>
      <c r="C96" s="102" t="s">
        <v>1851</v>
      </c>
      <c r="D96" s="651">
        <v>889.69853813404166</v>
      </c>
    </row>
    <row r="97" spans="1:4" ht="30" customHeight="1" thickTop="1" thickBot="1">
      <c r="A97" s="200" t="s">
        <v>1412</v>
      </c>
      <c r="B97" s="100" t="s">
        <v>339</v>
      </c>
      <c r="C97" s="102" t="s">
        <v>1411</v>
      </c>
      <c r="D97" s="651">
        <v>773.9698905053724</v>
      </c>
    </row>
    <row r="98" spans="1:4" ht="30" customHeight="1" thickTop="1" thickBot="1">
      <c r="A98" s="200" t="s">
        <v>1237</v>
      </c>
      <c r="B98" s="100" t="s">
        <v>92</v>
      </c>
      <c r="C98" s="102" t="s">
        <v>1238</v>
      </c>
      <c r="D98" s="651">
        <v>17571.989601097353</v>
      </c>
    </row>
    <row r="99" spans="1:4" ht="30" customHeight="1" thickTop="1" thickBot="1">
      <c r="A99" s="200" t="s">
        <v>1251</v>
      </c>
      <c r="B99" s="100" t="s">
        <v>339</v>
      </c>
      <c r="C99" s="102" t="s">
        <v>1853</v>
      </c>
      <c r="D99" s="651">
        <v>963.71643246489782</v>
      </c>
    </row>
    <row r="100" spans="1:4" ht="30" customHeight="1" thickTop="1" thickBot="1">
      <c r="A100" s="200" t="s">
        <v>1320</v>
      </c>
      <c r="B100" s="100" t="s">
        <v>1306</v>
      </c>
      <c r="C100" s="102" t="s">
        <v>1863</v>
      </c>
      <c r="D100" s="651">
        <v>947.09459487865229</v>
      </c>
    </row>
    <row r="101" spans="1:4" ht="30" customHeight="1" thickTop="1" thickBot="1">
      <c r="A101" s="200" t="s">
        <v>1393</v>
      </c>
      <c r="B101" s="100" t="s">
        <v>339</v>
      </c>
      <c r="C101" s="102" t="s">
        <v>1394</v>
      </c>
      <c r="D101" s="651">
        <v>3937.6589602338045</v>
      </c>
    </row>
    <row r="102" spans="1:4" ht="30" customHeight="1" thickTop="1" thickBot="1">
      <c r="A102" s="200" t="s">
        <v>1395</v>
      </c>
      <c r="B102" s="100" t="s">
        <v>141</v>
      </c>
      <c r="C102" s="102" t="s">
        <v>1396</v>
      </c>
      <c r="D102" s="651">
        <v>105463.47870227607</v>
      </c>
    </row>
    <row r="103" spans="1:4" ht="30" customHeight="1" thickTop="1" thickBot="1">
      <c r="A103" s="200" t="s">
        <v>1327</v>
      </c>
      <c r="B103" s="100" t="s">
        <v>344</v>
      </c>
      <c r="C103" s="102" t="s">
        <v>1328</v>
      </c>
      <c r="D103" s="651">
        <v>0.48579707420353946</v>
      </c>
    </row>
    <row r="104" spans="1:4" ht="30" customHeight="1" thickTop="1" thickBot="1">
      <c r="A104" s="200" t="s">
        <v>1325</v>
      </c>
      <c r="B104" s="100" t="s">
        <v>344</v>
      </c>
      <c r="C104" s="102" t="s">
        <v>1326</v>
      </c>
      <c r="D104" s="651">
        <v>0.32199408674705626</v>
      </c>
    </row>
    <row r="105" spans="1:4" ht="30" customHeight="1" thickTop="1" thickBot="1">
      <c r="A105" s="200" t="s">
        <v>1275</v>
      </c>
      <c r="B105" s="100" t="s">
        <v>339</v>
      </c>
      <c r="C105" s="102" t="s">
        <v>1276</v>
      </c>
      <c r="D105" s="651">
        <v>2345.4584576763209</v>
      </c>
    </row>
    <row r="106" spans="1:4" ht="30" customHeight="1" thickTop="1" thickBot="1">
      <c r="A106" s="200" t="s">
        <v>1402</v>
      </c>
      <c r="B106" s="100" t="s">
        <v>92</v>
      </c>
      <c r="C106" s="102" t="s">
        <v>1403</v>
      </c>
      <c r="D106" s="651">
        <v>109743.59385643507</v>
      </c>
    </row>
    <row r="107" spans="1:4" ht="30" customHeight="1" thickTop="1" thickBot="1">
      <c r="A107" s="200" t="s">
        <v>1301</v>
      </c>
      <c r="B107" s="100" t="s">
        <v>339</v>
      </c>
      <c r="C107" s="102" t="s">
        <v>1302</v>
      </c>
      <c r="D107" s="651">
        <v>902.19592096007511</v>
      </c>
    </row>
    <row r="108" spans="1:4" ht="30" customHeight="1" thickTop="1" thickBot="1">
      <c r="A108" s="200" t="s">
        <v>1263</v>
      </c>
      <c r="B108" s="100" t="s">
        <v>339</v>
      </c>
      <c r="C108" s="102" t="s">
        <v>1855</v>
      </c>
      <c r="D108" s="651">
        <v>853.35080662739483</v>
      </c>
    </row>
    <row r="109" spans="1:4" ht="30" customHeight="1" thickTop="1" thickBot="1">
      <c r="A109" s="200" t="s">
        <v>1258</v>
      </c>
      <c r="B109" s="100" t="s">
        <v>339</v>
      </c>
      <c r="C109" s="102" t="s">
        <v>1854</v>
      </c>
      <c r="D109" s="651">
        <v>809.99968281006613</v>
      </c>
    </row>
    <row r="110" spans="1:4" ht="30" customHeight="1" thickTop="1" thickBot="1">
      <c r="A110" s="200" t="s">
        <v>1397</v>
      </c>
      <c r="B110" s="100" t="s">
        <v>339</v>
      </c>
      <c r="C110" s="102" t="s">
        <v>1398</v>
      </c>
      <c r="D110" s="651">
        <v>853.76982845029681</v>
      </c>
    </row>
    <row r="111" spans="1:4" ht="30" customHeight="1" thickTop="1" thickBot="1">
      <c r="A111" s="200" t="s">
        <v>1318</v>
      </c>
      <c r="B111" s="100" t="s">
        <v>1306</v>
      </c>
      <c r="C111" s="102" t="s">
        <v>1861</v>
      </c>
      <c r="D111" s="651">
        <v>753.73863178106319</v>
      </c>
    </row>
    <row r="112" spans="1:4" ht="30" customHeight="1" thickTop="1" thickBot="1">
      <c r="A112" s="200" t="s">
        <v>1319</v>
      </c>
      <c r="B112" s="100" t="s">
        <v>344</v>
      </c>
      <c r="C112" s="102" t="s">
        <v>1862</v>
      </c>
      <c r="D112" s="651">
        <v>2.1757092797894146</v>
      </c>
    </row>
    <row r="113" spans="1:4" ht="30" customHeight="1" thickTop="1" thickBot="1">
      <c r="A113" s="200" t="s">
        <v>1324</v>
      </c>
      <c r="B113" s="100" t="s">
        <v>1306</v>
      </c>
      <c r="C113" s="102" t="s">
        <v>1865</v>
      </c>
      <c r="D113" s="651">
        <v>554.27794326172511</v>
      </c>
    </row>
    <row r="114" spans="1:4" ht="30" customHeight="1" thickTop="1" thickBot="1">
      <c r="A114" s="200" t="s">
        <v>1400</v>
      </c>
      <c r="B114" s="100" t="s">
        <v>92</v>
      </c>
      <c r="C114" s="102" t="s">
        <v>1401</v>
      </c>
      <c r="D114" s="651">
        <v>838259.59187846794</v>
      </c>
    </row>
    <row r="115" spans="1:4" ht="30" customHeight="1" thickTop="1" thickBot="1">
      <c r="A115" s="200" t="s">
        <v>1321</v>
      </c>
      <c r="B115" s="100" t="s">
        <v>92</v>
      </c>
      <c r="C115" s="102" t="s">
        <v>1322</v>
      </c>
      <c r="D115" s="651">
        <v>790.45375333625816</v>
      </c>
    </row>
    <row r="116" spans="1:4" ht="30" customHeight="1" thickTop="1" thickBot="1">
      <c r="A116" s="200" t="s">
        <v>1271</v>
      </c>
      <c r="B116" s="100" t="s">
        <v>339</v>
      </c>
      <c r="C116" s="102" t="s">
        <v>1857</v>
      </c>
      <c r="D116" s="651">
        <v>21.578660081056881</v>
      </c>
    </row>
    <row r="117" spans="1:4" ht="30" customHeight="1" thickTop="1" thickBot="1">
      <c r="A117" s="200" t="s">
        <v>1299</v>
      </c>
      <c r="B117" s="100" t="s">
        <v>92</v>
      </c>
      <c r="C117" s="102" t="s">
        <v>1300</v>
      </c>
      <c r="D117" s="651">
        <v>398322.49837329978</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698"/>
      <c r="B1" s="701"/>
      <c r="C1" s="702"/>
      <c r="D1" s="702"/>
      <c r="E1" s="702"/>
      <c r="F1" s="702"/>
      <c r="G1" s="702"/>
      <c r="H1" s="702"/>
      <c r="I1" s="703"/>
      <c r="J1" s="710" t="s">
        <v>933</v>
      </c>
      <c r="K1" s="717" t="s">
        <v>2198</v>
      </c>
      <c r="L1" s="718"/>
      <c r="M1" s="719"/>
    </row>
    <row r="2" spans="1:13" s="489" customFormat="1">
      <c r="A2" s="699"/>
      <c r="B2" s="723" t="s">
        <v>934</v>
      </c>
      <c r="C2" s="724"/>
      <c r="D2" s="724"/>
      <c r="E2" s="724"/>
      <c r="F2" s="724"/>
      <c r="G2" s="724"/>
      <c r="H2" s="724"/>
      <c r="I2" s="725"/>
      <c r="J2" s="711"/>
      <c r="K2" s="720"/>
      <c r="L2" s="721"/>
      <c r="M2" s="722"/>
    </row>
    <row r="3" spans="1:13" s="489" customFormat="1">
      <c r="A3" s="699"/>
      <c r="B3" s="704" t="s">
        <v>2199</v>
      </c>
      <c r="C3" s="705"/>
      <c r="D3" s="705"/>
      <c r="E3" s="705"/>
      <c r="F3" s="705"/>
      <c r="G3" s="705"/>
      <c r="H3" s="705"/>
      <c r="I3" s="706"/>
      <c r="J3" s="715" t="s">
        <v>935</v>
      </c>
      <c r="K3" s="727">
        <v>1</v>
      </c>
      <c r="L3" s="728"/>
      <c r="M3" s="729"/>
    </row>
    <row r="4" spans="1:13" s="489" customFormat="1">
      <c r="A4" s="699"/>
      <c r="B4" s="704" t="s">
        <v>2200</v>
      </c>
      <c r="C4" s="705"/>
      <c r="D4" s="705"/>
      <c r="E4" s="705"/>
      <c r="F4" s="705"/>
      <c r="G4" s="705"/>
      <c r="H4" s="705"/>
      <c r="I4" s="706"/>
      <c r="J4" s="726"/>
      <c r="K4" s="730"/>
      <c r="L4" s="731"/>
      <c r="M4" s="732"/>
    </row>
    <row r="5" spans="1:13" s="489" customFormat="1">
      <c r="A5" s="699"/>
      <c r="B5" s="712" t="s">
        <v>2201</v>
      </c>
      <c r="C5" s="713"/>
      <c r="D5" s="713"/>
      <c r="E5" s="713"/>
      <c r="F5" s="713"/>
      <c r="G5" s="713"/>
      <c r="H5" s="713"/>
      <c r="I5" s="714"/>
      <c r="J5" s="715" t="s">
        <v>936</v>
      </c>
      <c r="K5" s="733"/>
      <c r="L5" s="733" t="s">
        <v>937</v>
      </c>
      <c r="M5" s="735"/>
    </row>
    <row r="6" spans="1:13" s="489" customFormat="1" ht="13.5" customHeight="1" thickBot="1">
      <c r="A6" s="700"/>
      <c r="B6" s="707"/>
      <c r="C6" s="708"/>
      <c r="D6" s="708"/>
      <c r="E6" s="708"/>
      <c r="F6" s="708"/>
      <c r="G6" s="708"/>
      <c r="H6" s="708"/>
      <c r="I6" s="709"/>
      <c r="J6" s="716"/>
      <c r="K6" s="734"/>
      <c r="L6" s="734"/>
      <c r="M6" s="736"/>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695" t="s">
        <v>2205</v>
      </c>
      <c r="B10" s="696"/>
      <c r="C10" s="696"/>
      <c r="D10" s="696"/>
      <c r="E10" s="508" t="s">
        <v>2206</v>
      </c>
      <c r="F10" s="509"/>
      <c r="H10" s="697" t="s">
        <v>2207</v>
      </c>
      <c r="I10" s="697"/>
      <c r="J10" s="510" t="s">
        <v>2206</v>
      </c>
      <c r="K10" s="511"/>
      <c r="L10" s="511"/>
      <c r="M10" s="512"/>
    </row>
    <row r="11" spans="1:13" s="489" customFormat="1" ht="24" customHeight="1">
      <c r="A11" s="513" t="s">
        <v>939</v>
      </c>
      <c r="B11" s="514"/>
      <c r="C11" s="694"/>
      <c r="D11" s="694"/>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37"/>
      <c r="L12" s="737"/>
      <c r="M12" s="738"/>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39" t="s">
        <v>2202</v>
      </c>
      <c r="F25" s="739"/>
      <c r="G25" s="739"/>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40" t="s">
        <v>942</v>
      </c>
      <c r="B27" s="741"/>
      <c r="C27" s="741"/>
      <c r="D27" s="741"/>
      <c r="E27" s="741"/>
      <c r="F27" s="741"/>
      <c r="G27" s="741"/>
      <c r="H27" s="741"/>
      <c r="I27" s="741"/>
      <c r="J27" s="741"/>
      <c r="K27" s="741"/>
      <c r="L27" s="741"/>
      <c r="M27" s="742"/>
    </row>
    <row r="28" spans="1:13" ht="13.5" thickBot="1">
      <c r="A28" s="555"/>
      <c r="B28" s="556"/>
      <c r="C28" s="556"/>
      <c r="D28" s="556"/>
      <c r="E28" s="556"/>
      <c r="F28" s="556"/>
      <c r="G28" s="556"/>
      <c r="H28" s="556"/>
      <c r="I28" s="556"/>
      <c r="J28" s="556"/>
      <c r="K28" s="556"/>
      <c r="L28" s="556"/>
      <c r="M28" s="557"/>
    </row>
    <row r="29" spans="1:13" ht="25.5">
      <c r="A29" s="558" t="s">
        <v>943</v>
      </c>
      <c r="B29" s="743" t="s">
        <v>944</v>
      </c>
      <c r="C29" s="744"/>
      <c r="D29" s="744"/>
      <c r="E29" s="744"/>
      <c r="F29" s="744"/>
      <c r="G29" s="744"/>
      <c r="H29" s="744"/>
      <c r="I29" s="745"/>
      <c r="J29" s="559" t="s">
        <v>2215</v>
      </c>
      <c r="K29" s="746" t="s">
        <v>945</v>
      </c>
      <c r="L29" s="747"/>
      <c r="M29" s="558" t="s">
        <v>946</v>
      </c>
    </row>
    <row r="30" spans="1:13" ht="13.5" thickBot="1">
      <c r="A30" s="560"/>
      <c r="B30" s="561"/>
      <c r="C30" s="562"/>
      <c r="D30" s="562"/>
      <c r="E30" s="562"/>
      <c r="F30" s="562"/>
      <c r="G30" s="562"/>
      <c r="H30" s="562"/>
      <c r="I30" s="562"/>
      <c r="J30" s="563"/>
      <c r="K30" s="748"/>
      <c r="L30" s="749"/>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50" t="s">
        <v>944</v>
      </c>
      <c r="B34" s="751"/>
      <c r="C34" s="751"/>
      <c r="D34" s="751"/>
      <c r="E34" s="751"/>
      <c r="F34" s="751"/>
      <c r="G34" s="752"/>
      <c r="H34" s="753" t="s">
        <v>948</v>
      </c>
      <c r="I34" s="754"/>
      <c r="J34" s="571" t="s">
        <v>949</v>
      </c>
      <c r="K34" s="755" t="s">
        <v>950</v>
      </c>
      <c r="L34" s="752"/>
      <c r="M34" s="572" t="s">
        <v>951</v>
      </c>
    </row>
    <row r="35" spans="1:13" s="573" customFormat="1" ht="12">
      <c r="A35" s="756"/>
      <c r="B35" s="757"/>
      <c r="C35" s="757"/>
      <c r="D35" s="757"/>
      <c r="E35" s="757"/>
      <c r="F35" s="757"/>
      <c r="G35" s="758"/>
      <c r="H35" s="759"/>
      <c r="I35" s="760"/>
      <c r="J35" s="574"/>
      <c r="K35" s="761"/>
      <c r="L35" s="758"/>
      <c r="M35" s="575"/>
    </row>
    <row r="36" spans="1:13" s="573" customFormat="1" thickBot="1">
      <c r="A36" s="762"/>
      <c r="B36" s="763"/>
      <c r="C36" s="763"/>
      <c r="D36" s="763"/>
      <c r="E36" s="763"/>
      <c r="F36" s="763"/>
      <c r="G36" s="764"/>
      <c r="H36" s="765"/>
      <c r="I36" s="766"/>
      <c r="J36" s="576"/>
      <c r="K36" s="767"/>
      <c r="L36" s="764"/>
      <c r="M36" s="577"/>
    </row>
    <row r="37" spans="1:13" s="573" customFormat="1" thickBot="1">
      <c r="A37" s="768" t="s">
        <v>953</v>
      </c>
      <c r="B37" s="769"/>
      <c r="C37" s="769"/>
      <c r="D37" s="769"/>
      <c r="E37" s="769"/>
      <c r="F37" s="769"/>
      <c r="G37" s="769"/>
      <c r="H37" s="769"/>
      <c r="I37" s="769"/>
      <c r="J37" s="769"/>
      <c r="K37" s="769"/>
      <c r="L37" s="770"/>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50" t="s">
        <v>944</v>
      </c>
      <c r="B41" s="751"/>
      <c r="C41" s="751"/>
      <c r="D41" s="751"/>
      <c r="E41" s="751"/>
      <c r="F41" s="751"/>
      <c r="G41" s="751"/>
      <c r="H41" s="752"/>
      <c r="I41" s="587" t="s">
        <v>945</v>
      </c>
      <c r="J41" s="571" t="s">
        <v>946</v>
      </c>
      <c r="K41" s="755" t="s">
        <v>955</v>
      </c>
      <c r="L41" s="752"/>
      <c r="M41" s="572" t="s">
        <v>951</v>
      </c>
    </row>
    <row r="42" spans="1:13" s="573" customFormat="1" ht="12">
      <c r="A42" s="771"/>
      <c r="B42" s="772"/>
      <c r="C42" s="772"/>
      <c r="D42" s="772"/>
      <c r="E42" s="772"/>
      <c r="F42" s="772"/>
      <c r="G42" s="772"/>
      <c r="H42" s="760"/>
      <c r="I42" s="588"/>
      <c r="J42" s="574"/>
      <c r="K42" s="761"/>
      <c r="L42" s="758"/>
      <c r="M42" s="575"/>
    </row>
    <row r="43" spans="1:13" s="573" customFormat="1" thickBot="1">
      <c r="A43" s="773"/>
      <c r="B43" s="774"/>
      <c r="C43" s="774"/>
      <c r="D43" s="774"/>
      <c r="E43" s="774"/>
      <c r="F43" s="774"/>
      <c r="G43" s="774"/>
      <c r="H43" s="766"/>
      <c r="I43" s="589"/>
      <c r="J43" s="590"/>
      <c r="K43" s="767"/>
      <c r="L43" s="764"/>
      <c r="M43" s="591"/>
    </row>
    <row r="44" spans="1:13" s="573" customFormat="1" thickBot="1">
      <c r="A44" s="768" t="s">
        <v>953</v>
      </c>
      <c r="B44" s="769"/>
      <c r="C44" s="769"/>
      <c r="D44" s="769"/>
      <c r="E44" s="769"/>
      <c r="F44" s="769"/>
      <c r="G44" s="769"/>
      <c r="H44" s="769"/>
      <c r="I44" s="769"/>
      <c r="J44" s="769"/>
      <c r="K44" s="769"/>
      <c r="L44" s="770"/>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75" t="s">
        <v>957</v>
      </c>
      <c r="B48" s="776"/>
      <c r="C48" s="776"/>
      <c r="D48" s="776"/>
      <c r="E48" s="777"/>
      <c r="F48" s="594"/>
      <c r="G48" s="595" t="s">
        <v>945</v>
      </c>
      <c r="H48" s="596" t="s">
        <v>958</v>
      </c>
      <c r="I48" s="597" t="s">
        <v>2233</v>
      </c>
      <c r="J48" s="596" t="s">
        <v>2234</v>
      </c>
      <c r="K48" s="778" t="s">
        <v>961</v>
      </c>
      <c r="L48" s="777"/>
      <c r="M48" s="598" t="s">
        <v>951</v>
      </c>
    </row>
    <row r="49" spans="1:13" s="573" customFormat="1" ht="12">
      <c r="A49" s="599"/>
      <c r="B49" s="600"/>
      <c r="C49" s="600"/>
      <c r="D49" s="600"/>
      <c r="E49" s="600"/>
      <c r="F49" s="600"/>
      <c r="G49" s="601"/>
      <c r="H49" s="574"/>
      <c r="I49" s="588"/>
      <c r="J49" s="574"/>
      <c r="K49" s="761"/>
      <c r="L49" s="758"/>
      <c r="M49" s="575"/>
    </row>
    <row r="50" spans="1:13" s="573" customFormat="1" thickBot="1">
      <c r="A50" s="602"/>
      <c r="B50" s="603"/>
      <c r="C50" s="603"/>
      <c r="D50" s="603"/>
      <c r="E50" s="603"/>
      <c r="F50" s="603"/>
      <c r="G50" s="604"/>
      <c r="H50" s="576"/>
      <c r="I50" s="586"/>
      <c r="J50" s="576"/>
      <c r="K50" s="767"/>
      <c r="L50" s="764"/>
      <c r="M50" s="577"/>
    </row>
    <row r="51" spans="1:13" s="573" customFormat="1" thickBot="1">
      <c r="A51" s="779" t="s">
        <v>953</v>
      </c>
      <c r="B51" s="780"/>
      <c r="C51" s="780"/>
      <c r="D51" s="780"/>
      <c r="E51" s="780"/>
      <c r="F51" s="780"/>
      <c r="G51" s="780"/>
      <c r="H51" s="780"/>
      <c r="I51" s="780"/>
      <c r="J51" s="780"/>
      <c r="K51" s="780"/>
      <c r="L51" s="781"/>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75" t="s">
        <v>944</v>
      </c>
      <c r="B55" s="776"/>
      <c r="C55" s="776"/>
      <c r="D55" s="776"/>
      <c r="E55" s="776"/>
      <c r="F55" s="776"/>
      <c r="G55" s="777"/>
      <c r="H55" s="595" t="s">
        <v>964</v>
      </c>
      <c r="I55" s="597" t="s">
        <v>965</v>
      </c>
      <c r="J55" s="596" t="s">
        <v>966</v>
      </c>
      <c r="K55" s="782" t="s">
        <v>950</v>
      </c>
      <c r="L55" s="783"/>
      <c r="M55" s="606" t="s">
        <v>951</v>
      </c>
    </row>
    <row r="56" spans="1:13" s="573" customFormat="1" ht="12">
      <c r="A56" s="771"/>
      <c r="B56" s="772"/>
      <c r="C56" s="772"/>
      <c r="D56" s="772"/>
      <c r="E56" s="772"/>
      <c r="F56" s="772"/>
      <c r="G56" s="772"/>
      <c r="H56" s="574"/>
      <c r="I56" s="588"/>
      <c r="J56" s="574"/>
      <c r="K56" s="761"/>
      <c r="L56" s="758"/>
      <c r="M56" s="575"/>
    </row>
    <row r="57" spans="1:13" s="573" customFormat="1" thickBot="1">
      <c r="A57" s="773"/>
      <c r="B57" s="774"/>
      <c r="C57" s="774"/>
      <c r="D57" s="774"/>
      <c r="E57" s="774"/>
      <c r="F57" s="774"/>
      <c r="G57" s="774"/>
      <c r="H57" s="576"/>
      <c r="I57" s="586"/>
      <c r="J57" s="576"/>
      <c r="K57" s="767"/>
      <c r="L57" s="764"/>
      <c r="M57" s="577"/>
    </row>
    <row r="58" spans="1:13" s="573" customFormat="1" thickBot="1">
      <c r="A58" s="768" t="s">
        <v>953</v>
      </c>
      <c r="B58" s="769"/>
      <c r="C58" s="769"/>
      <c r="D58" s="769"/>
      <c r="E58" s="769"/>
      <c r="F58" s="769"/>
      <c r="G58" s="769"/>
      <c r="H58" s="769"/>
      <c r="I58" s="769"/>
      <c r="J58" s="769"/>
      <c r="K58" s="769"/>
      <c r="L58" s="770"/>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68" t="s">
        <v>967</v>
      </c>
      <c r="B60" s="769"/>
      <c r="C60" s="769"/>
      <c r="D60" s="769"/>
      <c r="E60" s="769"/>
      <c r="F60" s="769"/>
      <c r="G60" s="769"/>
      <c r="H60" s="769"/>
      <c r="I60" s="769"/>
      <c r="J60" s="769"/>
      <c r="K60" s="769"/>
      <c r="L60" s="770"/>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50" t="s">
        <v>944</v>
      </c>
      <c r="B64" s="751"/>
      <c r="C64" s="751"/>
      <c r="D64" s="751"/>
      <c r="E64" s="751"/>
      <c r="F64" s="751"/>
      <c r="G64" s="751"/>
      <c r="H64" s="607"/>
      <c r="I64" s="608"/>
      <c r="J64" s="609" t="s">
        <v>970</v>
      </c>
      <c r="K64" s="784" t="s">
        <v>971</v>
      </c>
      <c r="L64" s="785"/>
      <c r="M64" s="610"/>
    </row>
    <row r="65" spans="1:13" s="573" customFormat="1" ht="12">
      <c r="A65" s="771" t="s">
        <v>2235</v>
      </c>
      <c r="B65" s="772"/>
      <c r="C65" s="772"/>
      <c r="D65" s="772"/>
      <c r="E65" s="772"/>
      <c r="F65" s="772"/>
      <c r="G65" s="772"/>
      <c r="H65" s="611"/>
      <c r="I65" s="612"/>
      <c r="J65" s="613"/>
      <c r="K65" s="796"/>
      <c r="L65" s="797"/>
      <c r="M65" s="614"/>
    </row>
    <row r="66" spans="1:13" s="573" customFormat="1" ht="12">
      <c r="A66" s="615" t="s">
        <v>973</v>
      </c>
      <c r="B66" s="616"/>
      <c r="C66" s="616"/>
      <c r="D66" s="616"/>
      <c r="E66" s="616"/>
      <c r="F66" s="616"/>
      <c r="G66" s="616"/>
      <c r="H66" s="611"/>
      <c r="I66" s="612"/>
      <c r="J66" s="613"/>
      <c r="K66" s="796"/>
      <c r="L66" s="797"/>
      <c r="M66" s="614"/>
    </row>
    <row r="67" spans="1:13" s="573" customFormat="1" thickBot="1">
      <c r="A67" s="602" t="s">
        <v>974</v>
      </c>
      <c r="B67" s="603"/>
      <c r="C67" s="603"/>
      <c r="D67" s="603"/>
      <c r="E67" s="603"/>
      <c r="F67" s="603"/>
      <c r="G67" s="603"/>
      <c r="H67" s="617"/>
      <c r="I67" s="618"/>
      <c r="J67" s="613"/>
      <c r="K67" s="798"/>
      <c r="L67" s="799"/>
      <c r="M67" s="614"/>
    </row>
    <row r="68" spans="1:13" s="573" customFormat="1" thickBot="1">
      <c r="A68" s="768" t="s">
        <v>953</v>
      </c>
      <c r="B68" s="769"/>
      <c r="C68" s="769"/>
      <c r="D68" s="769"/>
      <c r="E68" s="769"/>
      <c r="F68" s="769"/>
      <c r="G68" s="769"/>
      <c r="H68" s="769"/>
      <c r="I68" s="769"/>
      <c r="J68" s="769"/>
      <c r="K68" s="769"/>
      <c r="L68" s="770"/>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68" t="s">
        <v>2236</v>
      </c>
      <c r="B70" s="769"/>
      <c r="C70" s="769"/>
      <c r="D70" s="769"/>
      <c r="E70" s="769"/>
      <c r="F70" s="769"/>
      <c r="G70" s="769"/>
      <c r="H70" s="769"/>
      <c r="I70" s="769"/>
      <c r="J70" s="769"/>
      <c r="K70" s="769"/>
      <c r="L70" s="770"/>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786" t="s">
        <v>2218</v>
      </c>
      <c r="B87" s="787"/>
      <c r="C87" s="787"/>
      <c r="D87" s="787"/>
      <c r="E87" s="787"/>
      <c r="F87" s="787"/>
      <c r="G87" s="787"/>
      <c r="H87" s="787"/>
      <c r="I87" s="787"/>
      <c r="J87" s="787"/>
      <c r="K87" s="787"/>
      <c r="L87" s="787"/>
      <c r="M87" s="788"/>
    </row>
    <row r="88" spans="1:13" ht="17.25" customHeight="1">
      <c r="A88" s="786"/>
      <c r="B88" s="787"/>
      <c r="C88" s="787"/>
      <c r="D88" s="787"/>
      <c r="E88" s="787"/>
      <c r="F88" s="787"/>
      <c r="G88" s="787"/>
      <c r="H88" s="787"/>
      <c r="I88" s="787"/>
      <c r="J88" s="787"/>
      <c r="K88" s="787"/>
      <c r="L88" s="787"/>
      <c r="M88" s="788"/>
    </row>
    <row r="89" spans="1:13" ht="18.75" customHeight="1">
      <c r="A89" s="789" t="s">
        <v>2219</v>
      </c>
      <c r="B89" s="790"/>
      <c r="C89" s="790"/>
      <c r="D89" s="790"/>
      <c r="E89" s="790"/>
      <c r="F89" s="790"/>
      <c r="G89" s="790"/>
      <c r="H89" s="790"/>
      <c r="I89" s="790"/>
      <c r="J89" s="790"/>
      <c r="K89" s="790"/>
      <c r="L89" s="790"/>
      <c r="M89" s="791"/>
    </row>
    <row r="90" spans="1:13" ht="21.75" customHeight="1">
      <c r="A90" s="789"/>
      <c r="B90" s="790"/>
      <c r="C90" s="790"/>
      <c r="D90" s="790"/>
      <c r="E90" s="790"/>
      <c r="F90" s="790"/>
      <c r="G90" s="790"/>
      <c r="H90" s="790"/>
      <c r="I90" s="790"/>
      <c r="J90" s="790"/>
      <c r="K90" s="790"/>
      <c r="L90" s="790"/>
      <c r="M90" s="791"/>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92"/>
      <c r="J100" s="792"/>
      <c r="K100" s="792"/>
      <c r="L100" s="792"/>
      <c r="M100" s="793"/>
    </row>
    <row r="101" spans="1:13" ht="13.5" thickBot="1">
      <c r="A101" s="643" t="s">
        <v>2221</v>
      </c>
      <c r="B101" s="644"/>
      <c r="C101" s="644"/>
      <c r="D101" s="645"/>
      <c r="E101" s="645"/>
      <c r="F101" s="645"/>
      <c r="G101" s="645"/>
      <c r="H101" s="645"/>
      <c r="I101" s="794"/>
      <c r="J101" s="794"/>
      <c r="K101" s="794"/>
      <c r="L101" s="794"/>
      <c r="M101" s="795"/>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3"/>
      <c r="C1" s="845"/>
      <c r="D1" s="846"/>
      <c r="E1" s="846"/>
      <c r="F1" s="846"/>
      <c r="G1" s="846"/>
      <c r="H1" s="846"/>
      <c r="I1" s="846"/>
      <c r="J1" s="847"/>
      <c r="K1" s="848" t="s">
        <v>933</v>
      </c>
      <c r="L1" s="850" t="s">
        <v>2198</v>
      </c>
      <c r="M1" s="851"/>
      <c r="N1" s="852"/>
    </row>
    <row r="2" spans="2:14">
      <c r="B2" s="834"/>
      <c r="C2" s="811" t="s">
        <v>934</v>
      </c>
      <c r="D2" s="812"/>
      <c r="E2" s="812"/>
      <c r="F2" s="812"/>
      <c r="G2" s="812"/>
      <c r="H2" s="812"/>
      <c r="I2" s="812"/>
      <c r="J2" s="813"/>
      <c r="K2" s="849"/>
      <c r="L2" s="853"/>
      <c r="M2" s="854"/>
      <c r="N2" s="855"/>
    </row>
    <row r="3" spans="2:14">
      <c r="B3" s="834"/>
      <c r="C3" s="811" t="s">
        <v>2199</v>
      </c>
      <c r="D3" s="812"/>
      <c r="E3" s="812"/>
      <c r="F3" s="812"/>
      <c r="G3" s="812"/>
      <c r="H3" s="812"/>
      <c r="I3" s="812"/>
      <c r="J3" s="813"/>
      <c r="K3" s="836" t="s">
        <v>935</v>
      </c>
      <c r="L3" s="805">
        <v>1</v>
      </c>
      <c r="M3" s="806"/>
      <c r="N3" s="807"/>
    </row>
    <row r="4" spans="2:14">
      <c r="B4" s="834"/>
      <c r="C4" s="811" t="s">
        <v>2200</v>
      </c>
      <c r="D4" s="812"/>
      <c r="E4" s="812"/>
      <c r="F4" s="812"/>
      <c r="G4" s="812"/>
      <c r="H4" s="812"/>
      <c r="I4" s="812"/>
      <c r="J4" s="813"/>
      <c r="K4" s="856"/>
      <c r="L4" s="808"/>
      <c r="M4" s="809"/>
      <c r="N4" s="810"/>
    </row>
    <row r="5" spans="2:14">
      <c r="B5" s="834"/>
      <c r="C5" s="811" t="s">
        <v>2201</v>
      </c>
      <c r="D5" s="812"/>
      <c r="E5" s="812"/>
      <c r="F5" s="812"/>
      <c r="G5" s="812"/>
      <c r="H5" s="812"/>
      <c r="I5" s="812"/>
      <c r="J5" s="813"/>
      <c r="K5" s="836" t="s">
        <v>936</v>
      </c>
      <c r="L5" s="838"/>
      <c r="M5" s="838" t="s">
        <v>937</v>
      </c>
      <c r="N5" s="840"/>
    </row>
    <row r="6" spans="2:14" ht="15.75" thickBot="1">
      <c r="B6" s="835"/>
      <c r="C6" s="842"/>
      <c r="D6" s="843"/>
      <c r="E6" s="843"/>
      <c r="F6" s="843"/>
      <c r="G6" s="843"/>
      <c r="H6" s="843"/>
      <c r="I6" s="843"/>
      <c r="J6" s="844"/>
      <c r="K6" s="837"/>
      <c r="L6" s="839"/>
      <c r="M6" s="839"/>
      <c r="N6" s="841"/>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814" t="s">
        <v>2205</v>
      </c>
      <c r="C10" s="815"/>
      <c r="D10" s="815"/>
      <c r="E10" s="815"/>
      <c r="F10" s="358" t="s">
        <v>2206</v>
      </c>
      <c r="G10" s="79"/>
      <c r="H10" s="359"/>
      <c r="I10" s="816" t="s">
        <v>2207</v>
      </c>
      <c r="J10" s="816"/>
      <c r="K10" s="360" t="s">
        <v>2206</v>
      </c>
      <c r="L10" s="356"/>
      <c r="M10" s="356"/>
      <c r="N10" s="357"/>
    </row>
    <row r="11" spans="2:14">
      <c r="B11" s="361" t="s">
        <v>939</v>
      </c>
      <c r="C11" s="362"/>
      <c r="D11" s="802"/>
      <c r="E11" s="802"/>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817" t="s">
        <v>2222</v>
      </c>
      <c r="G25" s="818"/>
      <c r="H25" s="818"/>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129</v>
      </c>
      <c r="B36" s="873" t="str">
        <f>VLOOKUP(A36,EQUIPOS!A6:D154,3,FALSE)</f>
        <v xml:space="preserve">Buldozer, Potencia al volante de 140 HP, motor de 2200 RPM, longitud de hoja 4,80m. </v>
      </c>
      <c r="C36" s="874"/>
      <c r="D36" s="874"/>
      <c r="E36" s="874"/>
      <c r="F36" s="874"/>
      <c r="G36" s="874"/>
      <c r="H36" s="875"/>
      <c r="I36" s="267"/>
      <c r="J36" s="268"/>
      <c r="K36" s="269">
        <f>VLOOKUP(A36,EQUIPOS!A6:D161,4,FALSE)</f>
        <v>218724.90947319445</v>
      </c>
      <c r="L36" s="270"/>
      <c r="M36" s="271">
        <v>0.15</v>
      </c>
      <c r="N36" s="272">
        <f>K36/M36</f>
        <v>1458166.0631546297</v>
      </c>
    </row>
    <row r="37" spans="1:14">
      <c r="A37" t="s">
        <v>150</v>
      </c>
      <c r="B37" s="873" t="str">
        <f>VLOOKUP(A37,EQUIPOS!A7:D154,3,FALSE)</f>
        <v>Cargador : Potencia en el volante 125 hp, Clasificación de RPM del motor 2300.</v>
      </c>
      <c r="C37" s="874"/>
      <c r="D37" s="874"/>
      <c r="E37" s="874"/>
      <c r="F37" s="874"/>
      <c r="G37" s="874"/>
      <c r="H37" s="875"/>
      <c r="I37" s="267"/>
      <c r="J37" s="268"/>
      <c r="K37" s="269">
        <f>VLOOKUP(A37,EQUIPOS!A7:D162,4,FALSE)</f>
        <v>120538.50202302057</v>
      </c>
      <c r="L37" s="270"/>
      <c r="M37" s="271">
        <v>0.15</v>
      </c>
      <c r="N37" s="272">
        <f>K37/M37</f>
        <v>803590.01348680386</v>
      </c>
    </row>
    <row r="38" spans="1:14">
      <c r="A38" t="s">
        <v>273</v>
      </c>
      <c r="B38" s="873" t="str">
        <f>VLOOKUP(A38,EQUIPOS!A8:D154,3,FALSE)</f>
        <v>Motosierra, 93.6 cm3 - 7.1 HP, 45-90 cm - 7.9 kg</v>
      </c>
      <c r="C38" s="874"/>
      <c r="D38" s="874"/>
      <c r="E38" s="874"/>
      <c r="F38" s="874"/>
      <c r="G38" s="874"/>
      <c r="H38" s="875"/>
      <c r="I38" s="267"/>
      <c r="J38" s="268"/>
      <c r="K38" s="269">
        <f>VLOOKUP(A38,EQUIPOS!A8:D163,4,FALSE)</f>
        <v>5262.5661907205204</v>
      </c>
      <c r="L38" s="270"/>
      <c r="M38" s="271">
        <v>0.15</v>
      </c>
      <c r="N38" s="273">
        <f>K38/M38</f>
        <v>35083.774604803468</v>
      </c>
    </row>
    <row r="39" spans="1:14">
      <c r="B39" s="873"/>
      <c r="C39" s="874"/>
      <c r="D39" s="874"/>
      <c r="E39" s="874"/>
      <c r="F39" s="874"/>
      <c r="G39" s="874"/>
      <c r="H39" s="875"/>
      <c r="I39" s="876"/>
      <c r="J39" s="877"/>
      <c r="K39" s="274"/>
      <c r="L39" s="878"/>
      <c r="M39" s="879"/>
      <c r="N39" s="275"/>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10431.749166666668</v>
      </c>
    </row>
    <row r="43" spans="1:14" ht="15.75" thickBot="1">
      <c r="B43" s="824" t="s">
        <v>953</v>
      </c>
      <c r="C43" s="825"/>
      <c r="D43" s="825"/>
      <c r="E43" s="825"/>
      <c r="F43" s="825"/>
      <c r="G43" s="825"/>
      <c r="H43" s="825"/>
      <c r="I43" s="825"/>
      <c r="J43" s="825"/>
      <c r="K43" s="825"/>
      <c r="L43" s="825"/>
      <c r="M43" s="826"/>
      <c r="N43" s="99">
        <f>SUM(N36:N42)</f>
        <v>2307271.6004129034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7" t="s">
        <v>957</v>
      </c>
      <c r="C58" s="888"/>
      <c r="D58" s="888"/>
      <c r="E58" s="888"/>
      <c r="F58" s="888"/>
      <c r="G58" s="889"/>
      <c r="H58" s="73" t="s">
        <v>945</v>
      </c>
      <c r="I58" s="74" t="s">
        <v>958</v>
      </c>
      <c r="J58" s="75" t="s">
        <v>959</v>
      </c>
      <c r="K58" s="73" t="s">
        <v>960</v>
      </c>
      <c r="L58" s="910" t="s">
        <v>961</v>
      </c>
      <c r="M58" s="889"/>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911">
        <v>983.54</v>
      </c>
      <c r="M59" s="912"/>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902"/>
      <c r="M64" s="903"/>
      <c r="N64" s="296"/>
    </row>
    <row r="65" spans="1:15" ht="15.75" thickBot="1">
      <c r="B65" s="913" t="s">
        <v>953</v>
      </c>
      <c r="C65" s="867"/>
      <c r="D65" s="867"/>
      <c r="E65" s="867"/>
      <c r="F65" s="867"/>
      <c r="G65" s="867"/>
      <c r="H65" s="867"/>
      <c r="I65" s="867"/>
      <c r="J65" s="867"/>
      <c r="K65" s="867"/>
      <c r="L65" s="867"/>
      <c r="M65" s="868"/>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296">
        <f>K70/M70</f>
        <v>208634.98333333334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48"/>
      <c r="J75" s="48"/>
      <c r="K75" s="48"/>
      <c r="L75" s="902"/>
      <c r="M75" s="903"/>
      <c r="N75" s="296"/>
    </row>
    <row r="76" spans="1:15" ht="15.75" thickBot="1">
      <c r="B76" s="824" t="s">
        <v>953</v>
      </c>
      <c r="C76" s="825"/>
      <c r="D76" s="825"/>
      <c r="E76" s="825"/>
      <c r="F76" s="825"/>
      <c r="G76" s="825"/>
      <c r="H76" s="825"/>
      <c r="I76" s="867"/>
      <c r="J76" s="867"/>
      <c r="K76" s="867"/>
      <c r="L76" s="867"/>
      <c r="M76" s="868"/>
      <c r="N76" s="301">
        <f>N70+N71+N72+N73+N74</f>
        <v>208634.98333333334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2550330.4837462367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510066.09674924734</v>
      </c>
      <c r="M83" s="860"/>
      <c r="N83" s="51"/>
    </row>
    <row r="84" spans="1:14">
      <c r="B84" s="89" t="s">
        <v>973</v>
      </c>
      <c r="C84" s="90"/>
      <c r="D84" s="90"/>
      <c r="E84" s="90"/>
      <c r="F84" s="90"/>
      <c r="G84" s="90"/>
      <c r="H84" s="90"/>
      <c r="I84" s="87"/>
      <c r="J84" s="88"/>
      <c r="K84" s="304">
        <v>0.05</v>
      </c>
      <c r="L84" s="859">
        <f>N78*K84</f>
        <v>127516.52418731184</v>
      </c>
      <c r="M84" s="860"/>
      <c r="N84" s="51"/>
    </row>
    <row r="85" spans="1:14" ht="15.75" thickBot="1">
      <c r="B85" s="91" t="s">
        <v>974</v>
      </c>
      <c r="C85" s="92"/>
      <c r="D85" s="92"/>
      <c r="E85" s="92"/>
      <c r="F85" s="92"/>
      <c r="G85" s="92"/>
      <c r="H85" s="92"/>
      <c r="I85" s="93"/>
      <c r="J85" s="94"/>
      <c r="K85" s="305">
        <v>0.05</v>
      </c>
      <c r="L85" s="861">
        <f>N78*K85</f>
        <v>127516.52418731184</v>
      </c>
      <c r="M85" s="862"/>
      <c r="N85" s="51"/>
    </row>
    <row r="86" spans="1:14" ht="15.75" thickBot="1">
      <c r="B86" s="824" t="s">
        <v>953</v>
      </c>
      <c r="C86" s="825"/>
      <c r="D86" s="825"/>
      <c r="E86" s="825"/>
      <c r="F86" s="825"/>
      <c r="G86" s="825"/>
      <c r="H86" s="825"/>
      <c r="I86" s="825"/>
      <c r="J86" s="825"/>
      <c r="K86" s="825"/>
      <c r="L86" s="825"/>
      <c r="M86" s="826"/>
      <c r="N86" s="52">
        <f>L83+L84+L85</f>
        <v>765099.14512387104</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188">
        <f>N78+N86</f>
        <v>3315429.6288701077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24"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3"/>
      <c r="C1" s="845"/>
      <c r="D1" s="846"/>
      <c r="E1" s="846"/>
      <c r="F1" s="846"/>
      <c r="G1" s="846"/>
      <c r="H1" s="846"/>
      <c r="I1" s="846"/>
      <c r="J1" s="847"/>
      <c r="K1" s="848" t="s">
        <v>933</v>
      </c>
      <c r="L1" s="850" t="s">
        <v>2198</v>
      </c>
      <c r="M1" s="851"/>
      <c r="N1" s="852"/>
    </row>
    <row r="2" spans="2:14">
      <c r="B2" s="834"/>
      <c r="C2" s="811" t="s">
        <v>934</v>
      </c>
      <c r="D2" s="812"/>
      <c r="E2" s="812"/>
      <c r="F2" s="812"/>
      <c r="G2" s="812"/>
      <c r="H2" s="812"/>
      <c r="I2" s="812"/>
      <c r="J2" s="813"/>
      <c r="K2" s="849"/>
      <c r="L2" s="853"/>
      <c r="M2" s="854"/>
      <c r="N2" s="855"/>
    </row>
    <row r="3" spans="2:14">
      <c r="B3" s="834"/>
      <c r="C3" s="811" t="s">
        <v>2199</v>
      </c>
      <c r="D3" s="812"/>
      <c r="E3" s="812"/>
      <c r="F3" s="812"/>
      <c r="G3" s="812"/>
      <c r="H3" s="812"/>
      <c r="I3" s="812"/>
      <c r="J3" s="813"/>
      <c r="K3" s="836" t="s">
        <v>935</v>
      </c>
      <c r="L3" s="805">
        <v>1</v>
      </c>
      <c r="M3" s="806"/>
      <c r="N3" s="807"/>
    </row>
    <row r="4" spans="2:14">
      <c r="B4" s="834"/>
      <c r="C4" s="811" t="s">
        <v>2200</v>
      </c>
      <c r="D4" s="812"/>
      <c r="E4" s="812"/>
      <c r="F4" s="812"/>
      <c r="G4" s="812"/>
      <c r="H4" s="812"/>
      <c r="I4" s="812"/>
      <c r="J4" s="813"/>
      <c r="K4" s="856"/>
      <c r="L4" s="808"/>
      <c r="M4" s="809"/>
      <c r="N4" s="810"/>
    </row>
    <row r="5" spans="2:14">
      <c r="B5" s="834"/>
      <c r="C5" s="811" t="s">
        <v>2201</v>
      </c>
      <c r="D5" s="812"/>
      <c r="E5" s="812"/>
      <c r="F5" s="812"/>
      <c r="G5" s="812"/>
      <c r="H5" s="812"/>
      <c r="I5" s="812"/>
      <c r="J5" s="813"/>
      <c r="K5" s="836" t="s">
        <v>936</v>
      </c>
      <c r="L5" s="838"/>
      <c r="M5" s="838" t="s">
        <v>937</v>
      </c>
      <c r="N5" s="840"/>
    </row>
    <row r="6" spans="2:14" ht="15.75" thickBot="1">
      <c r="B6" s="835"/>
      <c r="C6" s="842"/>
      <c r="D6" s="843"/>
      <c r="E6" s="843"/>
      <c r="F6" s="843"/>
      <c r="G6" s="843"/>
      <c r="H6" s="843"/>
      <c r="I6" s="843"/>
      <c r="J6" s="844"/>
      <c r="K6" s="837"/>
      <c r="L6" s="839"/>
      <c r="M6" s="839"/>
      <c r="N6" s="841"/>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4" t="s">
        <v>2205</v>
      </c>
      <c r="C10" s="815"/>
      <c r="D10" s="815"/>
      <c r="E10" s="815"/>
      <c r="F10" s="391" t="s">
        <v>2206</v>
      </c>
      <c r="G10" s="79"/>
      <c r="H10" s="359"/>
      <c r="I10" s="816" t="s">
        <v>2207</v>
      </c>
      <c r="J10" s="816"/>
      <c r="K10" s="392" t="s">
        <v>2206</v>
      </c>
      <c r="L10" s="356"/>
      <c r="M10" s="356"/>
      <c r="N10" s="35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249</v>
      </c>
      <c r="B36" s="873" t="str">
        <f>VLOOKUP(A36,EQUIPOS!A6:D154,3,FALSE)</f>
        <v>Guadañadora, Cilindraje 41.5 cm3, Longitud del mango 1450 mm, Peso 7.4 kg</v>
      </c>
      <c r="C36" s="874"/>
      <c r="D36" s="874"/>
      <c r="E36" s="874"/>
      <c r="F36" s="874"/>
      <c r="G36" s="874"/>
      <c r="H36" s="875"/>
      <c r="I36" s="267"/>
      <c r="J36" s="268"/>
      <c r="K36" s="269">
        <f>VLOOKUP(A36,EQUIPOS!A6:D161,4,FALSE)</f>
        <v>3970.8986729148237</v>
      </c>
      <c r="L36" s="270"/>
      <c r="M36" s="271">
        <v>0.36</v>
      </c>
      <c r="N36" s="272">
        <f>K36/M36</f>
        <v>11030.274091430067</v>
      </c>
    </row>
    <row r="37" spans="1:14">
      <c r="A37" t="s">
        <v>273</v>
      </c>
      <c r="B37" s="873" t="str">
        <f>VLOOKUP(A37,EQUIPOS!A7:D154,3,FALSE)</f>
        <v>Motosierra, 93.6 cm3 - 7.1 HP, 45-90 cm - 7.9 kg</v>
      </c>
      <c r="C37" s="874"/>
      <c r="D37" s="874"/>
      <c r="E37" s="874"/>
      <c r="F37" s="874"/>
      <c r="G37" s="874"/>
      <c r="H37" s="875"/>
      <c r="I37" s="267"/>
      <c r="J37" s="268"/>
      <c r="K37" s="269">
        <f>VLOOKUP(A37,EQUIPOS!A7:D162,4,FALSE)</f>
        <v>5262.5661907205204</v>
      </c>
      <c r="L37" s="270"/>
      <c r="M37" s="271">
        <v>0.10299999999999999</v>
      </c>
      <c r="N37" s="272">
        <f>K37/M37</f>
        <v>51092.875638063306</v>
      </c>
    </row>
    <row r="38" spans="1:14">
      <c r="B38" s="873"/>
      <c r="C38" s="874"/>
      <c r="D38" s="874"/>
      <c r="E38" s="874"/>
      <c r="F38" s="874"/>
      <c r="G38" s="874"/>
      <c r="H38" s="875"/>
      <c r="I38" s="267"/>
      <c r="J38" s="268"/>
      <c r="K38" s="269"/>
      <c r="L38" s="270"/>
      <c r="M38" s="271"/>
      <c r="N38" s="273"/>
    </row>
    <row r="39" spans="1:14">
      <c r="B39" s="873"/>
      <c r="C39" s="874"/>
      <c r="D39" s="874"/>
      <c r="E39" s="874"/>
      <c r="F39" s="874"/>
      <c r="G39" s="874"/>
      <c r="H39" s="875"/>
      <c r="I39" s="876"/>
      <c r="J39" s="877"/>
      <c r="K39" s="274"/>
      <c r="L39" s="878"/>
      <c r="M39" s="879"/>
      <c r="N39" s="275"/>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2173.2810763888888</v>
      </c>
    </row>
    <row r="43" spans="1:14" ht="15.75" thickBot="1">
      <c r="B43" s="824" t="s">
        <v>953</v>
      </c>
      <c r="C43" s="825"/>
      <c r="D43" s="825"/>
      <c r="E43" s="825"/>
      <c r="F43" s="825"/>
      <c r="G43" s="825"/>
      <c r="H43" s="825"/>
      <c r="I43" s="825"/>
      <c r="J43" s="825"/>
      <c r="K43" s="825"/>
      <c r="L43" s="825"/>
      <c r="M43" s="826"/>
      <c r="N43" s="99">
        <f>SUM(N36:N42)</f>
        <v>64296.430805882264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911">
        <f>'900.2'!N78</f>
        <v>1183.2074415764098</v>
      </c>
      <c r="M59" s="912"/>
      <c r="N59" s="287">
        <f>K59*L59</f>
        <v>59160.372078820488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45"/>
    </row>
    <row r="65" spans="1:15" ht="15.75" thickBot="1">
      <c r="B65" s="913" t="s">
        <v>953</v>
      </c>
      <c r="C65" s="867"/>
      <c r="D65" s="867"/>
      <c r="E65" s="867"/>
      <c r="F65" s="867"/>
      <c r="G65" s="867"/>
      <c r="H65" s="867"/>
      <c r="I65" s="867"/>
      <c r="J65" s="867"/>
      <c r="K65" s="867"/>
      <c r="L65" s="867"/>
      <c r="M65" s="868"/>
      <c r="N65" s="104">
        <f>N59+N60+N61+N62+N63</f>
        <v>59160.372078820488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2.88</v>
      </c>
      <c r="N70" s="296">
        <f>K70/M70</f>
        <v>43465.621527777774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N70+N71+N72+N73+N74</f>
        <v>43465.621527777774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166922.42441248053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33384.484882496108</v>
      </c>
      <c r="M83" s="860"/>
      <c r="N83" s="51"/>
    </row>
    <row r="84" spans="1:14">
      <c r="B84" s="89" t="s">
        <v>973</v>
      </c>
      <c r="C84" s="90"/>
      <c r="D84" s="90"/>
      <c r="E84" s="90"/>
      <c r="F84" s="90"/>
      <c r="G84" s="90"/>
      <c r="H84" s="90"/>
      <c r="I84" s="87"/>
      <c r="J84" s="88"/>
      <c r="K84" s="304">
        <v>0.05</v>
      </c>
      <c r="L84" s="859">
        <f>N78*K84</f>
        <v>8346.121220624027</v>
      </c>
      <c r="M84" s="860"/>
      <c r="N84" s="51"/>
    </row>
    <row r="85" spans="1:14" ht="15.75" thickBot="1">
      <c r="B85" s="91" t="s">
        <v>974</v>
      </c>
      <c r="C85" s="92"/>
      <c r="D85" s="92"/>
      <c r="E85" s="92"/>
      <c r="F85" s="92"/>
      <c r="G85" s="92"/>
      <c r="H85" s="92"/>
      <c r="I85" s="93"/>
      <c r="J85" s="94"/>
      <c r="K85" s="305">
        <v>0.05</v>
      </c>
      <c r="L85" s="861">
        <f>N78*K85</f>
        <v>8346.121220624027</v>
      </c>
      <c r="M85" s="862"/>
      <c r="N85" s="51"/>
    </row>
    <row r="86" spans="1:14" ht="15.75" thickBot="1">
      <c r="B86" s="824" t="s">
        <v>953</v>
      </c>
      <c r="C86" s="825"/>
      <c r="D86" s="825"/>
      <c r="E86" s="825"/>
      <c r="F86" s="825"/>
      <c r="G86" s="825"/>
      <c r="H86" s="825"/>
      <c r="I86" s="825"/>
      <c r="J86" s="825"/>
      <c r="K86" s="825"/>
      <c r="L86" s="825"/>
      <c r="M86" s="826"/>
      <c r="N86" s="52">
        <f>L83+L84+L85</f>
        <v>50076.72732374417</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188">
        <f>N78+N86</f>
        <v>216999.15173622471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28.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150</v>
      </c>
      <c r="B36" s="873" t="str">
        <f>VLOOKUP(A36,EQUIPOS!A6:D154,3,FALSE)</f>
        <v>Cargador : Potencia en el volante 125 hp, Clasificación de RPM del motor 2300.</v>
      </c>
      <c r="C36" s="874"/>
      <c r="D36" s="874"/>
      <c r="E36" s="874"/>
      <c r="F36" s="874"/>
      <c r="G36" s="874"/>
      <c r="H36" s="875"/>
      <c r="I36" s="267"/>
      <c r="J36" s="268"/>
      <c r="K36" s="269">
        <f>VLOOKUP(A36,EQUIPOS!A6:D161,4,FALSE)</f>
        <v>120538.50202302057</v>
      </c>
      <c r="L36" s="270"/>
      <c r="M36" s="271">
        <v>2.375</v>
      </c>
      <c r="N36" s="272">
        <f>K36/M36</f>
        <v>50753.05348337708</v>
      </c>
    </row>
    <row r="37" spans="1:14">
      <c r="A37" t="s">
        <v>180</v>
      </c>
      <c r="B37" s="873" t="str">
        <f>VLOOKUP(A37,EQUIPOS!A7:D154,3,FALSE)</f>
        <v>Compresor 120 HP, con martillo.</v>
      </c>
      <c r="C37" s="874"/>
      <c r="D37" s="874"/>
      <c r="E37" s="874"/>
      <c r="F37" s="874"/>
      <c r="G37" s="874"/>
      <c r="H37" s="875"/>
      <c r="I37" s="267"/>
      <c r="J37" s="268"/>
      <c r="K37" s="269">
        <f>VLOOKUP(A37,EQUIPOS!A7:D162,4,FALSE)</f>
        <v>30953.662639288053</v>
      </c>
      <c r="L37" s="270"/>
      <c r="M37" s="271">
        <v>2.375</v>
      </c>
      <c r="N37" s="272">
        <f>K37/M37</f>
        <v>13033.121111279181</v>
      </c>
    </row>
    <row r="38" spans="1:14">
      <c r="A38" t="s">
        <v>195</v>
      </c>
      <c r="B38" s="873" t="str">
        <f>VLOOKUP(A38,EQUIPOS!A7:D154,3,FALSE)</f>
        <v xml:space="preserve">Equipo de oxicorte, Capacidad de corte: hasta 6´´ (152mm) </v>
      </c>
      <c r="C38" s="874"/>
      <c r="D38" s="874"/>
      <c r="E38" s="874"/>
      <c r="F38" s="874"/>
      <c r="G38" s="874"/>
      <c r="H38" s="875"/>
      <c r="I38" s="267"/>
      <c r="J38" s="268"/>
      <c r="K38" s="269">
        <f>VLOOKUP(A38,EQUIPOS!A7:D162,4,FALSE)</f>
        <v>2674.396452034488</v>
      </c>
      <c r="L38" s="270"/>
      <c r="M38" s="271">
        <v>2.375</v>
      </c>
      <c r="N38" s="273">
        <f>K38/M38</f>
        <v>1126.0616640145213</v>
      </c>
    </row>
    <row r="39" spans="1:14">
      <c r="B39" s="873"/>
      <c r="C39" s="874"/>
      <c r="D39" s="874"/>
      <c r="E39" s="874"/>
      <c r="F39" s="874"/>
      <c r="G39" s="874"/>
      <c r="H39" s="875"/>
      <c r="I39" s="876"/>
      <c r="J39" s="877"/>
      <c r="K39" s="274"/>
      <c r="L39" s="878"/>
      <c r="M39" s="879"/>
      <c r="N39" s="275"/>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0.1</v>
      </c>
      <c r="M42" s="886"/>
      <c r="N42" s="105">
        <f>N76*L42</f>
        <v>1549.7775190231998</v>
      </c>
    </row>
    <row r="43" spans="1:14" ht="15.75" thickBot="1">
      <c r="B43" s="824" t="s">
        <v>953</v>
      </c>
      <c r="C43" s="825"/>
      <c r="D43" s="825"/>
      <c r="E43" s="825"/>
      <c r="F43" s="825"/>
      <c r="G43" s="825"/>
      <c r="H43" s="825"/>
      <c r="I43" s="825"/>
      <c r="J43" s="825"/>
      <c r="K43" s="825"/>
      <c r="L43" s="825"/>
      <c r="M43" s="826"/>
      <c r="N43" s="99">
        <f>SUM(N36:N42)</f>
        <v>66462.013777693981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1">
        <f>'900.2'!N78</f>
        <v>1183.2074415764098</v>
      </c>
      <c r="M59" s="912"/>
      <c r="N59" s="287">
        <f>K59*L59</f>
        <v>1183.2074415764098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45"/>
    </row>
    <row r="65" spans="1:15" ht="15.75" thickBot="1">
      <c r="B65" s="913" t="s">
        <v>953</v>
      </c>
      <c r="C65" s="867"/>
      <c r="D65" s="867"/>
      <c r="E65" s="867"/>
      <c r="F65" s="867"/>
      <c r="G65" s="867"/>
      <c r="H65" s="867"/>
      <c r="I65" s="867"/>
      <c r="J65" s="867"/>
      <c r="K65" s="867"/>
      <c r="L65" s="867"/>
      <c r="M65" s="868"/>
      <c r="N65" s="104">
        <f>N59+N60+N61+N62+N63</f>
        <v>1183.2074415764098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182">
        <f>N43+N54+N65+N76</f>
        <v>83142.99640950239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16628.599281900479</v>
      </c>
      <c r="M83" s="860"/>
      <c r="N83" s="51"/>
    </row>
    <row r="84" spans="1:14">
      <c r="B84" s="89" t="s">
        <v>973</v>
      </c>
      <c r="C84" s="90"/>
      <c r="D84" s="90"/>
      <c r="E84" s="90"/>
      <c r="F84" s="90"/>
      <c r="G84" s="90"/>
      <c r="H84" s="90"/>
      <c r="I84" s="87"/>
      <c r="J84" s="88"/>
      <c r="K84" s="304">
        <v>0.05</v>
      </c>
      <c r="L84" s="859">
        <f>N78*K84</f>
        <v>4157.1498204751197</v>
      </c>
      <c r="M84" s="860"/>
      <c r="N84" s="51"/>
    </row>
    <row r="85" spans="1:14" ht="15.75" thickBot="1">
      <c r="B85" s="91" t="s">
        <v>974</v>
      </c>
      <c r="C85" s="92"/>
      <c r="D85" s="92"/>
      <c r="E85" s="92"/>
      <c r="F85" s="92"/>
      <c r="G85" s="92"/>
      <c r="H85" s="92"/>
      <c r="I85" s="93"/>
      <c r="J85" s="94"/>
      <c r="K85" s="305">
        <v>0.05</v>
      </c>
      <c r="L85" s="861">
        <f>N78*K85</f>
        <v>4157.1498204751197</v>
      </c>
      <c r="M85" s="862"/>
      <c r="N85" s="51"/>
    </row>
    <row r="86" spans="1:14" ht="15.75" thickBot="1">
      <c r="B86" s="824" t="s">
        <v>953</v>
      </c>
      <c r="C86" s="825"/>
      <c r="D86" s="825"/>
      <c r="E86" s="825"/>
      <c r="F86" s="825"/>
      <c r="G86" s="825"/>
      <c r="H86" s="825"/>
      <c r="I86" s="825"/>
      <c r="J86" s="825"/>
      <c r="K86" s="825"/>
      <c r="L86" s="825"/>
      <c r="M86" s="826"/>
      <c r="N86" s="52">
        <f>L83+L84+L85</f>
        <v>24942.898922850716</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52">
        <f>N78+N86</f>
        <v>108085.8953323531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c r="B106" s="827"/>
      <c r="C106" s="828"/>
      <c r="D106" s="828"/>
      <c r="E106" s="828"/>
      <c r="F106" s="828"/>
      <c r="G106" s="828"/>
      <c r="H106" s="828"/>
      <c r="I106" s="828"/>
      <c r="J106" s="828"/>
      <c r="K106" s="828"/>
      <c r="L106" s="828"/>
      <c r="M106" s="828"/>
      <c r="N106" s="829"/>
    </row>
    <row r="107" spans="2:14" ht="27.7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3"/>
      <c r="C1" s="845"/>
      <c r="D1" s="846"/>
      <c r="E1" s="846"/>
      <c r="F1" s="846"/>
      <c r="G1" s="846"/>
      <c r="H1" s="846"/>
      <c r="I1" s="846"/>
      <c r="J1" s="847"/>
      <c r="K1" s="848" t="s">
        <v>933</v>
      </c>
      <c r="L1" s="850" t="s">
        <v>2198</v>
      </c>
      <c r="M1" s="851"/>
      <c r="N1" s="852"/>
    </row>
    <row r="2" spans="2:14">
      <c r="B2" s="834"/>
      <c r="C2" s="811" t="s">
        <v>934</v>
      </c>
      <c r="D2" s="812"/>
      <c r="E2" s="812"/>
      <c r="F2" s="812"/>
      <c r="G2" s="812"/>
      <c r="H2" s="812"/>
      <c r="I2" s="812"/>
      <c r="J2" s="813"/>
      <c r="K2" s="849"/>
      <c r="L2" s="853"/>
      <c r="M2" s="854"/>
      <c r="N2" s="855"/>
    </row>
    <row r="3" spans="2:14">
      <c r="B3" s="834"/>
      <c r="C3" s="811" t="s">
        <v>2199</v>
      </c>
      <c r="D3" s="812"/>
      <c r="E3" s="812"/>
      <c r="F3" s="812"/>
      <c r="G3" s="812"/>
      <c r="H3" s="812"/>
      <c r="I3" s="812"/>
      <c r="J3" s="813"/>
      <c r="K3" s="836" t="s">
        <v>935</v>
      </c>
      <c r="L3" s="805">
        <v>1</v>
      </c>
      <c r="M3" s="806"/>
      <c r="N3" s="807"/>
    </row>
    <row r="4" spans="2:14">
      <c r="B4" s="834"/>
      <c r="C4" s="811" t="s">
        <v>2200</v>
      </c>
      <c r="D4" s="812"/>
      <c r="E4" s="812"/>
      <c r="F4" s="812"/>
      <c r="G4" s="812"/>
      <c r="H4" s="812"/>
      <c r="I4" s="812"/>
      <c r="J4" s="813"/>
      <c r="K4" s="856"/>
      <c r="L4" s="808"/>
      <c r="M4" s="809"/>
      <c r="N4" s="810"/>
    </row>
    <row r="5" spans="2:14">
      <c r="B5" s="834"/>
      <c r="C5" s="811" t="s">
        <v>2201</v>
      </c>
      <c r="D5" s="812"/>
      <c r="E5" s="812"/>
      <c r="F5" s="812"/>
      <c r="G5" s="812"/>
      <c r="H5" s="812"/>
      <c r="I5" s="812"/>
      <c r="J5" s="813"/>
      <c r="K5" s="836" t="s">
        <v>936</v>
      </c>
      <c r="L5" s="838"/>
      <c r="M5" s="838" t="s">
        <v>937</v>
      </c>
      <c r="N5" s="840"/>
    </row>
    <row r="6" spans="2:14" ht="15.75" thickBot="1">
      <c r="B6" s="835"/>
      <c r="C6" s="842"/>
      <c r="D6" s="843"/>
      <c r="E6" s="843"/>
      <c r="F6" s="843"/>
      <c r="G6" s="843"/>
      <c r="H6" s="843"/>
      <c r="I6" s="843"/>
      <c r="J6" s="844"/>
      <c r="K6" s="837"/>
      <c r="L6" s="839"/>
      <c r="M6" s="839"/>
      <c r="N6" s="841"/>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4" t="s">
        <v>2205</v>
      </c>
      <c r="C10" s="815"/>
      <c r="D10" s="815"/>
      <c r="E10" s="815"/>
      <c r="F10" s="391" t="s">
        <v>2206</v>
      </c>
      <c r="G10" s="79"/>
      <c r="H10" s="359"/>
      <c r="I10" s="816" t="s">
        <v>2207</v>
      </c>
      <c r="J10" s="816"/>
      <c r="K10" s="392" t="s">
        <v>2206</v>
      </c>
      <c r="L10" s="356"/>
      <c r="M10" s="356"/>
      <c r="N10" s="35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312</v>
      </c>
      <c r="B36" s="873" t="str">
        <f>VLOOKUP(A36,EQUIPOS!A6:D154,3,FALSE)</f>
        <v>Retroexcavadora sobre oruga, potencia 138 HP, balde de 1,5 m3.</v>
      </c>
      <c r="C36" s="874"/>
      <c r="D36" s="874"/>
      <c r="E36" s="874"/>
      <c r="F36" s="874"/>
      <c r="G36" s="874"/>
      <c r="H36" s="875"/>
      <c r="I36" s="267"/>
      <c r="J36" s="268"/>
      <c r="K36" s="269">
        <f>VLOOKUP(A36,EQUIPOS!A6:D161,4,FALSE)</f>
        <v>177716.25693561908</v>
      </c>
      <c r="L36" s="270"/>
      <c r="M36" s="271">
        <v>2.5</v>
      </c>
      <c r="N36" s="272">
        <f>K36/M36</f>
        <v>71086.502774247638</v>
      </c>
    </row>
    <row r="37" spans="1:14">
      <c r="A37" t="s">
        <v>180</v>
      </c>
      <c r="B37" s="873" t="str">
        <f>VLOOKUP(A37,EQUIPOS!A7:D154,3,FALSE)</f>
        <v>Compresor 120 HP, con martillo.</v>
      </c>
      <c r="C37" s="874"/>
      <c r="D37" s="874"/>
      <c r="E37" s="874"/>
      <c r="F37" s="874"/>
      <c r="G37" s="874"/>
      <c r="H37" s="875"/>
      <c r="I37" s="267"/>
      <c r="J37" s="268"/>
      <c r="K37" s="269">
        <f>VLOOKUP(A37,EQUIPOS!A7:D162,4,FALSE)</f>
        <v>30953.662639288053</v>
      </c>
      <c r="L37" s="270"/>
      <c r="M37" s="271">
        <v>2.5</v>
      </c>
      <c r="N37" s="272">
        <f>K37/M37</f>
        <v>12381.465055715222</v>
      </c>
    </row>
    <row r="38" spans="1:14">
      <c r="A38" t="s">
        <v>195</v>
      </c>
      <c r="B38" s="873" t="str">
        <f>VLOOKUP(A38,EQUIPOS!A8:D154,3,FALSE)</f>
        <v xml:space="preserve">Equipo de oxicorte, Capacidad de corte: hasta 6´´ (152mm) </v>
      </c>
      <c r="C38" s="874"/>
      <c r="D38" s="874"/>
      <c r="E38" s="874"/>
      <c r="F38" s="874"/>
      <c r="G38" s="874"/>
      <c r="H38" s="875"/>
      <c r="I38" s="267"/>
      <c r="J38" s="268"/>
      <c r="K38" s="269">
        <f>VLOOKUP(A38,EQUIPOS!A8:D163,4,FALSE)</f>
        <v>2674.396452034488</v>
      </c>
      <c r="L38" s="270"/>
      <c r="M38" s="271">
        <v>2.5</v>
      </c>
      <c r="N38" s="272">
        <f>K38/M38</f>
        <v>1069.7585808137951</v>
      </c>
    </row>
    <row r="39" spans="1:14">
      <c r="B39" s="873"/>
      <c r="C39" s="874"/>
      <c r="D39" s="874"/>
      <c r="E39" s="874"/>
      <c r="F39" s="874"/>
      <c r="G39" s="874"/>
      <c r="H39" s="875"/>
      <c r="I39" s="876"/>
      <c r="J39" s="877"/>
      <c r="K39" s="274"/>
      <c r="L39" s="878"/>
      <c r="M39" s="879"/>
      <c r="N39" s="275"/>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0.02</v>
      </c>
      <c r="M42" s="886"/>
      <c r="N42" s="105">
        <f>N76*L42</f>
        <v>294.45772861440798</v>
      </c>
    </row>
    <row r="43" spans="1:14" ht="15.75" thickBot="1">
      <c r="B43" s="824" t="s">
        <v>953</v>
      </c>
      <c r="C43" s="825"/>
      <c r="D43" s="825"/>
      <c r="E43" s="825"/>
      <c r="F43" s="825"/>
      <c r="G43" s="825"/>
      <c r="H43" s="825"/>
      <c r="I43" s="825"/>
      <c r="J43" s="825"/>
      <c r="K43" s="825"/>
      <c r="L43" s="825"/>
      <c r="M43" s="826"/>
      <c r="N43" s="99">
        <f>SUM(N36:N42)</f>
        <v>84832.184139391058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1">
        <f>'900.2'!N78</f>
        <v>1183.2074415764098</v>
      </c>
      <c r="M59" s="912"/>
      <c r="N59" s="287">
        <f>K59*L59</f>
        <v>1183.2074415764098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45"/>
    </row>
    <row r="65" spans="1:15" ht="15.75" thickBot="1">
      <c r="B65" s="913" t="s">
        <v>953</v>
      </c>
      <c r="C65" s="867"/>
      <c r="D65" s="867"/>
      <c r="E65" s="867"/>
      <c r="F65" s="867"/>
      <c r="G65" s="867"/>
      <c r="H65" s="867"/>
      <c r="I65" s="867"/>
      <c r="J65" s="867"/>
      <c r="K65" s="867"/>
      <c r="L65" s="867"/>
      <c r="M65" s="868"/>
      <c r="N65" s="104">
        <f>N59+N60+N61+N62+N63</f>
        <v>1183.2074415764098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N70+N71+N72+N73+N74</f>
        <v>14722.886430720398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100738.27801168786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20147.655602337574</v>
      </c>
      <c r="M83" s="860"/>
      <c r="N83" s="51"/>
    </row>
    <row r="84" spans="1:14">
      <c r="B84" s="89" t="s">
        <v>973</v>
      </c>
      <c r="C84" s="90"/>
      <c r="D84" s="90"/>
      <c r="E84" s="90"/>
      <c r="F84" s="90"/>
      <c r="G84" s="90"/>
      <c r="H84" s="90"/>
      <c r="I84" s="87"/>
      <c r="J84" s="88"/>
      <c r="K84" s="304">
        <v>0.05</v>
      </c>
      <c r="L84" s="859">
        <f>N78*K84</f>
        <v>5036.9139005843936</v>
      </c>
      <c r="M84" s="860"/>
      <c r="N84" s="51"/>
    </row>
    <row r="85" spans="1:14" ht="15.75" thickBot="1">
      <c r="B85" s="91" t="s">
        <v>974</v>
      </c>
      <c r="C85" s="92"/>
      <c r="D85" s="92"/>
      <c r="E85" s="92"/>
      <c r="F85" s="92"/>
      <c r="G85" s="92"/>
      <c r="H85" s="92"/>
      <c r="I85" s="93"/>
      <c r="J85" s="94"/>
      <c r="K85" s="305">
        <v>0.05</v>
      </c>
      <c r="L85" s="861">
        <f>N78*K85</f>
        <v>5036.9139005843936</v>
      </c>
      <c r="M85" s="862"/>
      <c r="N85" s="51"/>
    </row>
    <row r="86" spans="1:14" ht="15.75" thickBot="1">
      <c r="B86" s="824" t="s">
        <v>953</v>
      </c>
      <c r="C86" s="825"/>
      <c r="D86" s="825"/>
      <c r="E86" s="825"/>
      <c r="F86" s="825"/>
      <c r="G86" s="825"/>
      <c r="H86" s="825"/>
      <c r="I86" s="825"/>
      <c r="J86" s="825"/>
      <c r="K86" s="825"/>
      <c r="L86" s="825"/>
      <c r="M86" s="826"/>
      <c r="N86" s="52">
        <f>L83+L84+L85</f>
        <v>30221.483403506361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130959.76141519423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28.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3"/>
      <c r="C1" s="845"/>
      <c r="D1" s="846"/>
      <c r="E1" s="846"/>
      <c r="F1" s="846"/>
      <c r="G1" s="846"/>
      <c r="H1" s="846"/>
      <c r="I1" s="846"/>
      <c r="J1" s="847"/>
      <c r="K1" s="848" t="s">
        <v>933</v>
      </c>
      <c r="L1" s="850" t="s">
        <v>2198</v>
      </c>
      <c r="M1" s="851"/>
      <c r="N1" s="852"/>
    </row>
    <row r="2" spans="2:14">
      <c r="B2" s="834"/>
      <c r="C2" s="811" t="s">
        <v>934</v>
      </c>
      <c r="D2" s="812"/>
      <c r="E2" s="812"/>
      <c r="F2" s="812"/>
      <c r="G2" s="812"/>
      <c r="H2" s="812"/>
      <c r="I2" s="812"/>
      <c r="J2" s="813"/>
      <c r="K2" s="849"/>
      <c r="L2" s="853"/>
      <c r="M2" s="854"/>
      <c r="N2" s="855"/>
    </row>
    <row r="3" spans="2:14">
      <c r="B3" s="834"/>
      <c r="C3" s="811" t="s">
        <v>2199</v>
      </c>
      <c r="D3" s="812"/>
      <c r="E3" s="812"/>
      <c r="F3" s="812"/>
      <c r="G3" s="812"/>
      <c r="H3" s="812"/>
      <c r="I3" s="812"/>
      <c r="J3" s="813"/>
      <c r="K3" s="836" t="s">
        <v>935</v>
      </c>
      <c r="L3" s="805">
        <v>1</v>
      </c>
      <c r="M3" s="806"/>
      <c r="N3" s="807"/>
    </row>
    <row r="4" spans="2:14">
      <c r="B4" s="834"/>
      <c r="C4" s="811" t="s">
        <v>2200</v>
      </c>
      <c r="D4" s="812"/>
      <c r="E4" s="812"/>
      <c r="F4" s="812"/>
      <c r="G4" s="812"/>
      <c r="H4" s="812"/>
      <c r="I4" s="812"/>
      <c r="J4" s="813"/>
      <c r="K4" s="856"/>
      <c r="L4" s="808"/>
      <c r="M4" s="809"/>
      <c r="N4" s="810"/>
    </row>
    <row r="5" spans="2:14">
      <c r="B5" s="834"/>
      <c r="C5" s="811" t="s">
        <v>2201</v>
      </c>
      <c r="D5" s="812"/>
      <c r="E5" s="812"/>
      <c r="F5" s="812"/>
      <c r="G5" s="812"/>
      <c r="H5" s="812"/>
      <c r="I5" s="812"/>
      <c r="J5" s="813"/>
      <c r="K5" s="836" t="s">
        <v>936</v>
      </c>
      <c r="L5" s="838"/>
      <c r="M5" s="838" t="s">
        <v>937</v>
      </c>
      <c r="N5" s="840"/>
    </row>
    <row r="6" spans="2:14" ht="15.75" thickBot="1">
      <c r="B6" s="835"/>
      <c r="C6" s="842"/>
      <c r="D6" s="843"/>
      <c r="E6" s="843"/>
      <c r="F6" s="843"/>
      <c r="G6" s="843"/>
      <c r="H6" s="843"/>
      <c r="I6" s="843"/>
      <c r="J6" s="844"/>
      <c r="K6" s="837"/>
      <c r="L6" s="839"/>
      <c r="M6" s="839"/>
      <c r="N6" s="841"/>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4" t="s">
        <v>2205</v>
      </c>
      <c r="C10" s="815"/>
      <c r="D10" s="815"/>
      <c r="E10" s="815"/>
      <c r="F10" s="391" t="s">
        <v>2206</v>
      </c>
      <c r="G10" s="79"/>
      <c r="H10" s="359"/>
      <c r="I10" s="816" t="s">
        <v>2207</v>
      </c>
      <c r="J10" s="816"/>
      <c r="K10" s="392" t="s">
        <v>2206</v>
      </c>
      <c r="L10" s="356"/>
      <c r="M10" s="356"/>
      <c r="N10" s="35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150</v>
      </c>
      <c r="B36" s="873" t="str">
        <f>VLOOKUP(A36,EQUIPOS!A6:D154,3,FALSE)</f>
        <v>Cargador : Potencia en el volante 125 hp, Clasificación de RPM del motor 2300.</v>
      </c>
      <c r="C36" s="874"/>
      <c r="D36" s="874"/>
      <c r="E36" s="874"/>
      <c r="F36" s="874"/>
      <c r="G36" s="874"/>
      <c r="H36" s="875"/>
      <c r="I36" s="267"/>
      <c r="J36" s="268"/>
      <c r="K36" s="269">
        <f>VLOOKUP(A36,EQUIPOS!A6:D161,4,FALSE)</f>
        <v>120538.50202302057</v>
      </c>
      <c r="L36" s="270"/>
      <c r="M36" s="271">
        <v>9.25</v>
      </c>
      <c r="N36" s="272">
        <f>K36/M36</f>
        <v>13031.189407894115</v>
      </c>
    </row>
    <row r="37" spans="1:14">
      <c r="A37" t="s">
        <v>180</v>
      </c>
      <c r="B37" s="873" t="str">
        <f>VLOOKUP(A37,EQUIPOS!A7:D154,3,FALSE)</f>
        <v>Compresor 120 HP, con martillo.</v>
      </c>
      <c r="C37" s="874"/>
      <c r="D37" s="874"/>
      <c r="E37" s="874"/>
      <c r="F37" s="874"/>
      <c r="G37" s="874"/>
      <c r="H37" s="875"/>
      <c r="I37" s="267"/>
      <c r="J37" s="268"/>
      <c r="K37" s="269">
        <f>VLOOKUP(A37,EQUIPOS!A7:D162,4,FALSE)</f>
        <v>30953.662639288053</v>
      </c>
      <c r="L37" s="270"/>
      <c r="M37" s="271">
        <v>9.25</v>
      </c>
      <c r="N37" s="272">
        <f>K37/M37</f>
        <v>3346.3419069500596</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5"/>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0.02</v>
      </c>
      <c r="M42" s="886"/>
      <c r="N42" s="105">
        <f>N76*L42</f>
        <v>62.666819895785942</v>
      </c>
    </row>
    <row r="43" spans="1:14" ht="15.75" thickBot="1">
      <c r="B43" s="824" t="s">
        <v>953</v>
      </c>
      <c r="C43" s="825"/>
      <c r="D43" s="825"/>
      <c r="E43" s="825"/>
      <c r="F43" s="825"/>
      <c r="G43" s="825"/>
      <c r="H43" s="825"/>
      <c r="I43" s="825"/>
      <c r="J43" s="825"/>
      <c r="K43" s="825"/>
      <c r="L43" s="825"/>
      <c r="M43" s="826"/>
      <c r="N43" s="99">
        <f>SUM(N36:N42)</f>
        <v>16440.19813473996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1">
        <f>'900.2'!N78</f>
        <v>1183.2074415764098</v>
      </c>
      <c r="M59" s="912"/>
      <c r="N59" s="287">
        <f>K59*L59</f>
        <v>1183.2074415764098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45"/>
    </row>
    <row r="65" spans="1:15" ht="15.75" thickBot="1">
      <c r="B65" s="913" t="s">
        <v>953</v>
      </c>
      <c r="C65" s="867"/>
      <c r="D65" s="867"/>
      <c r="E65" s="867"/>
      <c r="F65" s="867"/>
      <c r="G65" s="867"/>
      <c r="H65" s="867"/>
      <c r="I65" s="867"/>
      <c r="J65" s="867"/>
      <c r="K65" s="867"/>
      <c r="L65" s="867"/>
      <c r="M65" s="868"/>
      <c r="N65" s="104">
        <f>N59+N60+N61+N62+N63</f>
        <v>1183.2074415764098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74</v>
      </c>
      <c r="N70" s="296">
        <f>K70/M70</f>
        <v>1691.6349999999998</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N70+N71+N72+N73+N74</f>
        <v>3133.3409947892969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20756.746571105668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4151.3493142211337</v>
      </c>
      <c r="M83" s="860"/>
      <c r="N83" s="51"/>
    </row>
    <row r="84" spans="1:14">
      <c r="B84" s="89" t="s">
        <v>973</v>
      </c>
      <c r="C84" s="90"/>
      <c r="D84" s="90"/>
      <c r="E84" s="90"/>
      <c r="F84" s="90"/>
      <c r="G84" s="90"/>
      <c r="H84" s="90"/>
      <c r="I84" s="87"/>
      <c r="J84" s="88"/>
      <c r="K84" s="304">
        <v>0.05</v>
      </c>
      <c r="L84" s="859">
        <f>N78*K84</f>
        <v>1037.8373285552834</v>
      </c>
      <c r="M84" s="860"/>
      <c r="N84" s="51"/>
    </row>
    <row r="85" spans="1:14" ht="15.75" thickBot="1">
      <c r="B85" s="91" t="s">
        <v>974</v>
      </c>
      <c r="C85" s="92"/>
      <c r="D85" s="92"/>
      <c r="E85" s="92"/>
      <c r="F85" s="92"/>
      <c r="G85" s="92"/>
      <c r="H85" s="92"/>
      <c r="I85" s="93"/>
      <c r="J85" s="94"/>
      <c r="K85" s="305">
        <v>0.05</v>
      </c>
      <c r="L85" s="861">
        <f>N78*K85</f>
        <v>1037.8373285552834</v>
      </c>
      <c r="M85" s="862"/>
      <c r="N85" s="51"/>
    </row>
    <row r="86" spans="1:14" ht="15.75" thickBot="1">
      <c r="B86" s="824" t="s">
        <v>953</v>
      </c>
      <c r="C86" s="825"/>
      <c r="D86" s="825"/>
      <c r="E86" s="825"/>
      <c r="F86" s="825"/>
      <c r="G86" s="825"/>
      <c r="H86" s="825"/>
      <c r="I86" s="825"/>
      <c r="J86" s="825"/>
      <c r="K86" s="825"/>
      <c r="L86" s="825"/>
      <c r="M86" s="826"/>
      <c r="N86" s="52">
        <f>L83+L84+L85</f>
        <v>6227.0239713317005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26983.770542437371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22.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180</v>
      </c>
      <c r="B36" s="873" t="str">
        <f>VLOOKUP(A36,EQUIPOS!A6:D154,3,FALSE)</f>
        <v>Compresor 120 HP, con martillo.</v>
      </c>
      <c r="C36" s="874"/>
      <c r="D36" s="874"/>
      <c r="E36" s="874"/>
      <c r="F36" s="874"/>
      <c r="G36" s="874"/>
      <c r="H36" s="875"/>
      <c r="I36" s="267"/>
      <c r="J36" s="268"/>
      <c r="K36" s="269">
        <f>VLOOKUP(A36,EQUIPOS!A6:D161,4,FALSE)</f>
        <v>30953.662639288053</v>
      </c>
      <c r="L36" s="270"/>
      <c r="M36" s="271">
        <v>2.5</v>
      </c>
      <c r="N36" s="272">
        <f>K36/M36</f>
        <v>12381.465055715222</v>
      </c>
    </row>
    <row r="37" spans="1:14">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5"/>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0.1</v>
      </c>
      <c r="M42" s="886"/>
      <c r="N42" s="105">
        <f>N76*L42</f>
        <v>1251.8099</v>
      </c>
    </row>
    <row r="43" spans="1:14" ht="15.75" thickBot="1">
      <c r="B43" s="824" t="s">
        <v>953</v>
      </c>
      <c r="C43" s="825"/>
      <c r="D43" s="825"/>
      <c r="E43" s="825"/>
      <c r="F43" s="825"/>
      <c r="G43" s="825"/>
      <c r="H43" s="825"/>
      <c r="I43" s="825"/>
      <c r="J43" s="825"/>
      <c r="K43" s="825"/>
      <c r="L43" s="825"/>
      <c r="M43" s="826"/>
      <c r="N43" s="99">
        <f>SUM(N36:N42)</f>
        <v>13633.274955715222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1">
        <f>'900.2'!N78</f>
        <v>1183.2074415764098</v>
      </c>
      <c r="M59" s="912"/>
      <c r="N59" s="287">
        <f>K59*L59</f>
        <v>1183.2074415764098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2"/>
      <c r="M64" s="903"/>
      <c r="N64" s="45"/>
    </row>
    <row r="65" spans="1:15" ht="15.75" thickBot="1">
      <c r="B65" s="913" t="s">
        <v>953</v>
      </c>
      <c r="C65" s="867"/>
      <c r="D65" s="867"/>
      <c r="E65" s="867"/>
      <c r="F65" s="867"/>
      <c r="G65" s="867"/>
      <c r="H65" s="867"/>
      <c r="I65" s="867"/>
      <c r="J65" s="867"/>
      <c r="K65" s="867"/>
      <c r="L65" s="867"/>
      <c r="M65" s="868"/>
      <c r="N65" s="104">
        <f>N59+N60+N61+N62+N63</f>
        <v>1183.2074415764098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20</v>
      </c>
      <c r="N70" s="296">
        <f>K70/M70</f>
        <v>12518.098999999998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N70+N71+N72+N73+N74</f>
        <v>12518.098999999998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27334.581397291629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5466.9162794583262</v>
      </c>
      <c r="M83" s="860"/>
      <c r="N83" s="51"/>
    </row>
    <row r="84" spans="1:14">
      <c r="B84" s="89" t="s">
        <v>973</v>
      </c>
      <c r="C84" s="90"/>
      <c r="D84" s="90"/>
      <c r="E84" s="90"/>
      <c r="F84" s="90"/>
      <c r="G84" s="90"/>
      <c r="H84" s="90"/>
      <c r="I84" s="87"/>
      <c r="J84" s="88"/>
      <c r="K84" s="304">
        <v>0.05</v>
      </c>
      <c r="L84" s="859">
        <f>N78*K84</f>
        <v>1366.7290698645816</v>
      </c>
      <c r="M84" s="860"/>
      <c r="N84" s="51"/>
    </row>
    <row r="85" spans="1:14" ht="15.75" thickBot="1">
      <c r="B85" s="91" t="s">
        <v>974</v>
      </c>
      <c r="C85" s="92"/>
      <c r="D85" s="92"/>
      <c r="E85" s="92"/>
      <c r="F85" s="92"/>
      <c r="G85" s="92"/>
      <c r="H85" s="92"/>
      <c r="I85" s="93"/>
      <c r="J85" s="94"/>
      <c r="K85" s="305">
        <v>0.05</v>
      </c>
      <c r="L85" s="861">
        <f>N78*K85</f>
        <v>1366.7290698645816</v>
      </c>
      <c r="M85" s="862"/>
      <c r="N85" s="51"/>
    </row>
    <row r="86" spans="1:14" ht="15.75" thickBot="1">
      <c r="B86" s="824" t="s">
        <v>953</v>
      </c>
      <c r="C86" s="825"/>
      <c r="D86" s="825"/>
      <c r="E86" s="825"/>
      <c r="F86" s="825"/>
      <c r="G86" s="825"/>
      <c r="H86" s="825"/>
      <c r="I86" s="825"/>
      <c r="J86" s="825"/>
      <c r="K86" s="825"/>
      <c r="L86" s="825"/>
      <c r="M86" s="826"/>
      <c r="N86" s="52">
        <f>L83+L84+L85</f>
        <v>8200.3744191874885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35534.955816479116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150</v>
      </c>
      <c r="B36" s="873" t="str">
        <f>VLOOKUP(A36,EQUIPOS!A6:D154,3,FALSE)</f>
        <v>Cargador : Potencia en el volante 125 hp, Clasificación de RPM del motor 2300.</v>
      </c>
      <c r="C36" s="874"/>
      <c r="D36" s="874"/>
      <c r="E36" s="874"/>
      <c r="F36" s="874"/>
      <c r="G36" s="874"/>
      <c r="H36" s="875"/>
      <c r="I36" s="267"/>
      <c r="J36" s="268"/>
      <c r="K36" s="269">
        <f>VLOOKUP(A36,EQUIPOS!A6:D161,4,FALSE)</f>
        <v>120538.50202302057</v>
      </c>
      <c r="L36" s="270"/>
      <c r="M36" s="271">
        <v>2.375</v>
      </c>
      <c r="N36" s="272">
        <f>K36/M36</f>
        <v>50753.05348337708</v>
      </c>
    </row>
    <row r="37" spans="1:14">
      <c r="A37" t="s">
        <v>180</v>
      </c>
      <c r="B37" s="873" t="str">
        <f>VLOOKUP(A37,EQUIPOS!A7:D154,3,FALSE)</f>
        <v>Compresor 120 HP, con martillo.</v>
      </c>
      <c r="C37" s="874"/>
      <c r="D37" s="874"/>
      <c r="E37" s="874"/>
      <c r="F37" s="874"/>
      <c r="G37" s="874"/>
      <c r="H37" s="875"/>
      <c r="I37" s="267"/>
      <c r="J37" s="268"/>
      <c r="K37" s="269">
        <f>VLOOKUP(A37,EQUIPOS!A7:D162,4,FALSE)</f>
        <v>30953.662639288053</v>
      </c>
      <c r="L37" s="270"/>
      <c r="M37" s="271">
        <v>2.375</v>
      </c>
      <c r="N37" s="272">
        <f>K37/M37</f>
        <v>13033.121111279181</v>
      </c>
    </row>
    <row r="38" spans="1:14">
      <c r="A38" t="s">
        <v>195</v>
      </c>
      <c r="B38" s="873" t="str">
        <f>VLOOKUP(A38,EQUIPOS!A8:D154,3,FALSE)</f>
        <v xml:space="preserve">Equipo de oxicorte, Capacidad de corte: hasta 6´´ (152mm) </v>
      </c>
      <c r="C38" s="874"/>
      <c r="D38" s="874"/>
      <c r="E38" s="874"/>
      <c r="F38" s="874"/>
      <c r="G38" s="874"/>
      <c r="H38" s="875"/>
      <c r="I38" s="267"/>
      <c r="J38" s="268"/>
      <c r="K38" s="269">
        <f>VLOOKUP(A38,EQUIPOS!A8:D163,4,FALSE)</f>
        <v>2674.396452034488</v>
      </c>
      <c r="L38" s="270"/>
      <c r="M38" s="271">
        <v>2.375</v>
      </c>
      <c r="N38" s="272">
        <f>K38/M38</f>
        <v>1126.0616640145213</v>
      </c>
    </row>
    <row r="39" spans="1:14">
      <c r="B39" s="873"/>
      <c r="C39" s="874"/>
      <c r="D39" s="874"/>
      <c r="E39" s="874"/>
      <c r="F39" s="874"/>
      <c r="G39" s="874"/>
      <c r="H39" s="875"/>
      <c r="I39" s="876"/>
      <c r="J39" s="877"/>
      <c r="K39" s="274"/>
      <c r="L39" s="878"/>
      <c r="M39" s="879"/>
      <c r="N39" s="275"/>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0.1</v>
      </c>
      <c r="M42" s="886"/>
      <c r="N42" s="105">
        <f>N76*L42</f>
        <v>1549.7775190231998</v>
      </c>
    </row>
    <row r="43" spans="1:14" ht="15.75" thickBot="1">
      <c r="B43" s="824" t="s">
        <v>953</v>
      </c>
      <c r="C43" s="825"/>
      <c r="D43" s="825"/>
      <c r="E43" s="825"/>
      <c r="F43" s="825"/>
      <c r="G43" s="825"/>
      <c r="H43" s="825"/>
      <c r="I43" s="825"/>
      <c r="J43" s="825"/>
      <c r="K43" s="825"/>
      <c r="L43" s="825"/>
      <c r="M43" s="826"/>
      <c r="N43" s="99">
        <f>SUM(N36:N42)</f>
        <v>66462.013777693981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1">
        <f>'900.2'!N78</f>
        <v>1183.2074415764098</v>
      </c>
      <c r="M59" s="912"/>
      <c r="N59" s="287">
        <f>K59*L59</f>
        <v>1183.2074415764098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45"/>
    </row>
    <row r="65" spans="1:15" ht="15.75" thickBot="1">
      <c r="B65" s="913" t="s">
        <v>953</v>
      </c>
      <c r="C65" s="867"/>
      <c r="D65" s="867"/>
      <c r="E65" s="867"/>
      <c r="F65" s="867"/>
      <c r="G65" s="867"/>
      <c r="H65" s="867"/>
      <c r="I65" s="867"/>
      <c r="J65" s="867"/>
      <c r="K65" s="867"/>
      <c r="L65" s="867"/>
      <c r="M65" s="868"/>
      <c r="N65" s="104">
        <f>N59+N60+N61+N62+N63</f>
        <v>1183.2074415764098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83142.99640950239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16628.599281900479</v>
      </c>
      <c r="M83" s="860"/>
      <c r="N83" s="51"/>
    </row>
    <row r="84" spans="1:14">
      <c r="B84" s="89" t="s">
        <v>973</v>
      </c>
      <c r="C84" s="90"/>
      <c r="D84" s="90"/>
      <c r="E84" s="90"/>
      <c r="F84" s="90"/>
      <c r="G84" s="90"/>
      <c r="H84" s="90"/>
      <c r="I84" s="87"/>
      <c r="J84" s="88"/>
      <c r="K84" s="304">
        <v>0.05</v>
      </c>
      <c r="L84" s="859">
        <f>N78*K84</f>
        <v>4157.1498204751197</v>
      </c>
      <c r="M84" s="860"/>
      <c r="N84" s="51"/>
    </row>
    <row r="85" spans="1:14" ht="15.75" thickBot="1">
      <c r="B85" s="91" t="s">
        <v>974</v>
      </c>
      <c r="C85" s="92"/>
      <c r="D85" s="92"/>
      <c r="E85" s="92"/>
      <c r="F85" s="92"/>
      <c r="G85" s="92"/>
      <c r="H85" s="92"/>
      <c r="I85" s="93"/>
      <c r="J85" s="94"/>
      <c r="K85" s="305">
        <v>0.05</v>
      </c>
      <c r="L85" s="861">
        <f>N78*K85</f>
        <v>4157.1498204751197</v>
      </c>
      <c r="M85" s="862"/>
      <c r="N85" s="51"/>
    </row>
    <row r="86" spans="1:14" ht="15.75" thickBot="1">
      <c r="B86" s="824" t="s">
        <v>953</v>
      </c>
      <c r="C86" s="825"/>
      <c r="D86" s="825"/>
      <c r="E86" s="825"/>
      <c r="F86" s="825"/>
      <c r="G86" s="825"/>
      <c r="H86" s="825"/>
      <c r="I86" s="825"/>
      <c r="J86" s="825"/>
      <c r="K86" s="825"/>
      <c r="L86" s="825"/>
      <c r="M86" s="826"/>
      <c r="N86" s="52">
        <f>L83+L84+L85</f>
        <v>24942.898922850716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108085.8953323531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312</v>
      </c>
      <c r="B36" s="873" t="str">
        <f>VLOOKUP(A36,EQUIPOS!A6:D154,3,FALSE)</f>
        <v>Retroexcavadora sobre oruga, potencia 138 HP, balde de 1,5 m3.</v>
      </c>
      <c r="C36" s="874"/>
      <c r="D36" s="874"/>
      <c r="E36" s="874"/>
      <c r="F36" s="874"/>
      <c r="G36" s="874"/>
      <c r="H36" s="875"/>
      <c r="I36" s="267"/>
      <c r="J36" s="268"/>
      <c r="K36" s="269">
        <f>VLOOKUP(A36,EQUIPOS!A6:D161,4,FALSE)</f>
        <v>177716.25693561908</v>
      </c>
      <c r="L36" s="270"/>
      <c r="M36" s="271">
        <v>2.5</v>
      </c>
      <c r="N36" s="272">
        <f>K36/M36</f>
        <v>71086.502774247638</v>
      </c>
    </row>
    <row r="37" spans="1:14">
      <c r="A37" t="s">
        <v>180</v>
      </c>
      <c r="B37" s="873" t="str">
        <f>VLOOKUP(A37,EQUIPOS!A7:D154,3,FALSE)</f>
        <v>Compresor 120 HP, con martillo.</v>
      </c>
      <c r="C37" s="874"/>
      <c r="D37" s="874"/>
      <c r="E37" s="874"/>
      <c r="F37" s="874"/>
      <c r="G37" s="874"/>
      <c r="H37" s="875"/>
      <c r="I37" s="267"/>
      <c r="J37" s="268"/>
      <c r="K37" s="269">
        <f>VLOOKUP(A37,EQUIPOS!A7:D162,4,FALSE)</f>
        <v>30953.662639288053</v>
      </c>
      <c r="L37" s="270"/>
      <c r="M37" s="271">
        <v>2.5</v>
      </c>
      <c r="N37" s="272">
        <f>K37/M37</f>
        <v>12381.465055715222</v>
      </c>
    </row>
    <row r="38" spans="1:14">
      <c r="A38" t="s">
        <v>195</v>
      </c>
      <c r="B38" s="873" t="str">
        <f>VLOOKUP(A38,EQUIPOS!A8:D154,3,FALSE)</f>
        <v xml:space="preserve">Equipo de oxicorte, Capacidad de corte: hasta 6´´ (152mm) </v>
      </c>
      <c r="C38" s="874"/>
      <c r="D38" s="874"/>
      <c r="E38" s="874"/>
      <c r="F38" s="874"/>
      <c r="G38" s="874"/>
      <c r="H38" s="875"/>
      <c r="I38" s="267"/>
      <c r="J38" s="268"/>
      <c r="K38" s="269">
        <f>VLOOKUP(A38,EQUIPOS!A8:D163,4,FALSE)</f>
        <v>2674.396452034488</v>
      </c>
      <c r="L38" s="270"/>
      <c r="M38" s="271">
        <v>2.5</v>
      </c>
      <c r="N38" s="272">
        <f>K38/M38</f>
        <v>1069.7585808137951</v>
      </c>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0.02</v>
      </c>
      <c r="M42" s="886"/>
      <c r="N42" s="105">
        <f>N76*L42</f>
        <v>294.45772861440798</v>
      </c>
    </row>
    <row r="43" spans="1:14" ht="15.75" thickBot="1">
      <c r="B43" s="824" t="s">
        <v>953</v>
      </c>
      <c r="C43" s="825"/>
      <c r="D43" s="825"/>
      <c r="E43" s="825"/>
      <c r="F43" s="825"/>
      <c r="G43" s="825"/>
      <c r="H43" s="825"/>
      <c r="I43" s="825"/>
      <c r="J43" s="825"/>
      <c r="K43" s="825"/>
      <c r="L43" s="825"/>
      <c r="M43" s="826"/>
      <c r="N43" s="99">
        <f>SUM(N36:N42)</f>
        <v>84832.184139391058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1">
        <f>'900.2'!N78</f>
        <v>1183.2074415764098</v>
      </c>
      <c r="M59" s="912"/>
      <c r="N59" s="287">
        <f>K59*L59</f>
        <v>1183.2074415764098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45"/>
    </row>
    <row r="65" spans="1:15" ht="15.75" thickBot="1">
      <c r="B65" s="913" t="s">
        <v>953</v>
      </c>
      <c r="C65" s="867"/>
      <c r="D65" s="867"/>
      <c r="E65" s="867"/>
      <c r="F65" s="867"/>
      <c r="G65" s="867"/>
      <c r="H65" s="867"/>
      <c r="I65" s="867"/>
      <c r="J65" s="867"/>
      <c r="K65" s="867"/>
      <c r="L65" s="867"/>
      <c r="M65" s="868"/>
      <c r="N65" s="104">
        <f>N59+N60+N61+N62+N63</f>
        <v>1183.2074415764098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913" t="s">
        <v>953</v>
      </c>
      <c r="C76" s="867"/>
      <c r="D76" s="867"/>
      <c r="E76" s="867"/>
      <c r="F76" s="867"/>
      <c r="G76" s="867"/>
      <c r="H76" s="867"/>
      <c r="I76" s="867"/>
      <c r="J76" s="867"/>
      <c r="K76" s="867"/>
      <c r="L76" s="867"/>
      <c r="M76" s="868"/>
      <c r="N76" s="460">
        <f>SUM(N70:N75)</f>
        <v>14722.886430720398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100738.27801168786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20147.655602337574</v>
      </c>
      <c r="M83" s="860"/>
      <c r="N83" s="51"/>
    </row>
    <row r="84" spans="1:14">
      <c r="B84" s="89" t="s">
        <v>973</v>
      </c>
      <c r="C84" s="90"/>
      <c r="D84" s="90"/>
      <c r="E84" s="90"/>
      <c r="F84" s="90"/>
      <c r="G84" s="90"/>
      <c r="H84" s="90"/>
      <c r="I84" s="87"/>
      <c r="J84" s="88"/>
      <c r="K84" s="304">
        <v>0.05</v>
      </c>
      <c r="L84" s="859">
        <f>N78*K84</f>
        <v>5036.9139005843936</v>
      </c>
      <c r="M84" s="860"/>
      <c r="N84" s="51"/>
    </row>
    <row r="85" spans="1:14" ht="15.75" thickBot="1">
      <c r="B85" s="91" t="s">
        <v>974</v>
      </c>
      <c r="C85" s="92"/>
      <c r="D85" s="92"/>
      <c r="E85" s="92"/>
      <c r="F85" s="92"/>
      <c r="G85" s="92"/>
      <c r="H85" s="92"/>
      <c r="I85" s="93"/>
      <c r="J85" s="94"/>
      <c r="K85" s="305">
        <v>0.05</v>
      </c>
      <c r="L85" s="861">
        <f>N78*K85</f>
        <v>5036.9139005843936</v>
      </c>
      <c r="M85" s="862"/>
      <c r="N85" s="51"/>
    </row>
    <row r="86" spans="1:14" ht="15.75" thickBot="1">
      <c r="B86" s="824" t="s">
        <v>953</v>
      </c>
      <c r="C86" s="825"/>
      <c r="D86" s="825"/>
      <c r="E86" s="825"/>
      <c r="F86" s="825"/>
      <c r="G86" s="825"/>
      <c r="H86" s="825"/>
      <c r="I86" s="825"/>
      <c r="J86" s="825"/>
      <c r="K86" s="825"/>
      <c r="L86" s="825"/>
      <c r="M86" s="826"/>
      <c r="N86" s="52">
        <f>L83+L84+L85</f>
        <v>30221.483403506361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130959.76141519423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312</v>
      </c>
      <c r="B36" s="873" t="str">
        <f>VLOOKUP(A36,EQUIPOS!A6:D154,3,FALSE)</f>
        <v>Retroexcavadora sobre oruga, potencia 138 HP, balde de 1,5 m3.</v>
      </c>
      <c r="C36" s="874"/>
      <c r="D36" s="874"/>
      <c r="E36" s="874"/>
      <c r="F36" s="874"/>
      <c r="G36" s="874"/>
      <c r="H36" s="875"/>
      <c r="I36" s="267"/>
      <c r="J36" s="268"/>
      <c r="K36" s="269">
        <f>VLOOKUP(A36,EQUIPOS!A6:D161,4,FALSE)</f>
        <v>177716.25693561908</v>
      </c>
      <c r="L36" s="270"/>
      <c r="M36" s="271">
        <v>2.5</v>
      </c>
      <c r="N36" s="272">
        <f>K36/M36</f>
        <v>71086.502774247638</v>
      </c>
    </row>
    <row r="37" spans="1:14">
      <c r="A37" t="s">
        <v>180</v>
      </c>
      <c r="B37" s="873" t="str">
        <f>VLOOKUP(A37,EQUIPOS!A7:D154,3,FALSE)</f>
        <v>Compresor 120 HP, con martillo.</v>
      </c>
      <c r="C37" s="874"/>
      <c r="D37" s="874"/>
      <c r="E37" s="874"/>
      <c r="F37" s="874"/>
      <c r="G37" s="874"/>
      <c r="H37" s="875"/>
      <c r="I37" s="267"/>
      <c r="J37" s="268"/>
      <c r="K37" s="269">
        <f>VLOOKUP(A37,EQUIPOS!A7:D162,4,FALSE)</f>
        <v>30953.662639288053</v>
      </c>
      <c r="L37" s="270"/>
      <c r="M37" s="271">
        <v>2.5</v>
      </c>
      <c r="N37" s="272">
        <f>K37/M37</f>
        <v>12381.465055715222</v>
      </c>
    </row>
    <row r="38" spans="1:14">
      <c r="A38" t="s">
        <v>195</v>
      </c>
      <c r="B38" s="873" t="str">
        <f>VLOOKUP(A38,EQUIPOS!A8:D154,3,FALSE)</f>
        <v xml:space="preserve">Equipo de oxicorte, Capacidad de corte: hasta 6´´ (152mm) </v>
      </c>
      <c r="C38" s="874"/>
      <c r="D38" s="874"/>
      <c r="E38" s="874"/>
      <c r="F38" s="874"/>
      <c r="G38" s="874"/>
      <c r="H38" s="875"/>
      <c r="I38" s="267"/>
      <c r="J38" s="268"/>
      <c r="K38" s="269">
        <f>VLOOKUP(A38,EQUIPOS!A8:D163,4,FALSE)</f>
        <v>2674.396452034488</v>
      </c>
      <c r="L38" s="270"/>
      <c r="M38" s="271">
        <v>2.5</v>
      </c>
      <c r="N38" s="272">
        <f>K38/M38</f>
        <v>1069.7585808137951</v>
      </c>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0.02</v>
      </c>
      <c r="M42" s="886"/>
      <c r="N42" s="105">
        <f>N76*L42</f>
        <v>231.86723361440795</v>
      </c>
    </row>
    <row r="43" spans="1:14" ht="15.75" thickBot="1">
      <c r="B43" s="824" t="s">
        <v>953</v>
      </c>
      <c r="C43" s="825"/>
      <c r="D43" s="825"/>
      <c r="E43" s="825"/>
      <c r="F43" s="825"/>
      <c r="G43" s="825"/>
      <c r="H43" s="825"/>
      <c r="I43" s="825"/>
      <c r="J43" s="825"/>
      <c r="K43" s="825"/>
      <c r="L43" s="825"/>
      <c r="M43" s="826"/>
      <c r="N43" s="99">
        <f>SUM(N36:N42)</f>
        <v>84769.593644391061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911">
        <f>'900.2'!N78</f>
        <v>1183.2074415764098</v>
      </c>
      <c r="M59" s="912"/>
      <c r="N59" s="287">
        <f>K59*L59</f>
        <v>1656.4904182069736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45"/>
    </row>
    <row r="65" spans="1:15" ht="15.75" thickBot="1">
      <c r="B65" s="913" t="s">
        <v>953</v>
      </c>
      <c r="C65" s="867"/>
      <c r="D65" s="867"/>
      <c r="E65" s="867"/>
      <c r="F65" s="867"/>
      <c r="G65" s="867"/>
      <c r="H65" s="867"/>
      <c r="I65" s="867"/>
      <c r="J65" s="867"/>
      <c r="K65" s="867"/>
      <c r="L65" s="867"/>
      <c r="M65" s="868"/>
      <c r="N65" s="104">
        <f>N59+N60+N61+N62+N63</f>
        <v>1656.4904182069736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20</v>
      </c>
      <c r="N70" s="296">
        <f>K70/M70</f>
        <v>6259.0494999999992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11593.361680720398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98019.445743318429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19603.889148663686</v>
      </c>
      <c r="M83" s="860"/>
      <c r="N83" s="51"/>
    </row>
    <row r="84" spans="1:14">
      <c r="B84" s="89" t="s">
        <v>973</v>
      </c>
      <c r="C84" s="90"/>
      <c r="D84" s="90"/>
      <c r="E84" s="90"/>
      <c r="F84" s="90"/>
      <c r="G84" s="90"/>
      <c r="H84" s="90"/>
      <c r="I84" s="87"/>
      <c r="J84" s="88"/>
      <c r="K84" s="304">
        <v>0.05</v>
      </c>
      <c r="L84" s="859">
        <f>N78*K84</f>
        <v>4900.9722871659214</v>
      </c>
      <c r="M84" s="860"/>
      <c r="N84" s="51"/>
    </row>
    <row r="85" spans="1:14" ht="15.75" thickBot="1">
      <c r="B85" s="91" t="s">
        <v>974</v>
      </c>
      <c r="C85" s="92"/>
      <c r="D85" s="92"/>
      <c r="E85" s="92"/>
      <c r="F85" s="92"/>
      <c r="G85" s="92"/>
      <c r="H85" s="92"/>
      <c r="I85" s="93"/>
      <c r="J85" s="94"/>
      <c r="K85" s="305">
        <v>0.05</v>
      </c>
      <c r="L85" s="861">
        <f>N78*K85</f>
        <v>4900.9722871659214</v>
      </c>
      <c r="M85" s="862"/>
      <c r="N85" s="51"/>
    </row>
    <row r="86" spans="1:14" ht="15.75" thickBot="1">
      <c r="B86" s="824" t="s">
        <v>953</v>
      </c>
      <c r="C86" s="825"/>
      <c r="D86" s="825"/>
      <c r="E86" s="825"/>
      <c r="F86" s="825"/>
      <c r="G86" s="825"/>
      <c r="H86" s="825"/>
      <c r="I86" s="825"/>
      <c r="J86" s="825"/>
      <c r="K86" s="825"/>
      <c r="L86" s="825"/>
      <c r="M86" s="826"/>
      <c r="N86" s="52">
        <f>L83+L84+L85</f>
        <v>29405.833722995529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127425.27946631395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150</v>
      </c>
      <c r="B36" s="873" t="str">
        <f>VLOOKUP(A36,EQUIPOS!A6:D154,3,FALSE)</f>
        <v>Cargador : Potencia en el volante 125 hp, Clasificación de RPM del motor 2300.</v>
      </c>
      <c r="C36" s="874"/>
      <c r="D36" s="874"/>
      <c r="E36" s="874"/>
      <c r="F36" s="874"/>
      <c r="G36" s="874"/>
      <c r="H36" s="875"/>
      <c r="I36" s="267"/>
      <c r="J36" s="268"/>
      <c r="K36" s="269">
        <f>VLOOKUP(A36,EQUIPOS!A6:D161,4,FALSE)</f>
        <v>120538.50202302057</v>
      </c>
      <c r="L36" s="270"/>
      <c r="M36" s="271">
        <v>22</v>
      </c>
      <c r="N36" s="272">
        <f>K36/M36</f>
        <v>5479.0228192282075</v>
      </c>
    </row>
    <row r="37" spans="1:14">
      <c r="A37" t="s">
        <v>180</v>
      </c>
      <c r="B37" s="873" t="str">
        <f>VLOOKUP(A37,EQUIPOS!A7:D154,3,FALSE)</f>
        <v>Compresor 120 HP, con martillo.</v>
      </c>
      <c r="C37" s="874"/>
      <c r="D37" s="874"/>
      <c r="E37" s="874"/>
      <c r="F37" s="874"/>
      <c r="G37" s="874"/>
      <c r="H37" s="875"/>
      <c r="I37" s="267"/>
      <c r="J37" s="268"/>
      <c r="K37" s="269">
        <f>VLOOKUP(A37,EQUIPOS!A7:D162,4,FALSE)</f>
        <v>30953.662639288053</v>
      </c>
      <c r="L37" s="270"/>
      <c r="M37" s="271">
        <v>22</v>
      </c>
      <c r="N37" s="272">
        <f>K37/M37</f>
        <v>1406.9846654221842</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0.02</v>
      </c>
      <c r="M42" s="886"/>
      <c r="N42" s="105">
        <f>N76*L42</f>
        <v>26.34854927436454</v>
      </c>
    </row>
    <row r="43" spans="1:14" ht="15.75" thickBot="1">
      <c r="B43" s="824" t="s">
        <v>953</v>
      </c>
      <c r="C43" s="825"/>
      <c r="D43" s="825"/>
      <c r="E43" s="825"/>
      <c r="F43" s="825"/>
      <c r="G43" s="825"/>
      <c r="H43" s="825"/>
      <c r="I43" s="825"/>
      <c r="J43" s="825"/>
      <c r="K43" s="825"/>
      <c r="L43" s="825"/>
      <c r="M43" s="826"/>
      <c r="N43" s="99">
        <f>SUM(N36:N42)</f>
        <v>6912.356033924757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911">
        <f>'900.2'!N78</f>
        <v>1183.2074415764098</v>
      </c>
      <c r="M59" s="912"/>
      <c r="N59" s="287">
        <f>K59*L59</f>
        <v>496.94712546209212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45"/>
    </row>
    <row r="65" spans="1:15" ht="15.75" thickBot="1">
      <c r="B65" s="913" t="s">
        <v>953</v>
      </c>
      <c r="C65" s="867"/>
      <c r="D65" s="867"/>
      <c r="E65" s="867"/>
      <c r="F65" s="867"/>
      <c r="G65" s="867"/>
      <c r="H65" s="867"/>
      <c r="I65" s="867"/>
      <c r="J65" s="867"/>
      <c r="K65" s="867"/>
      <c r="L65" s="867"/>
      <c r="M65" s="868"/>
      <c r="N65" s="104">
        <f>N59+N60+N61+N62+N63</f>
        <v>496.94712546209212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1317.427463718227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8726.7306231050752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1745.3461246210152</v>
      </c>
      <c r="M83" s="860"/>
      <c r="N83" s="51"/>
    </row>
    <row r="84" spans="1:14">
      <c r="B84" s="89" t="s">
        <v>973</v>
      </c>
      <c r="C84" s="90"/>
      <c r="D84" s="90"/>
      <c r="E84" s="90"/>
      <c r="F84" s="90"/>
      <c r="G84" s="90"/>
      <c r="H84" s="90"/>
      <c r="I84" s="87"/>
      <c r="J84" s="88"/>
      <c r="K84" s="304">
        <v>0.05</v>
      </c>
      <c r="L84" s="859">
        <f>N78*K84</f>
        <v>436.33653115525379</v>
      </c>
      <c r="M84" s="860"/>
      <c r="N84" s="51"/>
    </row>
    <row r="85" spans="1:14" ht="15.75" thickBot="1">
      <c r="B85" s="91" t="s">
        <v>974</v>
      </c>
      <c r="C85" s="92"/>
      <c r="D85" s="92"/>
      <c r="E85" s="92"/>
      <c r="F85" s="92"/>
      <c r="G85" s="92"/>
      <c r="H85" s="92"/>
      <c r="I85" s="93"/>
      <c r="J85" s="94"/>
      <c r="K85" s="305">
        <v>0.05</v>
      </c>
      <c r="L85" s="861">
        <f>N78*K85</f>
        <v>436.33653115525379</v>
      </c>
      <c r="M85" s="862"/>
      <c r="N85" s="51"/>
    </row>
    <row r="86" spans="1:14" ht="15.75" thickBot="1">
      <c r="B86" s="824" t="s">
        <v>953</v>
      </c>
      <c r="C86" s="825"/>
      <c r="D86" s="825"/>
      <c r="E86" s="825"/>
      <c r="F86" s="825"/>
      <c r="G86" s="825"/>
      <c r="H86" s="825"/>
      <c r="I86" s="825"/>
      <c r="J86" s="825"/>
      <c r="K86" s="825"/>
      <c r="L86" s="825"/>
      <c r="M86" s="826"/>
      <c r="N86" s="52">
        <f>L83+L84+L85</f>
        <v>2618.0191869315227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11344.749810036597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150</v>
      </c>
      <c r="B36" s="873" t="str">
        <f>VLOOKUP(A36,EQUIPOS!A6:D154,3,FALSE)</f>
        <v>Cargador : Potencia en el volante 125 hp, Clasificación de RPM del motor 2300.</v>
      </c>
      <c r="C36" s="874"/>
      <c r="D36" s="874"/>
      <c r="E36" s="874"/>
      <c r="F36" s="874"/>
      <c r="G36" s="874"/>
      <c r="H36" s="875"/>
      <c r="I36" s="267"/>
      <c r="J36" s="268"/>
      <c r="K36" s="269">
        <f>VLOOKUP(A36,EQUIPOS!A6:D161,4,FALSE)</f>
        <v>120538.50202302057</v>
      </c>
      <c r="L36" s="270"/>
      <c r="M36" s="271">
        <v>22</v>
      </c>
      <c r="N36" s="272">
        <f>K36/M36</f>
        <v>5479.0228192282075</v>
      </c>
    </row>
    <row r="37" spans="1:14">
      <c r="A37" t="s">
        <v>180</v>
      </c>
      <c r="B37" s="873" t="str">
        <f>VLOOKUP(A37,EQUIPOS!A7:D154,3,FALSE)</f>
        <v>Compresor 120 HP, con martillo.</v>
      </c>
      <c r="C37" s="874"/>
      <c r="D37" s="874"/>
      <c r="E37" s="874"/>
      <c r="F37" s="874"/>
      <c r="G37" s="874"/>
      <c r="H37" s="875"/>
      <c r="I37" s="267"/>
      <c r="J37" s="268"/>
      <c r="K37" s="269">
        <f>VLOOKUP(A37,EQUIPOS!A7:D162,4,FALSE)</f>
        <v>30953.662639288053</v>
      </c>
      <c r="L37" s="270"/>
      <c r="M37" s="271">
        <v>22</v>
      </c>
      <c r="N37" s="272">
        <f>K37/M37</f>
        <v>1406.9846654221842</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0.02</v>
      </c>
      <c r="M42" s="886"/>
      <c r="N42" s="105">
        <f>N76*L42</f>
        <v>26.34854927436454</v>
      </c>
    </row>
    <row r="43" spans="1:14" ht="15.75" thickBot="1">
      <c r="B43" s="824" t="s">
        <v>953</v>
      </c>
      <c r="C43" s="825"/>
      <c r="D43" s="825"/>
      <c r="E43" s="825"/>
      <c r="F43" s="825"/>
      <c r="G43" s="825"/>
      <c r="H43" s="825"/>
      <c r="I43" s="825"/>
      <c r="J43" s="825"/>
      <c r="K43" s="825"/>
      <c r="L43" s="825"/>
      <c r="M43" s="826"/>
      <c r="N43" s="99">
        <f>SUM(N36:N42)</f>
        <v>6912.356033924757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911">
        <f>'900.2'!N78</f>
        <v>1183.2074415764098</v>
      </c>
      <c r="M59" s="912"/>
      <c r="N59" s="287">
        <f>K59*L59</f>
        <v>248.47356273104606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45"/>
    </row>
    <row r="65" spans="1:15" ht="15.75" thickBot="1">
      <c r="B65" s="913" t="s">
        <v>953</v>
      </c>
      <c r="C65" s="867"/>
      <c r="D65" s="867"/>
      <c r="E65" s="867"/>
      <c r="F65" s="867"/>
      <c r="G65" s="867"/>
      <c r="H65" s="867"/>
      <c r="I65" s="867"/>
      <c r="J65" s="867"/>
      <c r="K65" s="867"/>
      <c r="L65" s="867"/>
      <c r="M65" s="868"/>
      <c r="N65" s="104">
        <f>N59+N60+N61+N62+N63</f>
        <v>248.47356273104606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1317.427463718227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8478.2570603740314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1695.6514120748063</v>
      </c>
      <c r="M83" s="860"/>
      <c r="N83" s="51"/>
    </row>
    <row r="84" spans="1:14">
      <c r="B84" s="89" t="s">
        <v>973</v>
      </c>
      <c r="C84" s="90"/>
      <c r="D84" s="90"/>
      <c r="E84" s="90"/>
      <c r="F84" s="90"/>
      <c r="G84" s="90"/>
      <c r="H84" s="90"/>
      <c r="I84" s="87"/>
      <c r="J84" s="88"/>
      <c r="K84" s="304">
        <v>0.05</v>
      </c>
      <c r="L84" s="859">
        <f>N78*K84</f>
        <v>423.91285301870158</v>
      </c>
      <c r="M84" s="860"/>
      <c r="N84" s="51"/>
    </row>
    <row r="85" spans="1:14" ht="15.75" thickBot="1">
      <c r="B85" s="91" t="s">
        <v>974</v>
      </c>
      <c r="C85" s="92"/>
      <c r="D85" s="92"/>
      <c r="E85" s="92"/>
      <c r="F85" s="92"/>
      <c r="G85" s="92"/>
      <c r="H85" s="92"/>
      <c r="I85" s="93"/>
      <c r="J85" s="94"/>
      <c r="K85" s="305">
        <v>0.05</v>
      </c>
      <c r="L85" s="861">
        <f>N78*K85</f>
        <v>423.91285301870158</v>
      </c>
      <c r="M85" s="862"/>
      <c r="N85" s="51"/>
    </row>
    <row r="86" spans="1:14" ht="15.75" thickBot="1">
      <c r="B86" s="824" t="s">
        <v>953</v>
      </c>
      <c r="C86" s="825"/>
      <c r="D86" s="825"/>
      <c r="E86" s="825"/>
      <c r="F86" s="825"/>
      <c r="G86" s="825"/>
      <c r="H86" s="825"/>
      <c r="I86" s="825"/>
      <c r="J86" s="825"/>
      <c r="K86" s="825"/>
      <c r="L86" s="825"/>
      <c r="M86" s="826"/>
      <c r="N86" s="52">
        <f>L83+L84+L85</f>
        <v>2543.4771181122096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11021.73417848624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180</v>
      </c>
      <c r="B36" s="873" t="str">
        <f>VLOOKUP(A36,EQUIPOS!A6:D154,3,FALSE)</f>
        <v>Compresor 120 HP, con martillo.</v>
      </c>
      <c r="C36" s="874"/>
      <c r="D36" s="874"/>
      <c r="E36" s="874"/>
      <c r="F36" s="874"/>
      <c r="G36" s="874"/>
      <c r="H36" s="875"/>
      <c r="I36" s="267"/>
      <c r="J36" s="268"/>
      <c r="K36" s="269">
        <f>VLOOKUP(A36,EQUIPOS!A6:D161,4,FALSE)</f>
        <v>30953.662639288053</v>
      </c>
      <c r="L36" s="270"/>
      <c r="M36" s="271">
        <v>20</v>
      </c>
      <c r="N36" s="272">
        <f>K36/M36</f>
        <v>1547.6831319644027</v>
      </c>
    </row>
    <row r="37" spans="1:14">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0.1</v>
      </c>
      <c r="M42" s="886"/>
      <c r="N42" s="105">
        <f>N76*L42</f>
        <v>78.238118749999998</v>
      </c>
    </row>
    <row r="43" spans="1:14" ht="15.75" thickBot="1">
      <c r="B43" s="824" t="s">
        <v>953</v>
      </c>
      <c r="C43" s="825"/>
      <c r="D43" s="825"/>
      <c r="E43" s="825"/>
      <c r="F43" s="825"/>
      <c r="G43" s="825"/>
      <c r="H43" s="825"/>
      <c r="I43" s="825"/>
      <c r="J43" s="825"/>
      <c r="K43" s="825"/>
      <c r="L43" s="825"/>
      <c r="M43" s="826"/>
      <c r="N43" s="99">
        <f>SUM(N36:N42)</f>
        <v>1625.9212507144027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911">
        <f>'900.2'!N78</f>
        <v>1183.2074415764098</v>
      </c>
      <c r="M59" s="912"/>
      <c r="N59" s="287">
        <f>K59*L59</f>
        <v>94.656595326112779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94.656595326112779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160</v>
      </c>
      <c r="N70" s="296">
        <f>K70/M70</f>
        <v>782.3811874999999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782.3811874999999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2502.9590335405155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500.59180670810315</v>
      </c>
      <c r="M83" s="860"/>
      <c r="N83" s="51"/>
    </row>
    <row r="84" spans="1:14">
      <c r="B84" s="89" t="s">
        <v>973</v>
      </c>
      <c r="C84" s="90"/>
      <c r="D84" s="90"/>
      <c r="E84" s="90"/>
      <c r="F84" s="90"/>
      <c r="G84" s="90"/>
      <c r="H84" s="90"/>
      <c r="I84" s="87"/>
      <c r="J84" s="88"/>
      <c r="K84" s="304">
        <v>0.05</v>
      </c>
      <c r="L84" s="859">
        <f>N78*K84</f>
        <v>125.14795167702579</v>
      </c>
      <c r="M84" s="860"/>
      <c r="N84" s="51"/>
    </row>
    <row r="85" spans="1:14" ht="15.75" thickBot="1">
      <c r="B85" s="91" t="s">
        <v>974</v>
      </c>
      <c r="C85" s="92"/>
      <c r="D85" s="92"/>
      <c r="E85" s="92"/>
      <c r="F85" s="92"/>
      <c r="G85" s="92"/>
      <c r="H85" s="92"/>
      <c r="I85" s="93"/>
      <c r="J85" s="94"/>
      <c r="K85" s="305">
        <v>0.05</v>
      </c>
      <c r="L85" s="861">
        <f>N78*K85</f>
        <v>125.14795167702579</v>
      </c>
      <c r="M85" s="862"/>
      <c r="N85" s="51"/>
    </row>
    <row r="86" spans="1:14" ht="15.75" thickBot="1">
      <c r="B86" s="824" t="s">
        <v>953</v>
      </c>
      <c r="C86" s="825"/>
      <c r="D86" s="825"/>
      <c r="E86" s="825"/>
      <c r="F86" s="825"/>
      <c r="G86" s="825"/>
      <c r="H86" s="825"/>
      <c r="I86" s="825"/>
      <c r="J86" s="825"/>
      <c r="K86" s="825"/>
      <c r="L86" s="825"/>
      <c r="M86" s="826"/>
      <c r="N86" s="52">
        <f>L83+L84+L85</f>
        <v>750.88771006215461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3253.8467436026704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195</v>
      </c>
      <c r="B36" s="873" t="str">
        <f>VLOOKUP(A36,EQUIPOS!A6:D154,3,FALSE)</f>
        <v xml:space="preserve">Equipo de oxicorte, Capacidad de corte: hasta 6´´ (152mm) </v>
      </c>
      <c r="C36" s="874"/>
      <c r="D36" s="874"/>
      <c r="E36" s="874"/>
      <c r="F36" s="874"/>
      <c r="G36" s="874"/>
      <c r="H36" s="875"/>
      <c r="I36" s="267"/>
      <c r="J36" s="268"/>
      <c r="K36" s="269">
        <f>VLOOKUP(A36,EQUIPOS!A6:D161,4,FALSE)</f>
        <v>2674.396452034488</v>
      </c>
      <c r="L36" s="270"/>
      <c r="M36" s="271">
        <v>321</v>
      </c>
      <c r="N36" s="272">
        <f>K36/M36</f>
        <v>8.3314531216027667</v>
      </c>
    </row>
    <row r="37" spans="1:14">
      <c r="A37" t="s">
        <v>248</v>
      </c>
      <c r="B37" s="873" t="str">
        <f>VLOOKUP(A37,EQUIPOS!A7:D154,3,FALSE)</f>
        <v>Grúa telescópica de 50 Ton.</v>
      </c>
      <c r="C37" s="874"/>
      <c r="D37" s="874"/>
      <c r="E37" s="874"/>
      <c r="F37" s="874"/>
      <c r="G37" s="874"/>
      <c r="H37" s="875"/>
      <c r="I37" s="267"/>
      <c r="J37" s="268"/>
      <c r="K37" s="269">
        <f>VLOOKUP(A37,EQUIPOS!A7:D162,4,FALSE)</f>
        <v>330049.24437530735</v>
      </c>
      <c r="L37" s="270"/>
      <c r="M37" s="271">
        <v>321</v>
      </c>
      <c r="N37" s="272">
        <f>K37/M37</f>
        <v>1028.1907924464404</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0.1</v>
      </c>
      <c r="M42" s="886"/>
      <c r="N42" s="105">
        <f>N76*L42</f>
        <v>19.498596573208722</v>
      </c>
    </row>
    <row r="43" spans="1:14" ht="15.75" thickBot="1">
      <c r="B43" s="824" t="s">
        <v>953</v>
      </c>
      <c r="C43" s="825"/>
      <c r="D43" s="825"/>
      <c r="E43" s="825"/>
      <c r="F43" s="825"/>
      <c r="G43" s="825"/>
      <c r="H43" s="825"/>
      <c r="I43" s="825"/>
      <c r="J43" s="825"/>
      <c r="K43" s="825"/>
      <c r="L43" s="825"/>
      <c r="M43" s="826"/>
      <c r="N43" s="99">
        <f>SUM(N36:N42)</f>
        <v>1056.0208421412519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911">
        <f>VLOOKUP(A59,TRANSPORTE!A5:D120,4,FALSE)</f>
        <v>0.32199408674705626</v>
      </c>
      <c r="M59" s="912"/>
      <c r="N59" s="287">
        <f>K59*L59</f>
        <v>0.32199408674705626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0.32199408674705626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19</v>
      </c>
      <c r="B70" s="49" t="str">
        <f>VLOOKUP(A70,'MANO DE OBRA'!A8:D68,3,FALSE)</f>
        <v>Obrero (8)</v>
      </c>
      <c r="C70" s="47"/>
      <c r="D70" s="47"/>
      <c r="E70" s="47"/>
      <c r="F70" s="47"/>
      <c r="G70" s="47"/>
      <c r="H70" s="47"/>
      <c r="I70" s="292">
        <f>K70/J70*100</f>
        <v>270661.59999999998</v>
      </c>
      <c r="J70" s="293">
        <v>185</v>
      </c>
      <c r="K70" s="294">
        <f>VLOOKUP(A70,'MANO DE OBRA'!A8:D99,4,FALSE)</f>
        <v>500723.95999999996</v>
      </c>
      <c r="L70" s="50"/>
      <c r="M70" s="295">
        <v>2568</v>
      </c>
      <c r="N70" s="296">
        <f>K70/M70</f>
        <v>194.98596573208721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194.98596573208721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1251.3288019600861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250.26576039201723</v>
      </c>
      <c r="M83" s="860"/>
      <c r="N83" s="51"/>
    </row>
    <row r="84" spans="1:14">
      <c r="B84" s="89" t="s">
        <v>973</v>
      </c>
      <c r="C84" s="90"/>
      <c r="D84" s="90"/>
      <c r="E84" s="90"/>
      <c r="F84" s="90"/>
      <c r="G84" s="90"/>
      <c r="H84" s="90"/>
      <c r="I84" s="87"/>
      <c r="J84" s="88"/>
      <c r="K84" s="304">
        <v>0.05</v>
      </c>
      <c r="L84" s="859">
        <f>N78*K84</f>
        <v>62.566440098004307</v>
      </c>
      <c r="M84" s="860"/>
      <c r="N84" s="51"/>
    </row>
    <row r="85" spans="1:14" ht="15.75" thickBot="1">
      <c r="B85" s="91" t="s">
        <v>974</v>
      </c>
      <c r="C85" s="92"/>
      <c r="D85" s="92"/>
      <c r="E85" s="92"/>
      <c r="F85" s="92"/>
      <c r="G85" s="92"/>
      <c r="H85" s="92"/>
      <c r="I85" s="93"/>
      <c r="J85" s="94"/>
      <c r="K85" s="305">
        <v>0.05</v>
      </c>
      <c r="L85" s="861">
        <f>N78*K85</f>
        <v>62.566440098004307</v>
      </c>
      <c r="M85" s="862"/>
      <c r="N85" s="51"/>
    </row>
    <row r="86" spans="1:14" ht="15.75" thickBot="1">
      <c r="B86" s="824" t="s">
        <v>953</v>
      </c>
      <c r="C86" s="825"/>
      <c r="D86" s="825"/>
      <c r="E86" s="825"/>
      <c r="F86" s="825"/>
      <c r="G86" s="825"/>
      <c r="H86" s="825"/>
      <c r="I86" s="825"/>
      <c r="J86" s="825"/>
      <c r="K86" s="825"/>
      <c r="L86" s="825"/>
      <c r="M86" s="826"/>
      <c r="N86" s="52">
        <f>L83+L84+L85</f>
        <v>375.39864058802584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1626.7274425481119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273</v>
      </c>
      <c r="B36" s="873" t="str">
        <f>VLOOKUP(A36,EQUIPOS!A6:D154,3,FALSE)</f>
        <v>Motosierra, 93.6 cm3 - 7.1 HP, 45-90 cm - 7.9 kg</v>
      </c>
      <c r="C36" s="874"/>
      <c r="D36" s="874"/>
      <c r="E36" s="874"/>
      <c r="F36" s="874"/>
      <c r="G36" s="874"/>
      <c r="H36" s="875"/>
      <c r="I36" s="267"/>
      <c r="J36" s="268"/>
      <c r="K36" s="269">
        <f>VLOOKUP(A36,EQUIPOS!A6:D161,4,FALSE)</f>
        <v>5262.5661907205204</v>
      </c>
      <c r="L36" s="270"/>
      <c r="M36" s="271">
        <v>3</v>
      </c>
      <c r="N36" s="272">
        <f>K36/M36</f>
        <v>1754.1887302401735</v>
      </c>
    </row>
    <row r="37" spans="1:14">
      <c r="A37" s="205" t="s">
        <v>312</v>
      </c>
      <c r="B37" s="873" t="str">
        <f>VLOOKUP(A37,EQUIPOS!A7:D154,3,FALSE)</f>
        <v>Retroexcavadora sobre oruga, potencia 138 HP, balde de 1,5 m3.</v>
      </c>
      <c r="C37" s="874"/>
      <c r="D37" s="874"/>
      <c r="E37" s="874"/>
      <c r="F37" s="874"/>
      <c r="G37" s="874"/>
      <c r="H37" s="875"/>
      <c r="I37" s="267"/>
      <c r="J37" s="268"/>
      <c r="K37" s="269">
        <f>VLOOKUP(A37,EQUIPOS!A7:D162,4,FALSE)</f>
        <v>177716.25693561908</v>
      </c>
      <c r="L37" s="270"/>
      <c r="M37" s="271">
        <v>3</v>
      </c>
      <c r="N37" s="272">
        <f>K37/M37</f>
        <v>59238.752311873024</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743.85046586335</v>
      </c>
    </row>
    <row r="43" spans="1:14" ht="15.75" thickBot="1">
      <c r="B43" s="824" t="s">
        <v>953</v>
      </c>
      <c r="C43" s="825"/>
      <c r="D43" s="825"/>
      <c r="E43" s="825"/>
      <c r="F43" s="825"/>
      <c r="G43" s="825"/>
      <c r="H43" s="825"/>
      <c r="I43" s="825"/>
      <c r="J43" s="825"/>
      <c r="K43" s="825"/>
      <c r="L43" s="825"/>
      <c r="M43" s="826"/>
      <c r="N43" s="99">
        <f>SUM(N36:N42)</f>
        <v>61736.791507976544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911">
        <f>VLOOKUP(A59,TRANSPORTE!A5:D94,4,FALSE)</f>
        <v>1182.3355420950079</v>
      </c>
      <c r="M59" s="912"/>
      <c r="N59" s="287">
        <f>K59*L59</f>
        <v>7094.0132525700474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7094.0132525700474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24</v>
      </c>
      <c r="N71" s="296">
        <f>K71/M71</f>
        <v>10431.749166666666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14877.009317266999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83707.8140778136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16741.56281556272</v>
      </c>
      <c r="M83" s="860"/>
      <c r="N83" s="51"/>
    </row>
    <row r="84" spans="1:14">
      <c r="B84" s="89" t="s">
        <v>973</v>
      </c>
      <c r="C84" s="90"/>
      <c r="D84" s="90"/>
      <c r="E84" s="90"/>
      <c r="F84" s="90"/>
      <c r="G84" s="90"/>
      <c r="H84" s="90"/>
      <c r="I84" s="87"/>
      <c r="J84" s="88"/>
      <c r="K84" s="304">
        <v>0.05</v>
      </c>
      <c r="L84" s="859">
        <f>N78*K84</f>
        <v>4185.39070389068</v>
      </c>
      <c r="M84" s="860"/>
      <c r="N84" s="51"/>
    </row>
    <row r="85" spans="1:14" ht="15.75" thickBot="1">
      <c r="B85" s="91" t="s">
        <v>974</v>
      </c>
      <c r="C85" s="92"/>
      <c r="D85" s="92"/>
      <c r="E85" s="92"/>
      <c r="F85" s="92"/>
      <c r="G85" s="92"/>
      <c r="H85" s="92"/>
      <c r="I85" s="93"/>
      <c r="J85" s="94"/>
      <c r="K85" s="305">
        <v>0.05</v>
      </c>
      <c r="L85" s="861">
        <f>N78*K85</f>
        <v>4185.39070389068</v>
      </c>
      <c r="M85" s="862"/>
      <c r="N85" s="51"/>
    </row>
    <row r="86" spans="1:14" ht="15.75" thickBot="1">
      <c r="B86" s="824" t="s">
        <v>953</v>
      </c>
      <c r="C86" s="825"/>
      <c r="D86" s="825"/>
      <c r="E86" s="825"/>
      <c r="F86" s="825"/>
      <c r="G86" s="825"/>
      <c r="H86" s="825"/>
      <c r="I86" s="825"/>
      <c r="J86" s="825"/>
      <c r="K86" s="825"/>
      <c r="L86" s="825"/>
      <c r="M86" s="826"/>
      <c r="N86" s="52">
        <f>L83+L84+L85</f>
        <v>25112.34422334408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108820.15830115767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27.7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195</v>
      </c>
      <c r="B36" s="873" t="str">
        <f>VLOOKUP(A36,EQUIPOS!A6:D154,3,FALSE)</f>
        <v xml:space="preserve">Equipo de oxicorte, Capacidad de corte: hasta 6´´ (152mm) </v>
      </c>
      <c r="C36" s="874"/>
      <c r="D36" s="874"/>
      <c r="E36" s="874"/>
      <c r="F36" s="874"/>
      <c r="G36" s="874"/>
      <c r="H36" s="875"/>
      <c r="I36" s="267"/>
      <c r="J36" s="268"/>
      <c r="K36" s="269">
        <f>VLOOKUP(A36,EQUIPOS!A6:D161,4,FALSE)</f>
        <v>2674.396452034488</v>
      </c>
      <c r="L36" s="270"/>
      <c r="M36" s="271">
        <v>4</v>
      </c>
      <c r="N36" s="272">
        <f>K36/M36</f>
        <v>668.599113008622</v>
      </c>
    </row>
    <row r="37" spans="1:14">
      <c r="A37" s="108" t="s">
        <v>248</v>
      </c>
      <c r="B37" s="873" t="str">
        <f>VLOOKUP(A37,EQUIPOS!A7:D154,3,FALSE)</f>
        <v>Grúa telescópica de 50 Ton.</v>
      </c>
      <c r="C37" s="874"/>
      <c r="D37" s="874"/>
      <c r="E37" s="874"/>
      <c r="F37" s="874"/>
      <c r="G37" s="874"/>
      <c r="H37" s="875"/>
      <c r="I37" s="267"/>
      <c r="J37" s="268"/>
      <c r="K37" s="269">
        <f>VLOOKUP(A37,EQUIPOS!A7:D162,4,FALSE)</f>
        <v>330049.24437530735</v>
      </c>
      <c r="L37" s="270"/>
      <c r="M37" s="271">
        <v>4</v>
      </c>
      <c r="N37" s="272">
        <f>K37/M37</f>
        <v>82512.311093826836</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0.1</v>
      </c>
      <c r="M42" s="886"/>
      <c r="N42" s="105">
        <f>N76*L42</f>
        <v>1115.7756987950249</v>
      </c>
    </row>
    <row r="43" spans="1:14" ht="15.75" thickBot="1">
      <c r="B43" s="824" t="s">
        <v>953</v>
      </c>
      <c r="C43" s="825"/>
      <c r="D43" s="825"/>
      <c r="E43" s="825"/>
      <c r="F43" s="825"/>
      <c r="G43" s="825"/>
      <c r="H43" s="825"/>
      <c r="I43" s="825"/>
      <c r="J43" s="825"/>
      <c r="K43" s="825"/>
      <c r="L43" s="825"/>
      <c r="M43" s="826"/>
      <c r="N43" s="99">
        <f>SUM(N36:N42)</f>
        <v>84296.685905630482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911">
        <f>VLOOKUP(A59,TRANSPORTE!A5:D117,4,FALSE)</f>
        <v>0.32199408674705626</v>
      </c>
      <c r="M59" s="912"/>
      <c r="N59" s="287">
        <f>K59*L59</f>
        <v>0.32199408674705626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0.32199408674705626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32</v>
      </c>
      <c r="N71" s="296">
        <f>K71/M71</f>
        <v>7823.8118749999994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913" t="s">
        <v>953</v>
      </c>
      <c r="C76" s="867"/>
      <c r="D76" s="867"/>
      <c r="E76" s="867"/>
      <c r="F76" s="867"/>
      <c r="G76" s="867"/>
      <c r="H76" s="867"/>
      <c r="I76" s="867"/>
      <c r="J76" s="867"/>
      <c r="K76" s="867"/>
      <c r="L76" s="867"/>
      <c r="M76" s="868"/>
      <c r="N76" s="460">
        <f>SUM(N70:N75)</f>
        <v>11157.756987950248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95454.764887667465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19090.952977533492</v>
      </c>
      <c r="M83" s="860"/>
      <c r="N83" s="51"/>
    </row>
    <row r="84" spans="1:14">
      <c r="B84" s="89" t="s">
        <v>973</v>
      </c>
      <c r="C84" s="90"/>
      <c r="D84" s="90"/>
      <c r="E84" s="90"/>
      <c r="F84" s="90"/>
      <c r="G84" s="90"/>
      <c r="H84" s="90"/>
      <c r="I84" s="87"/>
      <c r="J84" s="88"/>
      <c r="K84" s="304">
        <v>0.05</v>
      </c>
      <c r="L84" s="859">
        <f>N78*K84</f>
        <v>4772.7382443833731</v>
      </c>
      <c r="M84" s="860"/>
      <c r="N84" s="51"/>
    </row>
    <row r="85" spans="1:14" ht="15.75" thickBot="1">
      <c r="B85" s="91" t="s">
        <v>974</v>
      </c>
      <c r="C85" s="92"/>
      <c r="D85" s="92"/>
      <c r="E85" s="92"/>
      <c r="F85" s="92"/>
      <c r="G85" s="92"/>
      <c r="H85" s="92"/>
      <c r="I85" s="93"/>
      <c r="J85" s="94"/>
      <c r="K85" s="305">
        <v>0.05</v>
      </c>
      <c r="L85" s="861">
        <f>N78*K85</f>
        <v>4772.7382443833731</v>
      </c>
      <c r="M85" s="862"/>
      <c r="N85" s="51"/>
    </row>
    <row r="86" spans="1:14" ht="15.75" thickBot="1">
      <c r="B86" s="824" t="s">
        <v>953</v>
      </c>
      <c r="C86" s="825"/>
      <c r="D86" s="825"/>
      <c r="E86" s="825"/>
      <c r="F86" s="825"/>
      <c r="G86" s="825"/>
      <c r="H86" s="825"/>
      <c r="I86" s="825"/>
      <c r="J86" s="825"/>
      <c r="K86" s="825"/>
      <c r="L86" s="825"/>
      <c r="M86" s="826"/>
      <c r="N86" s="52">
        <f>L83+L84+L85</f>
        <v>28636.42946630024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124091.1943539677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307</v>
      </c>
      <c r="B36" s="873" t="str">
        <f>VLOOKUP(A36,EQUIPOS!A6:D154,3,FALSE)</f>
        <v>Retroexcavadora, Potencia en el Volante 78 HP 2200 RPM</v>
      </c>
      <c r="C36" s="874"/>
      <c r="D36" s="874"/>
      <c r="E36" s="874"/>
      <c r="F36" s="874"/>
      <c r="G36" s="874"/>
      <c r="H36" s="875"/>
      <c r="I36" s="267"/>
      <c r="J36" s="268"/>
      <c r="K36" s="269">
        <f>VLOOKUP(A36,EQUIPOS!A6:D161,4,FALSE)</f>
        <v>131727.3332355647</v>
      </c>
      <c r="L36" s="270"/>
      <c r="M36" s="271">
        <v>5</v>
      </c>
      <c r="N36" s="272">
        <f>K36/M36</f>
        <v>26345.466647112939</v>
      </c>
    </row>
    <row r="37" spans="1:14">
      <c r="A37" s="108"/>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0.02</v>
      </c>
      <c r="M42" s="886"/>
      <c r="N42" s="105">
        <f>N76*L42</f>
        <v>115.93361680720398</v>
      </c>
    </row>
    <row r="43" spans="1:14" ht="15.75" thickBot="1">
      <c r="B43" s="824" t="s">
        <v>953</v>
      </c>
      <c r="C43" s="825"/>
      <c r="D43" s="825"/>
      <c r="E43" s="825"/>
      <c r="F43" s="825"/>
      <c r="G43" s="825"/>
      <c r="H43" s="825"/>
      <c r="I43" s="825"/>
      <c r="J43" s="825"/>
      <c r="K43" s="825"/>
      <c r="L43" s="825"/>
      <c r="M43" s="826"/>
      <c r="N43" s="99">
        <f>SUM(N36:N42)</f>
        <v>26461.400263920143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911">
        <f>VLOOKUP(A59,TRANSPORTE!A5:D94,4,FALSE)</f>
        <v>1182.3355420950079</v>
      </c>
      <c r="M59" s="912"/>
      <c r="N59" s="287">
        <f>K59*L59</f>
        <v>829.99955055069552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829.99955055069552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40</v>
      </c>
      <c r="N71" s="296">
        <f>K71/M71</f>
        <v>3129.5247499999996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5796.680840360199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33088.080654831036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6617.6161309662075</v>
      </c>
      <c r="M83" s="860"/>
      <c r="N83" s="51"/>
    </row>
    <row r="84" spans="1:14">
      <c r="B84" s="89" t="s">
        <v>973</v>
      </c>
      <c r="C84" s="90"/>
      <c r="D84" s="90"/>
      <c r="E84" s="90"/>
      <c r="F84" s="90"/>
      <c r="G84" s="90"/>
      <c r="H84" s="90"/>
      <c r="I84" s="87"/>
      <c r="J84" s="88"/>
      <c r="K84" s="304">
        <v>0.05</v>
      </c>
      <c r="L84" s="859">
        <f>N78*K84</f>
        <v>1654.4040327415519</v>
      </c>
      <c r="M84" s="860"/>
      <c r="N84" s="51"/>
    </row>
    <row r="85" spans="1:14" ht="15.75" thickBot="1">
      <c r="B85" s="91" t="s">
        <v>974</v>
      </c>
      <c r="C85" s="92"/>
      <c r="D85" s="92"/>
      <c r="E85" s="92"/>
      <c r="F85" s="92"/>
      <c r="G85" s="92"/>
      <c r="H85" s="92"/>
      <c r="I85" s="93"/>
      <c r="J85" s="94"/>
      <c r="K85" s="305">
        <v>0.05</v>
      </c>
      <c r="L85" s="861">
        <f>N78*K85</f>
        <v>1654.4040327415519</v>
      </c>
      <c r="M85" s="862"/>
      <c r="N85" s="51"/>
    </row>
    <row r="86" spans="1:14" ht="15.75" thickBot="1">
      <c r="B86" s="824" t="s">
        <v>953</v>
      </c>
      <c r="C86" s="825"/>
      <c r="D86" s="825"/>
      <c r="E86" s="825"/>
      <c r="F86" s="825"/>
      <c r="G86" s="825"/>
      <c r="H86" s="825"/>
      <c r="I86" s="825"/>
      <c r="J86" s="825"/>
      <c r="K86" s="825"/>
      <c r="L86" s="825"/>
      <c r="M86" s="826"/>
      <c r="N86" s="52">
        <f>L83+L84+L85</f>
        <v>9926.4241964493103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43014.504851280348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307</v>
      </c>
      <c r="B36" s="873" t="str">
        <f>VLOOKUP(A36,EQUIPOS!A6:D154,3,FALSE)</f>
        <v>Retroexcavadora, Potencia en el Volante 78 HP 2200 RPM</v>
      </c>
      <c r="C36" s="874"/>
      <c r="D36" s="874"/>
      <c r="E36" s="874"/>
      <c r="F36" s="874"/>
      <c r="G36" s="874"/>
      <c r="H36" s="875"/>
      <c r="I36" s="267"/>
      <c r="J36" s="268"/>
      <c r="K36" s="269">
        <f>VLOOKUP(A36,EQUIPOS!A6:D161,4,FALSE)</f>
        <v>131727.3332355647</v>
      </c>
      <c r="L36" s="270"/>
      <c r="M36" s="271">
        <v>4</v>
      </c>
      <c r="N36" s="272">
        <f>K36/M36</f>
        <v>32931.833308891175</v>
      </c>
    </row>
    <row r="37" spans="1:14">
      <c r="A37" s="108"/>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0.02</v>
      </c>
      <c r="M42" s="886"/>
      <c r="N42" s="105">
        <f>N76*L42</f>
        <v>78.238118749999998</v>
      </c>
    </row>
    <row r="43" spans="1:14" ht="15.75" thickBot="1">
      <c r="B43" s="824" t="s">
        <v>953</v>
      </c>
      <c r="C43" s="825"/>
      <c r="D43" s="825"/>
      <c r="E43" s="825"/>
      <c r="F43" s="825"/>
      <c r="G43" s="825"/>
      <c r="H43" s="825"/>
      <c r="I43" s="825"/>
      <c r="J43" s="825"/>
      <c r="K43" s="825"/>
      <c r="L43" s="825"/>
      <c r="M43" s="826"/>
      <c r="N43" s="99">
        <f>SUM(N36:N42)</f>
        <v>33010.071427641175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911">
        <f>VLOOKUP(A59,TRANSPORTE!A5:D94,4,FALSE)</f>
        <v>1182.3355420950079</v>
      </c>
      <c r="M59" s="912"/>
      <c r="N59" s="287">
        <f>K59*L59</f>
        <v>3582.4766925478739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3582.4766925478739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32</v>
      </c>
      <c r="N70" s="296">
        <f>K70/M70</f>
        <v>3911.9059374999997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913" t="s">
        <v>953</v>
      </c>
      <c r="C76" s="867"/>
      <c r="D76" s="867"/>
      <c r="E76" s="867"/>
      <c r="F76" s="867"/>
      <c r="G76" s="867"/>
      <c r="H76" s="867"/>
      <c r="I76" s="867"/>
      <c r="J76" s="867"/>
      <c r="K76" s="867"/>
      <c r="L76" s="867"/>
      <c r="M76" s="868"/>
      <c r="N76" s="460">
        <f>SUM(N70:N75)</f>
        <v>3911.9059374999997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40504.45405768905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8100.8908115378108</v>
      </c>
      <c r="M83" s="860"/>
      <c r="N83" s="51"/>
    </row>
    <row r="84" spans="1:14">
      <c r="B84" s="89" t="s">
        <v>973</v>
      </c>
      <c r="C84" s="90"/>
      <c r="D84" s="90"/>
      <c r="E84" s="90"/>
      <c r="F84" s="90"/>
      <c r="G84" s="90"/>
      <c r="H84" s="90"/>
      <c r="I84" s="87"/>
      <c r="J84" s="88"/>
      <c r="K84" s="304">
        <v>0.05</v>
      </c>
      <c r="L84" s="859">
        <f>N78*K84</f>
        <v>2025.2227028844527</v>
      </c>
      <c r="M84" s="860"/>
      <c r="N84" s="51"/>
    </row>
    <row r="85" spans="1:14" ht="15.75" thickBot="1">
      <c r="B85" s="91" t="s">
        <v>974</v>
      </c>
      <c r="C85" s="92"/>
      <c r="D85" s="92"/>
      <c r="E85" s="92"/>
      <c r="F85" s="92"/>
      <c r="G85" s="92"/>
      <c r="H85" s="92"/>
      <c r="I85" s="93"/>
      <c r="J85" s="94"/>
      <c r="K85" s="305">
        <v>0.05</v>
      </c>
      <c r="L85" s="861">
        <f>N78*K85</f>
        <v>2025.2227028844527</v>
      </c>
      <c r="M85" s="862"/>
      <c r="N85" s="51"/>
    </row>
    <row r="86" spans="1:14" ht="15.75" thickBot="1">
      <c r="B86" s="824" t="s">
        <v>953</v>
      </c>
      <c r="C86" s="825"/>
      <c r="D86" s="825"/>
      <c r="E86" s="825"/>
      <c r="F86" s="825"/>
      <c r="G86" s="825"/>
      <c r="H86" s="825"/>
      <c r="I86" s="825"/>
      <c r="J86" s="825"/>
      <c r="K86" s="825"/>
      <c r="L86" s="825"/>
      <c r="M86" s="826"/>
      <c r="N86" s="52">
        <f>L83+L84+L85</f>
        <v>12151.336217306718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52655.790274995772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c r="B36" s="873"/>
      <c r="C36" s="874"/>
      <c r="D36" s="874"/>
      <c r="E36" s="874"/>
      <c r="F36" s="874"/>
      <c r="G36" s="874"/>
      <c r="H36" s="875"/>
      <c r="I36" s="267"/>
      <c r="J36" s="268"/>
      <c r="K36" s="269"/>
      <c r="L36" s="270"/>
      <c r="M36" s="271"/>
      <c r="N36" s="272"/>
    </row>
    <row r="37" spans="1:14">
      <c r="A37" s="108"/>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0.1</v>
      </c>
      <c r="M42" s="886"/>
      <c r="N42" s="105">
        <f>N76*L42</f>
        <v>166.90798666666666</v>
      </c>
    </row>
    <row r="43" spans="1:14" ht="15.75" thickBot="1">
      <c r="B43" s="824" t="s">
        <v>953</v>
      </c>
      <c r="C43" s="825"/>
      <c r="D43" s="825"/>
      <c r="E43" s="825"/>
      <c r="F43" s="825"/>
      <c r="G43" s="825"/>
      <c r="H43" s="825"/>
      <c r="I43" s="825"/>
      <c r="J43" s="825"/>
      <c r="K43" s="825"/>
      <c r="L43" s="825"/>
      <c r="M43" s="826"/>
      <c r="N43" s="99">
        <f>SUM(N36:N42)</f>
        <v>166.90798666666666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6"/>
      <c r="C53" s="907"/>
      <c r="D53" s="907"/>
      <c r="E53" s="907"/>
      <c r="F53" s="907"/>
      <c r="G53" s="907"/>
      <c r="H53" s="907"/>
      <c r="I53" s="877"/>
      <c r="J53" s="42"/>
      <c r="K53" s="44"/>
      <c r="L53" s="908"/>
      <c r="M53" s="909"/>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0" t="s">
        <v>961</v>
      </c>
      <c r="M58" s="889"/>
      <c r="N58" s="76" t="s">
        <v>951</v>
      </c>
    </row>
    <row r="59" spans="2:14">
      <c r="B59" s="46"/>
      <c r="C59" s="317"/>
      <c r="D59" s="317"/>
      <c r="E59" s="317"/>
      <c r="F59" s="317"/>
      <c r="G59" s="317"/>
      <c r="H59" s="311"/>
      <c r="I59" s="279"/>
      <c r="J59" s="286"/>
      <c r="K59" s="279"/>
      <c r="L59" s="911"/>
      <c r="M59" s="91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150</v>
      </c>
      <c r="N70" s="296">
        <f>K70/M70</f>
        <v>1669.0798666666665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1669.0798666666665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1835.9878533333331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367.19757066666665</v>
      </c>
      <c r="M83" s="860"/>
      <c r="N83" s="51"/>
    </row>
    <row r="84" spans="1:14">
      <c r="B84" s="89" t="s">
        <v>973</v>
      </c>
      <c r="C84" s="90"/>
      <c r="D84" s="90"/>
      <c r="E84" s="90"/>
      <c r="F84" s="90"/>
      <c r="G84" s="90"/>
      <c r="H84" s="90"/>
      <c r="I84" s="87"/>
      <c r="J84" s="88"/>
      <c r="K84" s="304">
        <v>0.05</v>
      </c>
      <c r="L84" s="859">
        <f>N78*K84</f>
        <v>91.799392666666662</v>
      </c>
      <c r="M84" s="860"/>
      <c r="N84" s="51"/>
    </row>
    <row r="85" spans="1:14" ht="15.75" thickBot="1">
      <c r="B85" s="91" t="s">
        <v>974</v>
      </c>
      <c r="C85" s="92"/>
      <c r="D85" s="92"/>
      <c r="E85" s="92"/>
      <c r="F85" s="92"/>
      <c r="G85" s="92"/>
      <c r="H85" s="92"/>
      <c r="I85" s="93"/>
      <c r="J85" s="94"/>
      <c r="K85" s="305">
        <v>0.05</v>
      </c>
      <c r="L85" s="861">
        <f>N78*K85</f>
        <v>91.799392666666662</v>
      </c>
      <c r="M85" s="862"/>
      <c r="N85" s="51"/>
    </row>
    <row r="86" spans="1:14" ht="15.75" thickBot="1">
      <c r="B86" s="824" t="s">
        <v>953</v>
      </c>
      <c r="C86" s="825"/>
      <c r="D86" s="825"/>
      <c r="E86" s="825"/>
      <c r="F86" s="825"/>
      <c r="G86" s="825"/>
      <c r="H86" s="825"/>
      <c r="I86" s="825"/>
      <c r="J86" s="825"/>
      <c r="K86" s="825"/>
      <c r="L86" s="825"/>
      <c r="M86" s="826"/>
      <c r="N86" s="52">
        <f>L83+L84+L85</f>
        <v>550.79635599999995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2386.7842093333329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310</v>
      </c>
      <c r="B36" s="873" t="str">
        <f>VLOOKUP(A36,EQUIPOS!A6:D154,3,FALSE)</f>
        <v>Retroexcavadora A25C</v>
      </c>
      <c r="C36" s="874"/>
      <c r="D36" s="874"/>
      <c r="E36" s="874"/>
      <c r="F36" s="874"/>
      <c r="G36" s="874"/>
      <c r="H36" s="875"/>
      <c r="I36" s="267"/>
      <c r="J36" s="268"/>
      <c r="K36" s="269">
        <f>VLOOKUP(A36,EQUIPOS!A6:D163,4,FALSE)</f>
        <v>121789.68710811051</v>
      </c>
      <c r="L36" s="270"/>
      <c r="M36" s="271">
        <v>3</v>
      </c>
      <c r="N36" s="272">
        <f>K36/M36</f>
        <v>40596.562369370171</v>
      </c>
    </row>
    <row r="37" spans="1:14">
      <c r="A37" s="108"/>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0.01</v>
      </c>
      <c r="M42" s="886"/>
      <c r="N42" s="105">
        <f>N76*L42</f>
        <v>104.31749166666667</v>
      </c>
    </row>
    <row r="43" spans="1:14" ht="15.75" thickBot="1">
      <c r="B43" s="824" t="s">
        <v>953</v>
      </c>
      <c r="C43" s="825"/>
      <c r="D43" s="825"/>
      <c r="E43" s="825"/>
      <c r="F43" s="825"/>
      <c r="G43" s="825"/>
      <c r="H43" s="825"/>
      <c r="I43" s="825"/>
      <c r="J43" s="825"/>
      <c r="K43" s="825"/>
      <c r="L43" s="825"/>
      <c r="M43" s="826"/>
      <c r="N43" s="99">
        <f>SUM(N36:N42)</f>
        <v>40700.879861036839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1">
        <f>VLOOKUP(A59,TRANSPORTE!A6:D117,4,FALSE)</f>
        <v>1182.3355420950079</v>
      </c>
      <c r="M59" s="912"/>
      <c r="N59" s="287">
        <f>K59*L59</f>
        <v>2009.9704215615134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2009.9704215615134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10431.749166666666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53142.599449265021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10628.519889853005</v>
      </c>
      <c r="M83" s="860"/>
      <c r="N83" s="51"/>
    </row>
    <row r="84" spans="1:14">
      <c r="B84" s="89" t="s">
        <v>973</v>
      </c>
      <c r="C84" s="90"/>
      <c r="D84" s="90"/>
      <c r="E84" s="90"/>
      <c r="F84" s="90"/>
      <c r="G84" s="90"/>
      <c r="H84" s="90"/>
      <c r="I84" s="87"/>
      <c r="J84" s="88"/>
      <c r="K84" s="304">
        <v>0.05</v>
      </c>
      <c r="L84" s="859">
        <f>N78*K84</f>
        <v>2657.1299724632513</v>
      </c>
      <c r="M84" s="860"/>
      <c r="N84" s="51"/>
    </row>
    <row r="85" spans="1:14" ht="15.75" thickBot="1">
      <c r="B85" s="91" t="s">
        <v>974</v>
      </c>
      <c r="C85" s="92"/>
      <c r="D85" s="92"/>
      <c r="E85" s="92"/>
      <c r="F85" s="92"/>
      <c r="G85" s="92"/>
      <c r="H85" s="92"/>
      <c r="I85" s="93"/>
      <c r="J85" s="94"/>
      <c r="K85" s="305">
        <v>0.05</v>
      </c>
      <c r="L85" s="861">
        <f>N78*K85</f>
        <v>2657.1299724632513</v>
      </c>
      <c r="M85" s="862"/>
      <c r="N85" s="51"/>
    </row>
    <row r="86" spans="1:14" ht="15.75" thickBot="1">
      <c r="B86" s="824" t="s">
        <v>953</v>
      </c>
      <c r="C86" s="825"/>
      <c r="D86" s="825"/>
      <c r="E86" s="825"/>
      <c r="F86" s="825"/>
      <c r="G86" s="825"/>
      <c r="H86" s="825"/>
      <c r="I86" s="825"/>
      <c r="J86" s="825"/>
      <c r="K86" s="825"/>
      <c r="L86" s="825"/>
      <c r="M86" s="826"/>
      <c r="N86" s="52">
        <f>L83+L84+L85</f>
        <v>15942.779834779509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69085.379284044524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310</v>
      </c>
      <c r="B36" s="873" t="str">
        <f>VLOOKUP(A36,EQUIPOS!A6:D154,3,FALSE)</f>
        <v>Retroexcavadora A25C</v>
      </c>
      <c r="C36" s="874"/>
      <c r="D36" s="874"/>
      <c r="E36" s="874"/>
      <c r="F36" s="874"/>
      <c r="G36" s="874"/>
      <c r="H36" s="875"/>
      <c r="I36" s="267"/>
      <c r="J36" s="268"/>
      <c r="K36" s="269">
        <f>VLOOKUP(A36,EQUIPOS!A6:D163,4,FALSE)</f>
        <v>121789.68710811051</v>
      </c>
      <c r="L36" s="270"/>
      <c r="M36" s="271">
        <v>3</v>
      </c>
      <c r="N36" s="272">
        <f>K36/M36</f>
        <v>40596.562369370171</v>
      </c>
    </row>
    <row r="37" spans="1:14">
      <c r="A37" s="108"/>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0.01</v>
      </c>
      <c r="M42" s="886"/>
      <c r="N42" s="105">
        <f>N76*L42</f>
        <v>104.31749166666667</v>
      </c>
    </row>
    <row r="43" spans="1:14" ht="15.75" thickBot="1">
      <c r="B43" s="824" t="s">
        <v>953</v>
      </c>
      <c r="C43" s="825"/>
      <c r="D43" s="825"/>
      <c r="E43" s="825"/>
      <c r="F43" s="825"/>
      <c r="G43" s="825"/>
      <c r="H43" s="825"/>
      <c r="I43" s="825"/>
      <c r="J43" s="825"/>
      <c r="K43" s="825"/>
      <c r="L43" s="825"/>
      <c r="M43" s="826"/>
      <c r="N43" s="99">
        <f>SUM(N36:N42)</f>
        <v>40700.879861036839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1">
        <f>VLOOKUP(A59,TRANSPORTE!A6:D117,4,FALSE)</f>
        <v>1182.3355420950079</v>
      </c>
      <c r="M59" s="912"/>
      <c r="N59" s="287">
        <f>K59*L59</f>
        <v>2009.9704215615134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2009.9704215615134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10431.749166666666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53142.599449265021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10628.519889853005</v>
      </c>
      <c r="M83" s="860"/>
      <c r="N83" s="51"/>
    </row>
    <row r="84" spans="1:14">
      <c r="B84" s="89" t="s">
        <v>973</v>
      </c>
      <c r="C84" s="90"/>
      <c r="D84" s="90"/>
      <c r="E84" s="90"/>
      <c r="F84" s="90"/>
      <c r="G84" s="90"/>
      <c r="H84" s="90"/>
      <c r="I84" s="87"/>
      <c r="J84" s="88"/>
      <c r="K84" s="304">
        <v>0.05</v>
      </c>
      <c r="L84" s="859">
        <f>N78*K84</f>
        <v>2657.1299724632513</v>
      </c>
      <c r="M84" s="860"/>
      <c r="N84" s="51"/>
    </row>
    <row r="85" spans="1:14" ht="15.75" thickBot="1">
      <c r="B85" s="91" t="s">
        <v>974</v>
      </c>
      <c r="C85" s="92"/>
      <c r="D85" s="92"/>
      <c r="E85" s="92"/>
      <c r="F85" s="92"/>
      <c r="G85" s="92"/>
      <c r="H85" s="92"/>
      <c r="I85" s="93"/>
      <c r="J85" s="94"/>
      <c r="K85" s="305">
        <v>0.05</v>
      </c>
      <c r="L85" s="861">
        <f>N78*K85</f>
        <v>2657.1299724632513</v>
      </c>
      <c r="M85" s="862"/>
      <c r="N85" s="51"/>
    </row>
    <row r="86" spans="1:14" ht="15.75" thickBot="1">
      <c r="B86" s="824" t="s">
        <v>953</v>
      </c>
      <c r="C86" s="825"/>
      <c r="D86" s="825"/>
      <c r="E86" s="825"/>
      <c r="F86" s="825"/>
      <c r="G86" s="825"/>
      <c r="H86" s="825"/>
      <c r="I86" s="825"/>
      <c r="J86" s="825"/>
      <c r="K86" s="825"/>
      <c r="L86" s="825"/>
      <c r="M86" s="826"/>
      <c r="N86" s="52">
        <f>L83+L84+L85</f>
        <v>15942.779834779509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69085.379284044524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312</v>
      </c>
      <c r="B36" s="873" t="str">
        <f>VLOOKUP(A36,EQUIPOS!A6:D154,3,FALSE)</f>
        <v>Retroexcavadora sobre oruga, potencia 138 HP, balde de 1,5 m3.</v>
      </c>
      <c r="C36" s="874"/>
      <c r="D36" s="874"/>
      <c r="E36" s="874"/>
      <c r="F36" s="874"/>
      <c r="G36" s="874"/>
      <c r="H36" s="875"/>
      <c r="I36" s="267"/>
      <c r="J36" s="268"/>
      <c r="K36" s="269">
        <f>VLOOKUP(A36,EQUIPOS!A6:D163,4,FALSE)</f>
        <v>177716.25693561908</v>
      </c>
      <c r="L36" s="270"/>
      <c r="M36" s="271">
        <v>45</v>
      </c>
      <c r="N36" s="272">
        <f>K36/M36</f>
        <v>3949.2501541248685</v>
      </c>
    </row>
    <row r="37" spans="1:14">
      <c r="A37" s="108"/>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0.01</v>
      </c>
      <c r="M42" s="886"/>
      <c r="N42" s="105">
        <f>N76*L42</f>
        <v>1.738624861111111</v>
      </c>
    </row>
    <row r="43" spans="1:14" ht="15.75" thickBot="1">
      <c r="B43" s="824" t="s">
        <v>953</v>
      </c>
      <c r="C43" s="825"/>
      <c r="D43" s="825"/>
      <c r="E43" s="825"/>
      <c r="F43" s="825"/>
      <c r="G43" s="825"/>
      <c r="H43" s="825"/>
      <c r="I43" s="825"/>
      <c r="J43" s="825"/>
      <c r="K43" s="825"/>
      <c r="L43" s="825"/>
      <c r="M43" s="826"/>
      <c r="N43" s="99">
        <f>SUM(N36:N42)</f>
        <v>3950.9887789859795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911">
        <f>VLOOKUP(A59,TRANSPORTE!A6:D117,4,FALSE)</f>
        <v>0.32199408674705626</v>
      </c>
      <c r="M59" s="912"/>
      <c r="N59" s="287">
        <f>K59*L59</f>
        <v>11.495188896869909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11.495188896869909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173.86248611111111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4136.3464539939605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827.2692907987921</v>
      </c>
      <c r="M83" s="860"/>
      <c r="N83" s="51"/>
    </row>
    <row r="84" spans="1:14">
      <c r="B84" s="89" t="s">
        <v>973</v>
      </c>
      <c r="C84" s="90"/>
      <c r="D84" s="90"/>
      <c r="E84" s="90"/>
      <c r="F84" s="90"/>
      <c r="G84" s="90"/>
      <c r="H84" s="90"/>
      <c r="I84" s="87"/>
      <c r="J84" s="88"/>
      <c r="K84" s="304">
        <v>0.05</v>
      </c>
      <c r="L84" s="859">
        <f>N78*K84</f>
        <v>206.81732269969802</v>
      </c>
      <c r="M84" s="860"/>
      <c r="N84" s="51"/>
    </row>
    <row r="85" spans="1:14" ht="15.75" thickBot="1">
      <c r="B85" s="91" t="s">
        <v>974</v>
      </c>
      <c r="C85" s="92"/>
      <c r="D85" s="92"/>
      <c r="E85" s="92"/>
      <c r="F85" s="92"/>
      <c r="G85" s="92"/>
      <c r="H85" s="92"/>
      <c r="I85" s="93"/>
      <c r="J85" s="94"/>
      <c r="K85" s="305">
        <v>0.05</v>
      </c>
      <c r="L85" s="861">
        <f>N78*K85</f>
        <v>206.81732269969802</v>
      </c>
      <c r="M85" s="862"/>
      <c r="N85" s="51"/>
    </row>
    <row r="86" spans="1:14" ht="15.75" thickBot="1">
      <c r="B86" s="824" t="s">
        <v>953</v>
      </c>
      <c r="C86" s="825"/>
      <c r="D86" s="825"/>
      <c r="E86" s="825"/>
      <c r="F86" s="825"/>
      <c r="G86" s="825"/>
      <c r="H86" s="825"/>
      <c r="I86" s="825"/>
      <c r="J86" s="825"/>
      <c r="K86" s="825"/>
      <c r="L86" s="825"/>
      <c r="M86" s="826"/>
      <c r="N86" s="52">
        <f>L83+L84+L85</f>
        <v>1240.9039361981881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5377.2503901921482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2.2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c r="B36" s="873"/>
      <c r="C36" s="874"/>
      <c r="D36" s="874"/>
      <c r="E36" s="874"/>
      <c r="F36" s="874"/>
      <c r="G36" s="874"/>
      <c r="H36" s="875"/>
      <c r="I36" s="267"/>
      <c r="J36" s="268"/>
      <c r="K36" s="269"/>
      <c r="L36" s="270"/>
      <c r="M36" s="271"/>
      <c r="N36" s="272"/>
    </row>
    <row r="37" spans="1:14">
      <c r="A37" s="108"/>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0.1</v>
      </c>
      <c r="M42" s="886"/>
      <c r="N42" s="105">
        <f>N76*L42</f>
        <v>69.544994444444441</v>
      </c>
    </row>
    <row r="43" spans="1:14" ht="15.75" thickBot="1">
      <c r="B43" s="824" t="s">
        <v>953</v>
      </c>
      <c r="C43" s="825"/>
      <c r="D43" s="825"/>
      <c r="E43" s="825"/>
      <c r="F43" s="825"/>
      <c r="G43" s="825"/>
      <c r="H43" s="825"/>
      <c r="I43" s="825"/>
      <c r="J43" s="825"/>
      <c r="K43" s="825"/>
      <c r="L43" s="825"/>
      <c r="M43" s="826"/>
      <c r="N43" s="99">
        <f>SUM(N36:N42)</f>
        <v>69.544994444444441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911">
        <f>VLOOKUP(A59,TRANSPORTE!A6:D117,4,FALSE)</f>
        <v>0.32199408674705626</v>
      </c>
      <c r="M59" s="912"/>
      <c r="N59" s="287">
        <f>K59*L59</f>
        <v>3.3004393891573267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3.3004393891573267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360</v>
      </c>
      <c r="N70" s="296">
        <f>K70/M70</f>
        <v>695.44994444444444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695.44994444444444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768.2953782780462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153.65907565560926</v>
      </c>
      <c r="M83" s="860"/>
      <c r="N83" s="51"/>
    </row>
    <row r="84" spans="1:14">
      <c r="B84" s="89" t="s">
        <v>973</v>
      </c>
      <c r="C84" s="90"/>
      <c r="D84" s="90"/>
      <c r="E84" s="90"/>
      <c r="F84" s="90"/>
      <c r="G84" s="90"/>
      <c r="H84" s="90"/>
      <c r="I84" s="87"/>
      <c r="J84" s="88"/>
      <c r="K84" s="304">
        <v>0.05</v>
      </c>
      <c r="L84" s="859">
        <f>N78*K84</f>
        <v>38.414768913902314</v>
      </c>
      <c r="M84" s="860"/>
      <c r="N84" s="51"/>
    </row>
    <row r="85" spans="1:14" ht="15.75" thickBot="1">
      <c r="B85" s="91" t="s">
        <v>974</v>
      </c>
      <c r="C85" s="92"/>
      <c r="D85" s="92"/>
      <c r="E85" s="92"/>
      <c r="F85" s="92"/>
      <c r="G85" s="92"/>
      <c r="H85" s="92"/>
      <c r="I85" s="93"/>
      <c r="J85" s="94"/>
      <c r="K85" s="305">
        <v>0.05</v>
      </c>
      <c r="L85" s="861">
        <f>N78*K85</f>
        <v>38.414768913902314</v>
      </c>
      <c r="M85" s="862"/>
      <c r="N85" s="51"/>
    </row>
    <row r="86" spans="1:14" ht="15.75" thickBot="1">
      <c r="B86" s="824" t="s">
        <v>953</v>
      </c>
      <c r="C86" s="825"/>
      <c r="D86" s="825"/>
      <c r="E86" s="825"/>
      <c r="F86" s="825"/>
      <c r="G86" s="825"/>
      <c r="H86" s="825"/>
      <c r="I86" s="825"/>
      <c r="J86" s="825"/>
      <c r="K86" s="825"/>
      <c r="L86" s="825"/>
      <c r="M86" s="826"/>
      <c r="N86" s="52">
        <f>L83+L84+L85</f>
        <v>230.4886134834139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998.78399176146013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312</v>
      </c>
      <c r="B36" s="873" t="str">
        <f>VLOOKUP(A36,EQUIPOS!A6:D154,3,FALSE)</f>
        <v>Retroexcavadora sobre oruga, potencia 138 HP, balde de 1,5 m3.</v>
      </c>
      <c r="C36" s="874"/>
      <c r="D36" s="874"/>
      <c r="E36" s="874"/>
      <c r="F36" s="874"/>
      <c r="G36" s="874"/>
      <c r="H36" s="875"/>
      <c r="I36" s="267"/>
      <c r="J36" s="268"/>
      <c r="K36" s="269">
        <f>VLOOKUP(A36,EQUIPOS!A6:D163,4,FALSE)</f>
        <v>177716.25693561908</v>
      </c>
      <c r="L36" s="270"/>
      <c r="M36" s="271">
        <v>45</v>
      </c>
      <c r="N36" s="272">
        <f>K36/M36</f>
        <v>3949.2501541248685</v>
      </c>
    </row>
    <row r="37" spans="1:14">
      <c r="A37" s="108"/>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0.01</v>
      </c>
      <c r="M42" s="886"/>
      <c r="N42" s="105">
        <f>N76*L42</f>
        <v>1.738624861111111</v>
      </c>
    </row>
    <row r="43" spans="1:14" ht="15.75" thickBot="1">
      <c r="B43" s="824" t="s">
        <v>953</v>
      </c>
      <c r="C43" s="825"/>
      <c r="D43" s="825"/>
      <c r="E43" s="825"/>
      <c r="F43" s="825"/>
      <c r="G43" s="825"/>
      <c r="H43" s="825"/>
      <c r="I43" s="825"/>
      <c r="J43" s="825"/>
      <c r="K43" s="825"/>
      <c r="L43" s="825"/>
      <c r="M43" s="826"/>
      <c r="N43" s="99">
        <f>SUM(N36:N42)</f>
        <v>3950.9887789859795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911">
        <f>VLOOKUP(A59,TRANSPORTE!A6:D117,4,FALSE)</f>
        <v>773.9698905053724</v>
      </c>
      <c r="M59" s="912"/>
      <c r="N59" s="287">
        <f>K59*L59</f>
        <v>627.2987264051518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627.2987264051518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173.86248611111111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4752.1499915022423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950.42999830044846</v>
      </c>
      <c r="M83" s="860"/>
      <c r="N83" s="51"/>
    </row>
    <row r="84" spans="1:14">
      <c r="B84" s="89" t="s">
        <v>973</v>
      </c>
      <c r="C84" s="90"/>
      <c r="D84" s="90"/>
      <c r="E84" s="90"/>
      <c r="F84" s="90"/>
      <c r="G84" s="90"/>
      <c r="H84" s="90"/>
      <c r="I84" s="87"/>
      <c r="J84" s="88"/>
      <c r="K84" s="304">
        <v>0.05</v>
      </c>
      <c r="L84" s="859">
        <f>N78*K84</f>
        <v>237.60749957511212</v>
      </c>
      <c r="M84" s="860"/>
      <c r="N84" s="51"/>
    </row>
    <row r="85" spans="1:14" ht="15.75" thickBot="1">
      <c r="B85" s="91" t="s">
        <v>974</v>
      </c>
      <c r="C85" s="92"/>
      <c r="D85" s="92"/>
      <c r="E85" s="92"/>
      <c r="F85" s="92"/>
      <c r="G85" s="92"/>
      <c r="H85" s="92"/>
      <c r="I85" s="93"/>
      <c r="J85" s="94"/>
      <c r="K85" s="305">
        <v>0.05</v>
      </c>
      <c r="L85" s="861">
        <f>N78*K85</f>
        <v>237.60749957511212</v>
      </c>
      <c r="M85" s="862"/>
      <c r="N85" s="51"/>
    </row>
    <row r="86" spans="1:14" ht="15.75" thickBot="1">
      <c r="B86" s="824" t="s">
        <v>953</v>
      </c>
      <c r="C86" s="825"/>
      <c r="D86" s="825"/>
      <c r="E86" s="825"/>
      <c r="F86" s="825"/>
      <c r="G86" s="825"/>
      <c r="H86" s="825"/>
      <c r="I86" s="825"/>
      <c r="J86" s="825"/>
      <c r="K86" s="825"/>
      <c r="L86" s="825"/>
      <c r="M86" s="826"/>
      <c r="N86" s="52">
        <f>L83+L84+L85</f>
        <v>1425.6449974506727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6177.7949889529154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146</v>
      </c>
      <c r="B36" s="873" t="str">
        <f>VLOOKUP(A36,EQUIPOS!A6:D154,3,FALSE)</f>
        <v>Camabaja</v>
      </c>
      <c r="C36" s="874"/>
      <c r="D36" s="874"/>
      <c r="E36" s="874"/>
      <c r="F36" s="874"/>
      <c r="G36" s="874"/>
      <c r="H36" s="875"/>
      <c r="I36" s="267"/>
      <c r="J36" s="268"/>
      <c r="K36" s="269">
        <f>VLOOKUP(A36,EQUIPOS!A5:D154,4,FALSE)</f>
        <v>138163.33230106582</v>
      </c>
      <c r="L36" s="270"/>
      <c r="M36" s="271">
        <v>0.625</v>
      </c>
      <c r="N36" s="272">
        <f>K36/M36</f>
        <v>221061.33168170531</v>
      </c>
    </row>
    <row r="37" spans="1:14">
      <c r="A37" s="108" t="s">
        <v>241</v>
      </c>
      <c r="B37" s="873" t="str">
        <f>VLOOKUP(A37,EQUIPOS!A7:D154,3,FALSE)</f>
        <v>Grúa (capacidad 15 ton)</v>
      </c>
      <c r="C37" s="874"/>
      <c r="D37" s="874"/>
      <c r="E37" s="874"/>
      <c r="F37" s="874"/>
      <c r="G37" s="874"/>
      <c r="H37" s="875"/>
      <c r="I37" s="267"/>
      <c r="J37" s="268"/>
      <c r="K37" s="269">
        <f>VLOOKUP(A37,EQUIPOS!A6:D154,4,FALSE)</f>
        <v>140995.40691832235</v>
      </c>
      <c r="L37" s="270"/>
      <c r="M37" s="271">
        <v>0.625</v>
      </c>
      <c r="N37" s="272">
        <f>K37/M37</f>
        <v>225592.65106931576</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3129.52475</v>
      </c>
    </row>
    <row r="43" spans="1:14" ht="15.75" thickBot="1">
      <c r="B43" s="824" t="s">
        <v>953</v>
      </c>
      <c r="C43" s="825"/>
      <c r="D43" s="825"/>
      <c r="E43" s="825"/>
      <c r="F43" s="825"/>
      <c r="G43" s="825"/>
      <c r="H43" s="825"/>
      <c r="I43" s="825"/>
      <c r="J43" s="825"/>
      <c r="K43" s="825"/>
      <c r="L43" s="825"/>
      <c r="M43" s="826"/>
      <c r="N43" s="394">
        <f>SUM(N36:N42)</f>
        <v>449783.50750102103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461.82968675476866</v>
      </c>
      <c r="N48" s="272">
        <f>K48*M48</f>
        <v>4618.2968675476868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15487.5</v>
      </c>
      <c r="N49" s="272">
        <f>K49*M49</f>
        <v>15487.5</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1390.1073571318534</v>
      </c>
      <c r="N50" s="272">
        <f>K50*M50</f>
        <v>1390.1073571318534</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42436.887321237497</v>
      </c>
      <c r="N51" s="272">
        <f>K51*M51</f>
        <v>84873.774642474993</v>
      </c>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106369.67886715454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5</v>
      </c>
      <c r="N70" s="395">
        <f>K70/M70</f>
        <v>62590.494999999995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62590.494999999995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618743.68136817554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123748.73627363512</v>
      </c>
      <c r="M83" s="860"/>
      <c r="N83" s="51"/>
    </row>
    <row r="84" spans="1:14">
      <c r="B84" s="89" t="s">
        <v>973</v>
      </c>
      <c r="C84" s="90"/>
      <c r="D84" s="90"/>
      <c r="E84" s="90"/>
      <c r="F84" s="90"/>
      <c r="G84" s="90"/>
      <c r="H84" s="90"/>
      <c r="I84" s="87"/>
      <c r="J84" s="88"/>
      <c r="K84" s="304">
        <v>0.05</v>
      </c>
      <c r="L84" s="859">
        <f>N78*K84</f>
        <v>30937.18406840878</v>
      </c>
      <c r="M84" s="860"/>
      <c r="N84" s="51"/>
    </row>
    <row r="85" spans="1:14" ht="15.75" thickBot="1">
      <c r="B85" s="91" t="s">
        <v>974</v>
      </c>
      <c r="C85" s="92"/>
      <c r="D85" s="92"/>
      <c r="E85" s="92"/>
      <c r="F85" s="92"/>
      <c r="G85" s="92"/>
      <c r="H85" s="92"/>
      <c r="I85" s="93"/>
      <c r="J85" s="94"/>
      <c r="K85" s="305">
        <v>0.05</v>
      </c>
      <c r="L85" s="861">
        <f>N78*K85</f>
        <v>30937.18406840878</v>
      </c>
      <c r="M85" s="862"/>
      <c r="N85" s="51"/>
    </row>
    <row r="86" spans="1:14" ht="15.75" thickBot="1">
      <c r="B86" s="824" t="s">
        <v>953</v>
      </c>
      <c r="C86" s="825"/>
      <c r="D86" s="825"/>
      <c r="E86" s="825"/>
      <c r="F86" s="825"/>
      <c r="G86" s="825"/>
      <c r="H86" s="825"/>
      <c r="I86" s="825"/>
      <c r="J86" s="825"/>
      <c r="K86" s="825"/>
      <c r="L86" s="825"/>
      <c r="M86" s="826"/>
      <c r="N86" s="52">
        <f>L83+L84+L85</f>
        <v>185623.10441045271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804366.7857786282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2.2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146</v>
      </c>
      <c r="B36" s="873" t="str">
        <f>VLOOKUP(A36,EQUIPOS!A6:D154,3,FALSE)</f>
        <v>Camabaja</v>
      </c>
      <c r="C36" s="874"/>
      <c r="D36" s="874"/>
      <c r="E36" s="874"/>
      <c r="F36" s="874"/>
      <c r="G36" s="874"/>
      <c r="H36" s="875"/>
      <c r="I36" s="267"/>
      <c r="J36" s="268"/>
      <c r="K36" s="269">
        <f>VLOOKUP(A36,EQUIPOS!A6:D163,4,FALSE)</f>
        <v>138163.33230106582</v>
      </c>
      <c r="L36" s="270"/>
      <c r="M36" s="271">
        <v>0.5</v>
      </c>
      <c r="N36" s="272">
        <f>K36/M36</f>
        <v>276326.66460213164</v>
      </c>
    </row>
    <row r="37" spans="1:14">
      <c r="A37" s="108" t="s">
        <v>241</v>
      </c>
      <c r="B37" s="873" t="str">
        <f>VLOOKUP(A37,EQUIPOS!A7:D154,3,FALSE)</f>
        <v>Grúa (capacidad 15 ton)</v>
      </c>
      <c r="C37" s="874"/>
      <c r="D37" s="874"/>
      <c r="E37" s="874"/>
      <c r="F37" s="874"/>
      <c r="G37" s="874"/>
      <c r="H37" s="875"/>
      <c r="I37" s="267"/>
      <c r="J37" s="268"/>
      <c r="K37" s="269">
        <f>VLOOKUP(A37,EQUIPOS!A7:D164,4,FALSE)</f>
        <v>140995.40691832235</v>
      </c>
      <c r="L37" s="270"/>
      <c r="M37" s="271">
        <v>0.5</v>
      </c>
      <c r="N37" s="272">
        <f>K37/M37</f>
        <v>281990.81383664469</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3911.9059374999997</v>
      </c>
    </row>
    <row r="43" spans="1:14" ht="15.75" thickBot="1">
      <c r="B43" s="824" t="s">
        <v>953</v>
      </c>
      <c r="C43" s="825"/>
      <c r="D43" s="825"/>
      <c r="E43" s="825"/>
      <c r="F43" s="825"/>
      <c r="G43" s="825"/>
      <c r="H43" s="825"/>
      <c r="I43" s="825"/>
      <c r="J43" s="825"/>
      <c r="K43" s="825"/>
      <c r="L43" s="825"/>
      <c r="M43" s="826"/>
      <c r="N43" s="394">
        <f>SUM(N36:N42)</f>
        <v>562229.38437627628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461.82968675476866</v>
      </c>
      <c r="N48" s="272">
        <f>K48*M48</f>
        <v>4618.2968675476868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15487.5</v>
      </c>
      <c r="N49" s="272">
        <f>K49*M49</f>
        <v>15487.5</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1390.1073571318534</v>
      </c>
      <c r="N50" s="272">
        <f>K50*M50</f>
        <v>1390.1073571318534</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42436.887321237497</v>
      </c>
      <c r="N51" s="272">
        <f>K51*M51</f>
        <v>84873.774642474993</v>
      </c>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106369.67886715454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4</v>
      </c>
      <c r="N70" s="395">
        <f>K70/M70</f>
        <v>78238.118749999994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78238.118749999994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746837.18199343083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149367.43639868617</v>
      </c>
      <c r="M83" s="860"/>
      <c r="N83" s="51"/>
    </row>
    <row r="84" spans="1:14">
      <c r="B84" s="89" t="s">
        <v>973</v>
      </c>
      <c r="C84" s="90"/>
      <c r="D84" s="90"/>
      <c r="E84" s="90"/>
      <c r="F84" s="90"/>
      <c r="G84" s="90"/>
      <c r="H84" s="90"/>
      <c r="I84" s="87"/>
      <c r="J84" s="88"/>
      <c r="K84" s="304">
        <v>0.05</v>
      </c>
      <c r="L84" s="859">
        <f>N78*K84</f>
        <v>37341.859099671543</v>
      </c>
      <c r="M84" s="860"/>
      <c r="N84" s="51"/>
    </row>
    <row r="85" spans="1:14" ht="15.75" thickBot="1">
      <c r="B85" s="91" t="s">
        <v>974</v>
      </c>
      <c r="C85" s="92"/>
      <c r="D85" s="92"/>
      <c r="E85" s="92"/>
      <c r="F85" s="92"/>
      <c r="G85" s="92"/>
      <c r="H85" s="92"/>
      <c r="I85" s="93"/>
      <c r="J85" s="94"/>
      <c r="K85" s="305">
        <v>0.05</v>
      </c>
      <c r="L85" s="861">
        <f>N78*K85</f>
        <v>37341.859099671543</v>
      </c>
      <c r="M85" s="862"/>
      <c r="N85" s="51"/>
    </row>
    <row r="86" spans="1:14" ht="15.75" thickBot="1">
      <c r="B86" s="824" t="s">
        <v>953</v>
      </c>
      <c r="C86" s="825"/>
      <c r="D86" s="825"/>
      <c r="E86" s="825"/>
      <c r="F86" s="825"/>
      <c r="G86" s="825"/>
      <c r="H86" s="825"/>
      <c r="I86" s="825"/>
      <c r="J86" s="825"/>
      <c r="K86" s="825"/>
      <c r="L86" s="825"/>
      <c r="M86" s="826"/>
      <c r="N86" s="52">
        <f>L83+L84+L85</f>
        <v>224051.15459802924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970888.33659146004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146</v>
      </c>
      <c r="B36" s="873" t="str">
        <f>VLOOKUP(A36,EQUIPOS!A6:D154,3,FALSE)</f>
        <v>Camabaja</v>
      </c>
      <c r="C36" s="874"/>
      <c r="D36" s="874"/>
      <c r="E36" s="874"/>
      <c r="F36" s="874"/>
      <c r="G36" s="874"/>
      <c r="H36" s="875"/>
      <c r="I36" s="267"/>
      <c r="J36" s="268"/>
      <c r="K36" s="269">
        <f>VLOOKUP(A36,EQUIPOS!A6:D163,4,FALSE)</f>
        <v>138163.33230106582</v>
      </c>
      <c r="L36" s="270"/>
      <c r="M36" s="271">
        <v>0.4375</v>
      </c>
      <c r="N36" s="272">
        <f>K36/M36</f>
        <v>315801.90240243619</v>
      </c>
    </row>
    <row r="37" spans="1:14">
      <c r="A37" s="108" t="s">
        <v>241</v>
      </c>
      <c r="B37" s="873" t="str">
        <f>VLOOKUP(A37,EQUIPOS!A7:D154,3,FALSE)</f>
        <v>Grúa (capacidad 15 ton)</v>
      </c>
      <c r="C37" s="874"/>
      <c r="D37" s="874"/>
      <c r="E37" s="874"/>
      <c r="F37" s="874"/>
      <c r="G37" s="874"/>
      <c r="H37" s="875"/>
      <c r="I37" s="267"/>
      <c r="J37" s="268"/>
      <c r="K37" s="269">
        <f>VLOOKUP(A37,EQUIPOS!A7:D164,4,FALSE)</f>
        <v>140995.40691832235</v>
      </c>
      <c r="L37" s="270"/>
      <c r="M37" s="271">
        <v>0.4375</v>
      </c>
      <c r="N37" s="272">
        <f>K37/M37</f>
        <v>322275.2158133082</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4470.7496428571421</v>
      </c>
    </row>
    <row r="43" spans="1:14" ht="15.75" thickBot="1">
      <c r="B43" s="824" t="s">
        <v>953</v>
      </c>
      <c r="C43" s="825"/>
      <c r="D43" s="825"/>
      <c r="E43" s="825"/>
      <c r="F43" s="825"/>
      <c r="G43" s="825"/>
      <c r="H43" s="825"/>
      <c r="I43" s="825"/>
      <c r="J43" s="825"/>
      <c r="K43" s="825"/>
      <c r="L43" s="825"/>
      <c r="M43" s="826"/>
      <c r="N43" s="394">
        <f>SUM(N36:N42)</f>
        <v>642547.8678586015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461.82968675476866</v>
      </c>
      <c r="N48" s="272">
        <f>K48*M48</f>
        <v>4618.2968675476868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15487.5</v>
      </c>
      <c r="N49" s="272">
        <f>K49*M49</f>
        <v>15487.5</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1390.1073571318534</v>
      </c>
      <c r="N50" s="272">
        <f>K50*M50</f>
        <v>1390.1073571318534</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42436.887321237497</v>
      </c>
      <c r="N51" s="272">
        <f>K51*M51</f>
        <v>84873.774642474993</v>
      </c>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106369.67886715454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3.5</v>
      </c>
      <c r="N70" s="395">
        <f>K70/M70</f>
        <v>89414.992857142846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89414.992857142846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838332.53958289884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167666.50791657978</v>
      </c>
      <c r="M83" s="860"/>
      <c r="N83" s="51"/>
    </row>
    <row r="84" spans="1:14">
      <c r="B84" s="89" t="s">
        <v>973</v>
      </c>
      <c r="C84" s="90"/>
      <c r="D84" s="90"/>
      <c r="E84" s="90"/>
      <c r="F84" s="90"/>
      <c r="G84" s="90"/>
      <c r="H84" s="90"/>
      <c r="I84" s="87"/>
      <c r="J84" s="88"/>
      <c r="K84" s="304">
        <v>0.05</v>
      </c>
      <c r="L84" s="859">
        <f>N78*K84</f>
        <v>41916.626979144945</v>
      </c>
      <c r="M84" s="860"/>
      <c r="N84" s="51"/>
    </row>
    <row r="85" spans="1:14" ht="15.75" thickBot="1">
      <c r="B85" s="91" t="s">
        <v>974</v>
      </c>
      <c r="C85" s="92"/>
      <c r="D85" s="92"/>
      <c r="E85" s="92"/>
      <c r="F85" s="92"/>
      <c r="G85" s="92"/>
      <c r="H85" s="92"/>
      <c r="I85" s="93"/>
      <c r="J85" s="94"/>
      <c r="K85" s="305">
        <v>0.05</v>
      </c>
      <c r="L85" s="861">
        <f>N78*K85</f>
        <v>41916.626979144945</v>
      </c>
      <c r="M85" s="862"/>
      <c r="N85" s="51"/>
    </row>
    <row r="86" spans="1:14" ht="15.75" thickBot="1">
      <c r="B86" s="824" t="s">
        <v>953</v>
      </c>
      <c r="C86" s="825"/>
      <c r="D86" s="825"/>
      <c r="E86" s="825"/>
      <c r="F86" s="825"/>
      <c r="G86" s="825"/>
      <c r="H86" s="825"/>
      <c r="I86" s="825"/>
      <c r="J86" s="825"/>
      <c r="K86" s="825"/>
      <c r="L86" s="825"/>
      <c r="M86" s="826"/>
      <c r="N86" s="52">
        <f>L83+L84+L85</f>
        <v>251499.76187486964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1089832.3014577685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146</v>
      </c>
      <c r="B36" s="873" t="str">
        <f>VLOOKUP(A36,EQUIPOS!A6:D154,3,FALSE)</f>
        <v>Camabaja</v>
      </c>
      <c r="C36" s="874"/>
      <c r="D36" s="874"/>
      <c r="E36" s="874"/>
      <c r="F36" s="874"/>
      <c r="G36" s="874"/>
      <c r="H36" s="875"/>
      <c r="I36" s="267"/>
      <c r="J36" s="268"/>
      <c r="K36" s="269">
        <f>VLOOKUP(A36,EQUIPOS!A6:D163,4,FALSE)</f>
        <v>138163.33230106582</v>
      </c>
      <c r="L36" s="270"/>
      <c r="M36" s="271">
        <v>0.875</v>
      </c>
      <c r="N36" s="272">
        <f>K36/M36</f>
        <v>157900.95120121809</v>
      </c>
    </row>
    <row r="37" spans="1:14">
      <c r="A37" s="108" t="s">
        <v>241</v>
      </c>
      <c r="B37" s="873" t="str">
        <f>VLOOKUP(A37,EQUIPOS!A7:D154,3,FALSE)</f>
        <v>Grúa (capacidad 15 ton)</v>
      </c>
      <c r="C37" s="874"/>
      <c r="D37" s="874"/>
      <c r="E37" s="874"/>
      <c r="F37" s="874"/>
      <c r="G37" s="874"/>
      <c r="H37" s="875"/>
      <c r="I37" s="267"/>
      <c r="J37" s="268"/>
      <c r="K37" s="269">
        <f>VLOOKUP(A37,EQUIPOS!A7:D164,4,FALSE)</f>
        <v>140995.40691832235</v>
      </c>
      <c r="L37" s="270"/>
      <c r="M37" s="271">
        <v>0.875</v>
      </c>
      <c r="N37" s="272">
        <f>K37/M37</f>
        <v>161137.6079066541</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1788.299857142857</v>
      </c>
    </row>
    <row r="43" spans="1:14" ht="15.75" thickBot="1">
      <c r="B43" s="824" t="s">
        <v>953</v>
      </c>
      <c r="C43" s="825"/>
      <c r="D43" s="825"/>
      <c r="E43" s="825"/>
      <c r="F43" s="825"/>
      <c r="G43" s="825"/>
      <c r="H43" s="825"/>
      <c r="I43" s="825"/>
      <c r="J43" s="825"/>
      <c r="K43" s="825"/>
      <c r="L43" s="825"/>
      <c r="M43" s="826"/>
      <c r="N43" s="394">
        <f>SUM(N36:N42)</f>
        <v>320826.85896501504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461.82968675476866</v>
      </c>
      <c r="N48" s="272">
        <f>K48*M48</f>
        <v>4618.2968675476868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15487.5</v>
      </c>
      <c r="N49" s="272">
        <f>K49*M49</f>
        <v>15487.5</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1390.1073571318534</v>
      </c>
      <c r="N50" s="272">
        <f>K50*M50</f>
        <v>1390.1073571318534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21495.90422467954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7</v>
      </c>
      <c r="N70" s="395">
        <f>K70/M70</f>
        <v>35765.997142857137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35765.997142857137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378088.76033255167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75617.752066510337</v>
      </c>
      <c r="M83" s="860"/>
      <c r="N83" s="51"/>
    </row>
    <row r="84" spans="1:14">
      <c r="B84" s="89" t="s">
        <v>973</v>
      </c>
      <c r="C84" s="90"/>
      <c r="D84" s="90"/>
      <c r="E84" s="90"/>
      <c r="F84" s="90"/>
      <c r="G84" s="90"/>
      <c r="H84" s="90"/>
      <c r="I84" s="87"/>
      <c r="J84" s="88"/>
      <c r="K84" s="304">
        <v>0.05</v>
      </c>
      <c r="L84" s="859">
        <f>N78*K84</f>
        <v>18904.438016627584</v>
      </c>
      <c r="M84" s="860"/>
      <c r="N84" s="51"/>
    </row>
    <row r="85" spans="1:14" ht="15.75" thickBot="1">
      <c r="B85" s="91" t="s">
        <v>974</v>
      </c>
      <c r="C85" s="92"/>
      <c r="D85" s="92"/>
      <c r="E85" s="92"/>
      <c r="F85" s="92"/>
      <c r="G85" s="92"/>
      <c r="H85" s="92"/>
      <c r="I85" s="93"/>
      <c r="J85" s="94"/>
      <c r="K85" s="305">
        <v>0.05</v>
      </c>
      <c r="L85" s="861">
        <f>N78*K85</f>
        <v>18904.438016627584</v>
      </c>
      <c r="M85" s="862"/>
      <c r="N85" s="51"/>
    </row>
    <row r="86" spans="1:14" ht="15.75" thickBot="1">
      <c r="B86" s="824" t="s">
        <v>953</v>
      </c>
      <c r="C86" s="825"/>
      <c r="D86" s="825"/>
      <c r="E86" s="825"/>
      <c r="F86" s="825"/>
      <c r="G86" s="825"/>
      <c r="H86" s="825"/>
      <c r="I86" s="825"/>
      <c r="J86" s="825"/>
      <c r="K86" s="825"/>
      <c r="L86" s="825"/>
      <c r="M86" s="826"/>
      <c r="N86" s="52">
        <f>L83+L84+L85</f>
        <v>113426.6280997655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491515.38843231718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2.2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146</v>
      </c>
      <c r="B36" s="873" t="str">
        <f>VLOOKUP(A36,EQUIPOS!A6:D154,3,FALSE)</f>
        <v>Camabaja</v>
      </c>
      <c r="C36" s="874"/>
      <c r="D36" s="874"/>
      <c r="E36" s="874"/>
      <c r="F36" s="874"/>
      <c r="G36" s="874"/>
      <c r="H36" s="875"/>
      <c r="I36" s="267"/>
      <c r="J36" s="268"/>
      <c r="K36" s="269">
        <f>VLOOKUP(A36,EQUIPOS!A6:D163,4,FALSE)</f>
        <v>138163.33230106582</v>
      </c>
      <c r="L36" s="270"/>
      <c r="M36" s="271">
        <v>0.75</v>
      </c>
      <c r="N36" s="272">
        <f>K36/M36</f>
        <v>184217.77640142108</v>
      </c>
    </row>
    <row r="37" spans="1:14">
      <c r="A37" s="108" t="s">
        <v>241</v>
      </c>
      <c r="B37" s="873" t="str">
        <f>VLOOKUP(A37,EQUIPOS!A7:D154,3,FALSE)</f>
        <v>Grúa (capacidad 15 ton)</v>
      </c>
      <c r="C37" s="874"/>
      <c r="D37" s="874"/>
      <c r="E37" s="874"/>
      <c r="F37" s="874"/>
      <c r="G37" s="874"/>
      <c r="H37" s="875"/>
      <c r="I37" s="267"/>
      <c r="J37" s="268"/>
      <c r="K37" s="269">
        <f>VLOOKUP(A37,EQUIPOS!A7:D164,4,FALSE)</f>
        <v>140995.40691832235</v>
      </c>
      <c r="L37" s="270"/>
      <c r="M37" s="271">
        <v>0.75</v>
      </c>
      <c r="N37" s="272">
        <f>K37/M37</f>
        <v>187993.87589109645</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2086.3498333333332</v>
      </c>
    </row>
    <row r="43" spans="1:14" ht="15.75" thickBot="1">
      <c r="B43" s="824" t="s">
        <v>953</v>
      </c>
      <c r="C43" s="825"/>
      <c r="D43" s="825"/>
      <c r="E43" s="825"/>
      <c r="F43" s="825"/>
      <c r="G43" s="825"/>
      <c r="H43" s="825"/>
      <c r="I43" s="825"/>
      <c r="J43" s="825"/>
      <c r="K43" s="825"/>
      <c r="L43" s="825"/>
      <c r="M43" s="826"/>
      <c r="N43" s="394">
        <f>SUM(N36:N42)</f>
        <v>374298.00212585088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461.82968675476866</v>
      </c>
      <c r="N48" s="272">
        <f>K48*M48</f>
        <v>4618.2968675476868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15487.5</v>
      </c>
      <c r="N49" s="272">
        <f>K49*M49</f>
        <v>15487.5</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1390.1073571318534</v>
      </c>
      <c r="N50" s="272">
        <f>K50*M50</f>
        <v>1390.1073571318534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21495.90422467954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s="14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6</v>
      </c>
      <c r="N70" s="395">
        <f>K70/M70</f>
        <v>41726.996666666666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41726.996666666666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437520.90301719704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87504.18060343941</v>
      </c>
      <c r="M83" s="860"/>
      <c r="N83" s="51"/>
    </row>
    <row r="84" spans="1:14">
      <c r="B84" s="89" t="s">
        <v>973</v>
      </c>
      <c r="C84" s="90"/>
      <c r="D84" s="90"/>
      <c r="E84" s="90"/>
      <c r="F84" s="90"/>
      <c r="G84" s="90"/>
      <c r="H84" s="90"/>
      <c r="I84" s="87"/>
      <c r="J84" s="88"/>
      <c r="K84" s="304">
        <v>0.05</v>
      </c>
      <c r="L84" s="859">
        <f>N78*K84</f>
        <v>21876.045150859853</v>
      </c>
      <c r="M84" s="860"/>
      <c r="N84" s="51"/>
    </row>
    <row r="85" spans="1:14" ht="15.75" thickBot="1">
      <c r="B85" s="91" t="s">
        <v>974</v>
      </c>
      <c r="C85" s="92"/>
      <c r="D85" s="92"/>
      <c r="E85" s="92"/>
      <c r="F85" s="92"/>
      <c r="G85" s="92"/>
      <c r="H85" s="92"/>
      <c r="I85" s="93"/>
      <c r="J85" s="94"/>
      <c r="K85" s="305">
        <v>0.05</v>
      </c>
      <c r="L85" s="861">
        <f>N78*K85</f>
        <v>21876.045150859853</v>
      </c>
      <c r="M85" s="862"/>
      <c r="N85" s="51"/>
    </row>
    <row r="86" spans="1:14" ht="15.75" thickBot="1">
      <c r="B86" s="824" t="s">
        <v>953</v>
      </c>
      <c r="C86" s="825"/>
      <c r="D86" s="825"/>
      <c r="E86" s="825"/>
      <c r="F86" s="825"/>
      <c r="G86" s="825"/>
      <c r="H86" s="825"/>
      <c r="I86" s="825"/>
      <c r="J86" s="825"/>
      <c r="K86" s="825"/>
      <c r="L86" s="825"/>
      <c r="M86" s="826"/>
      <c r="N86" s="52">
        <f>L83+L84+L85</f>
        <v>131256.27090515912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568777.17392235622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146</v>
      </c>
      <c r="B36" s="873" t="str">
        <f>VLOOKUP(A36,EQUIPOS!A6:D154,3,FALSE)</f>
        <v>Camabaja</v>
      </c>
      <c r="C36" s="874"/>
      <c r="D36" s="874"/>
      <c r="E36" s="874"/>
      <c r="F36" s="874"/>
      <c r="G36" s="874"/>
      <c r="H36" s="875"/>
      <c r="I36" s="267"/>
      <c r="J36" s="268"/>
      <c r="K36" s="269">
        <f>VLOOKUP(A36,EQUIPOS!A6:D163,4,FALSE)</f>
        <v>138163.33230106582</v>
      </c>
      <c r="L36" s="270"/>
      <c r="M36" s="271">
        <v>0.6875</v>
      </c>
      <c r="N36" s="272">
        <f>K36/M36</f>
        <v>200964.84698336848</v>
      </c>
    </row>
    <row r="37" spans="1:14">
      <c r="A37" s="108" t="s">
        <v>241</v>
      </c>
      <c r="B37" s="873" t="str">
        <f>VLOOKUP(A37,EQUIPOS!A7:D154,3,FALSE)</f>
        <v>Grúa (capacidad 15 ton)</v>
      </c>
      <c r="C37" s="874"/>
      <c r="D37" s="874"/>
      <c r="E37" s="874"/>
      <c r="F37" s="874"/>
      <c r="G37" s="874"/>
      <c r="H37" s="875"/>
      <c r="I37" s="267"/>
      <c r="J37" s="268"/>
      <c r="K37" s="269">
        <f>VLOOKUP(A37,EQUIPOS!A7:D164,4,FALSE)</f>
        <v>140995.40691832235</v>
      </c>
      <c r="L37" s="270"/>
      <c r="M37" s="271">
        <v>0.6875</v>
      </c>
      <c r="N37" s="272">
        <f>K37/M37</f>
        <v>205084.22824483251</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2276.0179999999996</v>
      </c>
    </row>
    <row r="43" spans="1:14" ht="15.75" thickBot="1">
      <c r="B43" s="824" t="s">
        <v>953</v>
      </c>
      <c r="C43" s="825"/>
      <c r="D43" s="825"/>
      <c r="E43" s="825"/>
      <c r="F43" s="825"/>
      <c r="G43" s="825"/>
      <c r="H43" s="825"/>
      <c r="I43" s="825"/>
      <c r="J43" s="825"/>
      <c r="K43" s="825"/>
      <c r="L43" s="825"/>
      <c r="M43" s="826"/>
      <c r="N43" s="394">
        <f>SUM(N36:N42)</f>
        <v>408325.09322820097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461.82968675476866</v>
      </c>
      <c r="N48" s="272">
        <f>K48*M48</f>
        <v>4618.2968675476868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15487.5</v>
      </c>
      <c r="N49" s="272">
        <f>K49*M49</f>
        <v>15487.5</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1390.1073571318534</v>
      </c>
      <c r="N50" s="272">
        <f>K50*M50</f>
        <v>1390.1073571318534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21495.90422467954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5.5</v>
      </c>
      <c r="N70" s="395">
        <f>K70/M70</f>
        <v>45520.359999999993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45520.359999999993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475341.35745288047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95068.271490576095</v>
      </c>
      <c r="M83" s="860"/>
      <c r="N83" s="51"/>
    </row>
    <row r="84" spans="1:14">
      <c r="B84" s="89" t="s">
        <v>973</v>
      </c>
      <c r="C84" s="90"/>
      <c r="D84" s="90"/>
      <c r="E84" s="90"/>
      <c r="F84" s="90"/>
      <c r="G84" s="90"/>
      <c r="H84" s="90"/>
      <c r="I84" s="87"/>
      <c r="J84" s="88"/>
      <c r="K84" s="304">
        <v>0.05</v>
      </c>
      <c r="L84" s="859">
        <f>N78*K84</f>
        <v>23767.067872644024</v>
      </c>
      <c r="M84" s="860"/>
      <c r="N84" s="51"/>
    </row>
    <row r="85" spans="1:14" ht="15.75" thickBot="1">
      <c r="B85" s="91" t="s">
        <v>974</v>
      </c>
      <c r="C85" s="92"/>
      <c r="D85" s="92"/>
      <c r="E85" s="92"/>
      <c r="F85" s="92"/>
      <c r="G85" s="92"/>
      <c r="H85" s="92"/>
      <c r="I85" s="93"/>
      <c r="J85" s="94"/>
      <c r="K85" s="305">
        <v>0.05</v>
      </c>
      <c r="L85" s="861">
        <f>N78*K85</f>
        <v>23767.067872644024</v>
      </c>
      <c r="M85" s="862"/>
      <c r="N85" s="51"/>
    </row>
    <row r="86" spans="1:14" ht="15.75" thickBot="1">
      <c r="B86" s="824" t="s">
        <v>953</v>
      </c>
      <c r="C86" s="825"/>
      <c r="D86" s="825"/>
      <c r="E86" s="825"/>
      <c r="F86" s="825"/>
      <c r="G86" s="825"/>
      <c r="H86" s="825"/>
      <c r="I86" s="825"/>
      <c r="J86" s="825"/>
      <c r="K86" s="825"/>
      <c r="L86" s="825"/>
      <c r="M86" s="826"/>
      <c r="N86" s="52">
        <f>L83+L84+L85</f>
        <v>142602.40723586414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617943.76468874468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52" t="s">
        <v>241</v>
      </c>
      <c r="B36" s="873" t="str">
        <f>VLOOKUP(A36,EQUIPOS!A6:D154,3,FALSE)</f>
        <v>Grúa (capacidad 15 ton)</v>
      </c>
      <c r="C36" s="874"/>
      <c r="D36" s="874"/>
      <c r="E36" s="874"/>
      <c r="F36" s="874"/>
      <c r="G36" s="874"/>
      <c r="H36" s="875"/>
      <c r="I36" s="267"/>
      <c r="J36" s="268"/>
      <c r="K36" s="269">
        <f>VLOOKUP(A36,EQUIPOS!A6:D163,4,FALSE)</f>
        <v>140995.40691832235</v>
      </c>
      <c r="L36" s="270"/>
      <c r="M36" s="396">
        <v>1.125</v>
      </c>
      <c r="N36" s="272">
        <f>K36/M36</f>
        <v>125329.2505940643</v>
      </c>
    </row>
    <row r="37" spans="1:14">
      <c r="A37" s="108"/>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1390.8998888888889</v>
      </c>
    </row>
    <row r="43" spans="1:14" ht="15.75" thickBot="1">
      <c r="B43" s="824" t="s">
        <v>953</v>
      </c>
      <c r="C43" s="825"/>
      <c r="D43" s="825"/>
      <c r="E43" s="825"/>
      <c r="F43" s="825"/>
      <c r="G43" s="825"/>
      <c r="H43" s="825"/>
      <c r="I43" s="825"/>
      <c r="J43" s="825"/>
      <c r="K43" s="825"/>
      <c r="L43" s="825"/>
      <c r="M43" s="826"/>
      <c r="N43" s="394">
        <f>SUM(N36:N42)</f>
        <v>126720.15048295319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461.82968675476866</v>
      </c>
      <c r="N48" s="272">
        <f>K48*M48</f>
        <v>4618.2968675476868</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1390.1073571318534</v>
      </c>
      <c r="N49" s="272">
        <f>K49*M49</f>
        <v>1390.1073571318534</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15487.5</v>
      </c>
      <c r="N50" s="272">
        <f>K50*M50</f>
        <v>15487.5</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21495.90422467954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s="148"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6">
        <v>9</v>
      </c>
      <c r="N70" s="395">
        <f>K70/M70</f>
        <v>27817.997777777775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27817.997777777775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176034.0524854105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35206.8104970821</v>
      </c>
      <c r="M83" s="860"/>
      <c r="N83" s="51"/>
    </row>
    <row r="84" spans="1:14">
      <c r="B84" s="89" t="s">
        <v>973</v>
      </c>
      <c r="C84" s="90"/>
      <c r="D84" s="90"/>
      <c r="E84" s="90"/>
      <c r="F84" s="90"/>
      <c r="G84" s="90"/>
      <c r="H84" s="90"/>
      <c r="I84" s="87"/>
      <c r="J84" s="88"/>
      <c r="K84" s="304">
        <v>0.05</v>
      </c>
      <c r="L84" s="859">
        <f>N78*K84</f>
        <v>8801.7026242705251</v>
      </c>
      <c r="M84" s="860"/>
      <c r="N84" s="51"/>
    </row>
    <row r="85" spans="1:14" ht="15.75" thickBot="1">
      <c r="B85" s="91" t="s">
        <v>974</v>
      </c>
      <c r="C85" s="92"/>
      <c r="D85" s="92"/>
      <c r="E85" s="92"/>
      <c r="F85" s="92"/>
      <c r="G85" s="92"/>
      <c r="H85" s="92"/>
      <c r="I85" s="93"/>
      <c r="J85" s="94"/>
      <c r="K85" s="305">
        <v>0.05</v>
      </c>
      <c r="L85" s="861">
        <f>N78*K85</f>
        <v>8801.7026242705251</v>
      </c>
      <c r="M85" s="862"/>
      <c r="N85" s="51"/>
    </row>
    <row r="86" spans="1:14" ht="15.75" thickBot="1">
      <c r="B86" s="824" t="s">
        <v>953</v>
      </c>
      <c r="C86" s="825"/>
      <c r="D86" s="825"/>
      <c r="E86" s="825"/>
      <c r="F86" s="825"/>
      <c r="G86" s="825"/>
      <c r="H86" s="825"/>
      <c r="I86" s="825"/>
      <c r="J86" s="825"/>
      <c r="K86" s="825"/>
      <c r="L86" s="825"/>
      <c r="M86" s="826"/>
      <c r="N86" s="52">
        <f>L83+L84+L85</f>
        <v>52810.215745623151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228844.26823103364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2.2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55" t="s">
        <v>241</v>
      </c>
      <c r="B36" s="873" t="str">
        <f>VLOOKUP(A36,EQUIPOS!A6:D154,3,FALSE)</f>
        <v>Grúa (capacidad 15 ton)</v>
      </c>
      <c r="C36" s="874"/>
      <c r="D36" s="874"/>
      <c r="E36" s="874"/>
      <c r="F36" s="874"/>
      <c r="G36" s="874"/>
      <c r="H36" s="875"/>
      <c r="I36" s="267"/>
      <c r="J36" s="268"/>
      <c r="K36" s="269">
        <f>VLOOKUP(A36,EQUIPOS!A6:D163,4,FALSE)</f>
        <v>140995.40691832235</v>
      </c>
      <c r="L36" s="270"/>
      <c r="M36" s="462">
        <v>1</v>
      </c>
      <c r="N36" s="272">
        <f>K36/M36</f>
        <v>140995.40691832235</v>
      </c>
    </row>
    <row r="37" spans="1:14">
      <c r="A37" s="155" t="s">
        <v>373</v>
      </c>
      <c r="B37" s="873" t="str">
        <f>VLOOKUP(A37,EQUIPOS!A7:D154,3,FALSE)</f>
        <v>Volqueta 6 m3</v>
      </c>
      <c r="C37" s="874"/>
      <c r="D37" s="874"/>
      <c r="E37" s="874"/>
      <c r="F37" s="874"/>
      <c r="G37" s="874"/>
      <c r="H37" s="875"/>
      <c r="I37" s="267"/>
      <c r="J37" s="268"/>
      <c r="K37" s="269">
        <f>VLOOKUP(A37,EQUIPOS!A7:D164,4,FALSE)</f>
        <v>78091.691144043041</v>
      </c>
      <c r="L37" s="270"/>
      <c r="M37" s="463">
        <v>1</v>
      </c>
      <c r="N37" s="272">
        <f>K37/M37</f>
        <v>78091.691144043041</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1564.762375</v>
      </c>
    </row>
    <row r="43" spans="1:14" ht="15.75" thickBot="1">
      <c r="B43" s="824" t="s">
        <v>953</v>
      </c>
      <c r="C43" s="825"/>
      <c r="D43" s="825"/>
      <c r="E43" s="825"/>
      <c r="F43" s="825"/>
      <c r="G43" s="825"/>
      <c r="H43" s="825"/>
      <c r="I43" s="825"/>
      <c r="J43" s="825"/>
      <c r="K43" s="825"/>
      <c r="L43" s="825"/>
      <c r="M43" s="826"/>
      <c r="N43" s="394">
        <f>SUM(N36:N42)</f>
        <v>220651.86043736537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461.82968675476866</v>
      </c>
      <c r="N48" s="272">
        <f>K48*M48</f>
        <v>4618.2968675476868</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1390.1073571318534</v>
      </c>
      <c r="N49" s="272">
        <f>K49*M49</f>
        <v>1390.1073571318534</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15487.5</v>
      </c>
      <c r="N50" s="272">
        <f>K50*M50</f>
        <v>15487.5</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21495.90422467954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s="15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8</v>
      </c>
      <c r="N70" s="395">
        <f>K70/M70</f>
        <v>31295.247499999998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31295.247499999998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273443.01216204488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54688.602432408981</v>
      </c>
      <c r="M83" s="860"/>
      <c r="N83" s="51"/>
    </row>
    <row r="84" spans="1:14">
      <c r="B84" s="89" t="s">
        <v>973</v>
      </c>
      <c r="C84" s="90"/>
      <c r="D84" s="90"/>
      <c r="E84" s="90"/>
      <c r="F84" s="90"/>
      <c r="G84" s="90"/>
      <c r="H84" s="90"/>
      <c r="I84" s="87"/>
      <c r="J84" s="88"/>
      <c r="K84" s="304">
        <v>0.05</v>
      </c>
      <c r="L84" s="859">
        <f>N78*K84</f>
        <v>13672.150608102245</v>
      </c>
      <c r="M84" s="860"/>
      <c r="N84" s="51"/>
    </row>
    <row r="85" spans="1:14" ht="15.75" thickBot="1">
      <c r="B85" s="91" t="s">
        <v>974</v>
      </c>
      <c r="C85" s="92"/>
      <c r="D85" s="92"/>
      <c r="E85" s="92"/>
      <c r="F85" s="92"/>
      <c r="G85" s="92"/>
      <c r="H85" s="92"/>
      <c r="I85" s="93"/>
      <c r="J85" s="94"/>
      <c r="K85" s="305">
        <v>0.05</v>
      </c>
      <c r="L85" s="861">
        <f>N78*K85</f>
        <v>13672.150608102245</v>
      </c>
      <c r="M85" s="862"/>
      <c r="N85" s="51"/>
    </row>
    <row r="86" spans="1:14" ht="15.75" thickBot="1">
      <c r="B86" s="824" t="s">
        <v>953</v>
      </c>
      <c r="C86" s="825"/>
      <c r="D86" s="825"/>
      <c r="E86" s="825"/>
      <c r="F86" s="825"/>
      <c r="G86" s="825"/>
      <c r="H86" s="825"/>
      <c r="I86" s="825"/>
      <c r="J86" s="825"/>
      <c r="K86" s="825"/>
      <c r="L86" s="825"/>
      <c r="M86" s="826"/>
      <c r="N86" s="52">
        <f>L83+L84+L85</f>
        <v>82032.903648613457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355475.91581065836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0"/>
      <c r="K118" s="890"/>
      <c r="L118" s="890"/>
      <c r="M118" s="890"/>
      <c r="N118" s="891"/>
    </row>
    <row r="119" spans="2:14" ht="15.75" customHeight="1"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44" t="s">
        <v>241</v>
      </c>
      <c r="B36" s="873" t="str">
        <f>VLOOKUP(A36,EQUIPOS!A6:D154,3,FALSE)</f>
        <v>Grúa (capacidad 15 ton)</v>
      </c>
      <c r="C36" s="874"/>
      <c r="D36" s="874"/>
      <c r="E36" s="874"/>
      <c r="F36" s="874"/>
      <c r="G36" s="874"/>
      <c r="H36" s="875"/>
      <c r="I36" s="267"/>
      <c r="J36" s="268"/>
      <c r="K36" s="269">
        <f>VLOOKUP(A36,EQUIPOS!A6:D163,4,FALSE)</f>
        <v>140995.40691832235</v>
      </c>
      <c r="L36" s="270"/>
      <c r="M36" s="271">
        <v>0.9375</v>
      </c>
      <c r="N36" s="272">
        <f>K36/M36</f>
        <v>150395.10071287717</v>
      </c>
    </row>
    <row r="37" spans="1:14">
      <c r="A37" s="144" t="s">
        <v>373</v>
      </c>
      <c r="B37" s="873" t="str">
        <f>VLOOKUP(A37,EQUIPOS!A7:D154,3,FALSE)</f>
        <v>Volqueta 6 m3</v>
      </c>
      <c r="C37" s="874"/>
      <c r="D37" s="874"/>
      <c r="E37" s="874"/>
      <c r="F37" s="874"/>
      <c r="G37" s="874"/>
      <c r="H37" s="875"/>
      <c r="I37" s="267"/>
      <c r="J37" s="268"/>
      <c r="K37" s="269">
        <f>VLOOKUP(A37,EQUIPOS!A7:D164,4,FALSE)</f>
        <v>78091.691144043041</v>
      </c>
      <c r="L37" s="270"/>
      <c r="M37" s="271">
        <v>0.9375</v>
      </c>
      <c r="N37" s="272">
        <f>K37/M37</f>
        <v>83297.803886979251</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1669.0798666666667</v>
      </c>
    </row>
    <row r="43" spans="1:14" ht="15.75" thickBot="1">
      <c r="B43" s="824" t="s">
        <v>953</v>
      </c>
      <c r="C43" s="825"/>
      <c r="D43" s="825"/>
      <c r="E43" s="825"/>
      <c r="F43" s="825"/>
      <c r="G43" s="825"/>
      <c r="H43" s="825"/>
      <c r="I43" s="825"/>
      <c r="J43" s="825"/>
      <c r="K43" s="825"/>
      <c r="L43" s="825"/>
      <c r="M43" s="826"/>
      <c r="N43" s="394">
        <f>SUM(N36:N42)</f>
        <v>235361.98446652308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461.82968675476866</v>
      </c>
      <c r="N48" s="272">
        <f>K48*M48</f>
        <v>4618.2968675476868</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15487.5</v>
      </c>
      <c r="N49" s="272">
        <f>K49*M49</f>
        <v>15487.5</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1390.1073571318534</v>
      </c>
      <c r="N50" s="272">
        <f>K50*M50</f>
        <v>1390.1073571318534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21495.90422467954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s="156"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8">
        <v>7.5</v>
      </c>
      <c r="N70" s="395">
        <f>K70/M70</f>
        <v>33381.597333333331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913" t="s">
        <v>953</v>
      </c>
      <c r="C76" s="867"/>
      <c r="D76" s="867"/>
      <c r="E76" s="867"/>
      <c r="F76" s="867"/>
      <c r="G76" s="867"/>
      <c r="H76" s="867"/>
      <c r="I76" s="867"/>
      <c r="J76" s="867"/>
      <c r="K76" s="867"/>
      <c r="L76" s="867"/>
      <c r="M76" s="868"/>
      <c r="N76" s="460">
        <f>SUM(N70:N75)</f>
        <v>33381.597333333331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290239.48602453596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58047.897204907196</v>
      </c>
      <c r="M83" s="860"/>
      <c r="N83" s="51"/>
    </row>
    <row r="84" spans="1:14">
      <c r="B84" s="89" t="s">
        <v>973</v>
      </c>
      <c r="C84" s="90"/>
      <c r="D84" s="90"/>
      <c r="E84" s="90"/>
      <c r="F84" s="90"/>
      <c r="G84" s="90"/>
      <c r="H84" s="90"/>
      <c r="I84" s="87"/>
      <c r="J84" s="88"/>
      <c r="K84" s="304">
        <v>0.05</v>
      </c>
      <c r="L84" s="859">
        <f>N78*K84</f>
        <v>14511.974301226799</v>
      </c>
      <c r="M84" s="860"/>
      <c r="N84" s="51"/>
    </row>
    <row r="85" spans="1:14" ht="15.75" thickBot="1">
      <c r="B85" s="91" t="s">
        <v>974</v>
      </c>
      <c r="C85" s="92"/>
      <c r="D85" s="92"/>
      <c r="E85" s="92"/>
      <c r="F85" s="92"/>
      <c r="G85" s="92"/>
      <c r="H85" s="92"/>
      <c r="I85" s="93"/>
      <c r="J85" s="94"/>
      <c r="K85" s="305">
        <v>0.05</v>
      </c>
      <c r="L85" s="861">
        <f>N78*K85</f>
        <v>14511.974301226799</v>
      </c>
      <c r="M85" s="862"/>
      <c r="N85" s="51"/>
    </row>
    <row r="86" spans="1:14" ht="15.75" thickBot="1">
      <c r="B86" s="824" t="s">
        <v>953</v>
      </c>
      <c r="C86" s="825"/>
      <c r="D86" s="825"/>
      <c r="E86" s="825"/>
      <c r="F86" s="825"/>
      <c r="G86" s="825"/>
      <c r="H86" s="825"/>
      <c r="I86" s="825"/>
      <c r="J86" s="825"/>
      <c r="K86" s="825"/>
      <c r="L86" s="825"/>
      <c r="M86" s="826"/>
      <c r="N86" s="52">
        <f>L83+L84+L85</f>
        <v>87071.845807360791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377311.33183189674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0"/>
      <c r="K118" s="890"/>
      <c r="L118" s="890"/>
      <c r="M118" s="890"/>
      <c r="N118" s="891"/>
    </row>
    <row r="119" spans="2:14" ht="15.75" customHeight="1"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44" t="s">
        <v>241</v>
      </c>
      <c r="B36" s="873" t="str">
        <f>VLOOKUP(A36,EQUIPOS!A6:D154,3,FALSE)</f>
        <v>Grúa (capacidad 15 ton)</v>
      </c>
      <c r="C36" s="874"/>
      <c r="D36" s="874"/>
      <c r="E36" s="874"/>
      <c r="F36" s="874"/>
      <c r="G36" s="874"/>
      <c r="H36" s="875"/>
      <c r="I36" s="267"/>
      <c r="J36" s="268"/>
      <c r="K36" s="269">
        <f>VLOOKUP(A36,EQUIPOS!A6:D163,4,FALSE)</f>
        <v>140995.40691832235</v>
      </c>
      <c r="L36" s="270"/>
      <c r="M36" s="271">
        <v>1.5</v>
      </c>
      <c r="N36" s="272">
        <f>K36/M36</f>
        <v>93996.937945548227</v>
      </c>
    </row>
    <row r="37" spans="1:14">
      <c r="A37" s="108"/>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1043.1749166666666</v>
      </c>
    </row>
    <row r="43" spans="1:14" ht="15.75" thickBot="1">
      <c r="B43" s="824" t="s">
        <v>953</v>
      </c>
      <c r="C43" s="825"/>
      <c r="D43" s="825"/>
      <c r="E43" s="825"/>
      <c r="F43" s="825"/>
      <c r="G43" s="825"/>
      <c r="H43" s="825"/>
      <c r="I43" s="825"/>
      <c r="J43" s="825"/>
      <c r="K43" s="825"/>
      <c r="L43" s="825"/>
      <c r="M43" s="826"/>
      <c r="N43" s="394">
        <f>SUM(N36:N42)</f>
        <v>95040.112862214897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461.82968675476866</v>
      </c>
      <c r="N48" s="272">
        <f>K48*M48</f>
        <v>4618.2968675476868</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15487.5</v>
      </c>
      <c r="N49" s="272">
        <f>K49*M49</f>
        <v>15487.5</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1390.1073571318534</v>
      </c>
      <c r="N50" s="272">
        <f>K50*M50</f>
        <v>1390.1073571318534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21495.90422467954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395">
        <f>K70/M70</f>
        <v>20863.498333333333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913" t="s">
        <v>953</v>
      </c>
      <c r="C76" s="867"/>
      <c r="D76" s="867"/>
      <c r="E76" s="867"/>
      <c r="F76" s="867"/>
      <c r="G76" s="867"/>
      <c r="H76" s="867"/>
      <c r="I76" s="867"/>
      <c r="J76" s="867"/>
      <c r="K76" s="867"/>
      <c r="L76" s="867"/>
      <c r="M76" s="868"/>
      <c r="N76" s="460">
        <f>SUM(N70:N75)</f>
        <v>20863.498333333333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137399.51542022778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27479.903084045556</v>
      </c>
      <c r="M83" s="860"/>
      <c r="N83" s="51"/>
    </row>
    <row r="84" spans="1:14">
      <c r="B84" s="89" t="s">
        <v>973</v>
      </c>
      <c r="C84" s="90"/>
      <c r="D84" s="90"/>
      <c r="E84" s="90"/>
      <c r="F84" s="90"/>
      <c r="G84" s="90"/>
      <c r="H84" s="90"/>
      <c r="I84" s="87"/>
      <c r="J84" s="88"/>
      <c r="K84" s="304">
        <v>0.05</v>
      </c>
      <c r="L84" s="859">
        <f>N78*K84</f>
        <v>6869.975771011389</v>
      </c>
      <c r="M84" s="860"/>
      <c r="N84" s="51"/>
    </row>
    <row r="85" spans="1:14" ht="15.75" thickBot="1">
      <c r="B85" s="91" t="s">
        <v>974</v>
      </c>
      <c r="C85" s="92"/>
      <c r="D85" s="92"/>
      <c r="E85" s="92"/>
      <c r="F85" s="92"/>
      <c r="G85" s="92"/>
      <c r="H85" s="92"/>
      <c r="I85" s="93"/>
      <c r="J85" s="94"/>
      <c r="K85" s="305">
        <v>0.05</v>
      </c>
      <c r="L85" s="861">
        <f>N78*K85</f>
        <v>6869.975771011389</v>
      </c>
      <c r="M85" s="862"/>
      <c r="N85" s="51"/>
    </row>
    <row r="86" spans="1:14" ht="15.75" thickBot="1">
      <c r="B86" s="824" t="s">
        <v>953</v>
      </c>
      <c r="C86" s="825"/>
      <c r="D86" s="825"/>
      <c r="E86" s="825"/>
      <c r="F86" s="825"/>
      <c r="G86" s="825"/>
      <c r="H86" s="825"/>
      <c r="I86" s="825"/>
      <c r="J86" s="825"/>
      <c r="K86" s="825"/>
      <c r="L86" s="825"/>
      <c r="M86" s="826"/>
      <c r="N86" s="52">
        <f>L83+L84+L85</f>
        <v>41219.854626068336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178619.3700462961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0"/>
      <c r="K118" s="890"/>
      <c r="L118" s="890"/>
      <c r="M118" s="890"/>
      <c r="N118" s="891"/>
    </row>
    <row r="119" spans="2:14" ht="15.75" customHeight="1"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44" t="s">
        <v>241</v>
      </c>
      <c r="B36" s="873" t="str">
        <f>VLOOKUP(A36,EQUIPOS!A6:D154,3,FALSE)</f>
        <v>Grúa (capacidad 15 ton)</v>
      </c>
      <c r="C36" s="874"/>
      <c r="D36" s="874"/>
      <c r="E36" s="874"/>
      <c r="F36" s="874"/>
      <c r="G36" s="874"/>
      <c r="H36" s="875"/>
      <c r="I36" s="267"/>
      <c r="J36" s="268"/>
      <c r="K36" s="269">
        <f>VLOOKUP(A36,EQUIPOS!A6:D163,4,FALSE)</f>
        <v>140995.40691832235</v>
      </c>
      <c r="L36" s="270"/>
      <c r="M36" s="271">
        <v>1.375</v>
      </c>
      <c r="N36" s="272">
        <f>K36/M36</f>
        <v>102542.11412241626</v>
      </c>
    </row>
    <row r="37" spans="1:14">
      <c r="A37" s="144" t="s">
        <v>373</v>
      </c>
      <c r="B37" s="873" t="str">
        <f>VLOOKUP(A37,EQUIPOS!A7:D154,3,FALSE)</f>
        <v>Volqueta 6 m3</v>
      </c>
      <c r="C37" s="874"/>
      <c r="D37" s="874"/>
      <c r="E37" s="874"/>
      <c r="F37" s="874"/>
      <c r="G37" s="874"/>
      <c r="H37" s="875"/>
      <c r="I37" s="267"/>
      <c r="J37" s="268"/>
      <c r="K37" s="269">
        <f>VLOOKUP(A37,EQUIPOS!A7:D164,4,FALSE)</f>
        <v>78091.691144043041</v>
      </c>
      <c r="L37" s="270"/>
      <c r="M37" s="271">
        <v>1.375</v>
      </c>
      <c r="N37" s="272">
        <f>K37/M37</f>
        <v>56793.957195667666</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1138.0089999999998</v>
      </c>
    </row>
    <row r="43" spans="1:14" ht="15.75" thickBot="1">
      <c r="B43" s="824" t="s">
        <v>953</v>
      </c>
      <c r="C43" s="825"/>
      <c r="D43" s="825"/>
      <c r="E43" s="825"/>
      <c r="F43" s="825"/>
      <c r="G43" s="825"/>
      <c r="H43" s="825"/>
      <c r="I43" s="825"/>
      <c r="J43" s="825"/>
      <c r="K43" s="825"/>
      <c r="L43" s="825"/>
      <c r="M43" s="826"/>
      <c r="N43" s="394">
        <f>SUM(N36:N42)</f>
        <v>160474.0803180839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461.82968675476866</v>
      </c>
      <c r="N48" s="272">
        <f>K48*M48</f>
        <v>4618.2968675476868</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15487.5</v>
      </c>
      <c r="N49" s="272">
        <f>K49*M49</f>
        <v>15487.5</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1390.1073571318534</v>
      </c>
      <c r="N50" s="272">
        <f>K50*M50</f>
        <v>1390.1073571318534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21495.90422467954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11</v>
      </c>
      <c r="N70" s="395">
        <f>K70/M70</f>
        <v>22760.179999999997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22760.179999999997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204730.16454276344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40946.03290855269</v>
      </c>
      <c r="M83" s="860"/>
      <c r="N83" s="51"/>
    </row>
    <row r="84" spans="1:14">
      <c r="B84" s="89" t="s">
        <v>973</v>
      </c>
      <c r="C84" s="90"/>
      <c r="D84" s="90"/>
      <c r="E84" s="90"/>
      <c r="F84" s="90"/>
      <c r="G84" s="90"/>
      <c r="H84" s="90"/>
      <c r="I84" s="87"/>
      <c r="J84" s="88"/>
      <c r="K84" s="304">
        <v>0.05</v>
      </c>
      <c r="L84" s="859">
        <f>N78*K84</f>
        <v>10236.508227138173</v>
      </c>
      <c r="M84" s="860"/>
      <c r="N84" s="51"/>
    </row>
    <row r="85" spans="1:14" ht="15.75" thickBot="1">
      <c r="B85" s="91" t="s">
        <v>974</v>
      </c>
      <c r="C85" s="92"/>
      <c r="D85" s="92"/>
      <c r="E85" s="92"/>
      <c r="F85" s="92"/>
      <c r="G85" s="92"/>
      <c r="H85" s="92"/>
      <c r="I85" s="93"/>
      <c r="J85" s="94"/>
      <c r="K85" s="305">
        <v>0.05</v>
      </c>
      <c r="L85" s="861">
        <f>N78*K85</f>
        <v>10236.508227138173</v>
      </c>
      <c r="M85" s="862"/>
      <c r="N85" s="51"/>
    </row>
    <row r="86" spans="1:14" ht="15.75" thickBot="1">
      <c r="B86" s="824" t="s">
        <v>953</v>
      </c>
      <c r="C86" s="825"/>
      <c r="D86" s="825"/>
      <c r="E86" s="825"/>
      <c r="F86" s="825"/>
      <c r="G86" s="825"/>
      <c r="H86" s="825"/>
      <c r="I86" s="825"/>
      <c r="J86" s="825"/>
      <c r="K86" s="825"/>
      <c r="L86" s="825"/>
      <c r="M86" s="826"/>
      <c r="N86" s="52">
        <f>L83+L84+L85</f>
        <v>61419.049362829028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266149.21390559245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0"/>
      <c r="K118" s="890"/>
      <c r="L118" s="890"/>
      <c r="M118" s="890"/>
      <c r="N118" s="891"/>
    </row>
    <row r="119" spans="2:14" ht="15.75" customHeight="1"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44" t="s">
        <v>241</v>
      </c>
      <c r="B36" s="873" t="str">
        <f>VLOOKUP(A36,EQUIPOS!A6:D154,3,FALSE)</f>
        <v>Grúa (capacidad 15 ton)</v>
      </c>
      <c r="C36" s="874"/>
      <c r="D36" s="874"/>
      <c r="E36" s="874"/>
      <c r="F36" s="874"/>
      <c r="G36" s="874"/>
      <c r="H36" s="875"/>
      <c r="I36" s="267"/>
      <c r="J36" s="268"/>
      <c r="K36" s="269">
        <f>VLOOKUP(A36,EQUIPOS!A6:D163,4,FALSE)</f>
        <v>140995.40691832235</v>
      </c>
      <c r="L36" s="270"/>
      <c r="M36" s="271">
        <v>1.3125</v>
      </c>
      <c r="N36" s="272">
        <f>K36/M36</f>
        <v>107425.0719377694</v>
      </c>
    </row>
    <row r="37" spans="1:14">
      <c r="A37" s="144" t="s">
        <v>373</v>
      </c>
      <c r="B37" s="873" t="str">
        <f>VLOOKUP(A37,EQUIPOS!A7:D154,3,FALSE)</f>
        <v>Volqueta 6 m3</v>
      </c>
      <c r="C37" s="874"/>
      <c r="D37" s="874"/>
      <c r="E37" s="874"/>
      <c r="F37" s="874"/>
      <c r="G37" s="874"/>
      <c r="H37" s="875"/>
      <c r="I37" s="267"/>
      <c r="J37" s="268"/>
      <c r="K37" s="269">
        <f>VLOOKUP(A37,EQUIPOS!A7:D164,4,FALSE)</f>
        <v>78091.691144043041</v>
      </c>
      <c r="L37" s="270"/>
      <c r="M37" s="271">
        <v>1.3125</v>
      </c>
      <c r="N37" s="272">
        <f>K37/M37</f>
        <v>59498.431347842314</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1192.1999047619047</v>
      </c>
    </row>
    <row r="43" spans="1:14" ht="15.75" thickBot="1">
      <c r="B43" s="824" t="s">
        <v>953</v>
      </c>
      <c r="C43" s="825"/>
      <c r="D43" s="825"/>
      <c r="E43" s="825"/>
      <c r="F43" s="825"/>
      <c r="G43" s="825"/>
      <c r="H43" s="825"/>
      <c r="I43" s="825"/>
      <c r="J43" s="825"/>
      <c r="K43" s="825"/>
      <c r="L43" s="825"/>
      <c r="M43" s="826"/>
      <c r="N43" s="394">
        <f>SUM(N36:N42)</f>
        <v>168115.70319037364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461.82968675476866</v>
      </c>
      <c r="N48" s="272">
        <f>K48*M48</f>
        <v>4618.2968675476868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15487.5</v>
      </c>
      <c r="N49" s="272">
        <f>K49*M49</f>
        <v>15487.5</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1390.1073571318534</v>
      </c>
      <c r="N50" s="272">
        <f>K50*M50</f>
        <v>1390.1073571318534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21495.90422467954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10.5</v>
      </c>
      <c r="N70" s="395">
        <f>K70/M70</f>
        <v>23843.998095238094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23843.998095238094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213455.60551029127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42691.121102058256</v>
      </c>
      <c r="M83" s="860"/>
      <c r="N83" s="51"/>
    </row>
    <row r="84" spans="1:14">
      <c r="B84" s="89" t="s">
        <v>973</v>
      </c>
      <c r="C84" s="90"/>
      <c r="D84" s="90"/>
      <c r="E84" s="90"/>
      <c r="F84" s="90"/>
      <c r="G84" s="90"/>
      <c r="H84" s="90"/>
      <c r="I84" s="87"/>
      <c r="J84" s="88"/>
      <c r="K84" s="304">
        <v>0.05</v>
      </c>
      <c r="L84" s="859">
        <f>N78*K84</f>
        <v>10672.780275514564</v>
      </c>
      <c r="M84" s="860"/>
      <c r="N84" s="51"/>
    </row>
    <row r="85" spans="1:14" ht="15.75" thickBot="1">
      <c r="B85" s="91" t="s">
        <v>974</v>
      </c>
      <c r="C85" s="92"/>
      <c r="D85" s="92"/>
      <c r="E85" s="92"/>
      <c r="F85" s="92"/>
      <c r="G85" s="92"/>
      <c r="H85" s="92"/>
      <c r="I85" s="93"/>
      <c r="J85" s="94"/>
      <c r="K85" s="305">
        <v>0.05</v>
      </c>
      <c r="L85" s="861">
        <f>N78*K85</f>
        <v>10672.780275514564</v>
      </c>
      <c r="M85" s="862"/>
      <c r="N85" s="51"/>
    </row>
    <row r="86" spans="1:14" ht="15.75" thickBot="1">
      <c r="B86" s="824" t="s">
        <v>953</v>
      </c>
      <c r="C86" s="825"/>
      <c r="D86" s="825"/>
      <c r="E86" s="825"/>
      <c r="F86" s="825"/>
      <c r="G86" s="825"/>
      <c r="H86" s="825"/>
      <c r="I86" s="825"/>
      <c r="J86" s="825"/>
      <c r="K86" s="825"/>
      <c r="L86" s="825"/>
      <c r="M86" s="826"/>
      <c r="N86" s="52">
        <f>L83+L84+L85</f>
        <v>64036.681653087391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277492.28716337867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44" t="s">
        <v>312</v>
      </c>
      <c r="B36" s="873" t="str">
        <f>VLOOKUP(A36,EQUIPOS!A6:D154,3,FALSE)</f>
        <v>Retroexcavadora sobre oruga, potencia 138 HP, balde de 1,5 m3.</v>
      </c>
      <c r="C36" s="874"/>
      <c r="D36" s="874"/>
      <c r="E36" s="874"/>
      <c r="F36" s="874"/>
      <c r="G36" s="874"/>
      <c r="H36" s="875"/>
      <c r="I36" s="267"/>
      <c r="J36" s="268"/>
      <c r="K36" s="269">
        <f>VLOOKUP(A36,EQUIPOS!A6:D163,4,FALSE)</f>
        <v>177716.25693561908</v>
      </c>
      <c r="L36" s="270"/>
      <c r="M36" s="271">
        <v>66</v>
      </c>
      <c r="N36" s="272">
        <f>K36/M36</f>
        <v>2692.6705596305919</v>
      </c>
    </row>
    <row r="37" spans="1:14">
      <c r="A37" s="144" t="s">
        <v>129</v>
      </c>
      <c r="B37" s="873" t="str">
        <f>VLOOKUP(A37,EQUIPOS!A7:D154,3,FALSE)</f>
        <v xml:space="preserve">Buldozer, Potencia al volante de 140 HP, motor de 2200 RPM, longitud de hoja 4,80m. </v>
      </c>
      <c r="C37" s="874"/>
      <c r="D37" s="874"/>
      <c r="E37" s="874"/>
      <c r="F37" s="874"/>
      <c r="G37" s="874"/>
      <c r="H37" s="875"/>
      <c r="I37" s="267"/>
      <c r="J37" s="268"/>
      <c r="K37" s="269">
        <f>VLOOKUP(A37,EQUIPOS!A7:D164,4,FALSE)</f>
        <v>218724.90947319445</v>
      </c>
      <c r="L37" s="270"/>
      <c r="M37" s="271">
        <v>100</v>
      </c>
      <c r="N37" s="272">
        <f>K37/M37</f>
        <v>2187.2490947319443</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0.01</v>
      </c>
      <c r="M42" s="886"/>
      <c r="N42" s="105">
        <f>N76*L42</f>
        <v>1.1854260416666667</v>
      </c>
    </row>
    <row r="43" spans="1:14" ht="15.75" thickBot="1">
      <c r="B43" s="824" t="s">
        <v>953</v>
      </c>
      <c r="C43" s="825"/>
      <c r="D43" s="825"/>
      <c r="E43" s="825"/>
      <c r="F43" s="825"/>
      <c r="G43" s="825"/>
      <c r="H43" s="825"/>
      <c r="I43" s="825"/>
      <c r="J43" s="825"/>
      <c r="K43" s="825"/>
      <c r="L43" s="825"/>
      <c r="M43" s="826"/>
      <c r="N43" s="394">
        <f>SUM(N36:N42)</f>
        <v>4881.1050804042034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4171.4756383747263</v>
      </c>
      <c r="N48" s="272">
        <f>K48*M48</f>
        <v>4171.4756383747263</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4171.4756383747263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118.54260416666666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9171.1233229455956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1834.2246645891191</v>
      </c>
      <c r="M83" s="860"/>
      <c r="N83" s="51"/>
    </row>
    <row r="84" spans="1:14">
      <c r="B84" s="89" t="s">
        <v>973</v>
      </c>
      <c r="C84" s="90"/>
      <c r="D84" s="90"/>
      <c r="E84" s="90"/>
      <c r="F84" s="90"/>
      <c r="G84" s="90"/>
      <c r="H84" s="90"/>
      <c r="I84" s="87"/>
      <c r="J84" s="88"/>
      <c r="K84" s="304">
        <v>0.05</v>
      </c>
      <c r="L84" s="859">
        <f>N78*K84</f>
        <v>458.55616614727978</v>
      </c>
      <c r="M84" s="860"/>
      <c r="N84" s="51"/>
    </row>
    <row r="85" spans="1:14" ht="15.75" thickBot="1">
      <c r="B85" s="91" t="s">
        <v>974</v>
      </c>
      <c r="C85" s="92"/>
      <c r="D85" s="92"/>
      <c r="E85" s="92"/>
      <c r="F85" s="92"/>
      <c r="G85" s="92"/>
      <c r="H85" s="92"/>
      <c r="I85" s="93"/>
      <c r="J85" s="94"/>
      <c r="K85" s="305">
        <v>0.05</v>
      </c>
      <c r="L85" s="861">
        <f>N78*K85</f>
        <v>458.55616614727978</v>
      </c>
      <c r="M85" s="862"/>
      <c r="N85" s="51"/>
    </row>
    <row r="86" spans="1:14" ht="15.75" thickBot="1">
      <c r="B86" s="824" t="s">
        <v>953</v>
      </c>
      <c r="C86" s="825"/>
      <c r="D86" s="825"/>
      <c r="E86" s="825"/>
      <c r="F86" s="825"/>
      <c r="G86" s="825"/>
      <c r="H86" s="825"/>
      <c r="I86" s="825"/>
      <c r="J86" s="825"/>
      <c r="K86" s="825"/>
      <c r="L86" s="825"/>
      <c r="M86" s="826"/>
      <c r="N86" s="52">
        <f>L83+L84+L85</f>
        <v>2751.3369968836787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11922.460319829275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44" t="s">
        <v>312</v>
      </c>
      <c r="B36" s="873" t="str">
        <f>VLOOKUP(A36,EQUIPOS!A6:D154,3,FALSE)</f>
        <v>Retroexcavadora sobre oruga, potencia 138 HP, balde de 1,5 m3.</v>
      </c>
      <c r="C36" s="874"/>
      <c r="D36" s="874"/>
      <c r="E36" s="874"/>
      <c r="F36" s="874"/>
      <c r="G36" s="874"/>
      <c r="H36" s="875"/>
      <c r="I36" s="267"/>
      <c r="J36" s="268"/>
      <c r="K36" s="269">
        <f>VLOOKUP(A36,EQUIPOS!A6:D163,4,FALSE)</f>
        <v>177716.25693561908</v>
      </c>
      <c r="L36" s="270"/>
      <c r="M36" s="271">
        <v>66</v>
      </c>
      <c r="N36" s="272">
        <f>K36/M36</f>
        <v>2692.6705596305919</v>
      </c>
    </row>
    <row r="37" spans="1:14">
      <c r="A37" s="108"/>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0.01</v>
      </c>
      <c r="M42" s="886"/>
      <c r="N42" s="105">
        <f>N76*L42</f>
        <v>1.1854260416666667</v>
      </c>
    </row>
    <row r="43" spans="1:14" ht="15.75" thickBot="1">
      <c r="B43" s="824" t="s">
        <v>953</v>
      </c>
      <c r="C43" s="825"/>
      <c r="D43" s="825"/>
      <c r="E43" s="825"/>
      <c r="F43" s="825"/>
      <c r="G43" s="825"/>
      <c r="H43" s="825"/>
      <c r="I43" s="825"/>
      <c r="J43" s="825"/>
      <c r="K43" s="825"/>
      <c r="L43" s="825"/>
      <c r="M43" s="826"/>
      <c r="N43" s="394">
        <f>SUM(N36:N42)</f>
        <v>2693.8559856722586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118.54260416666666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2812.3985898389251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562.47971796778506</v>
      </c>
      <c r="M83" s="860"/>
      <c r="N83" s="51"/>
    </row>
    <row r="84" spans="1:14">
      <c r="B84" s="89" t="s">
        <v>973</v>
      </c>
      <c r="C84" s="90"/>
      <c r="D84" s="90"/>
      <c r="E84" s="90"/>
      <c r="F84" s="90"/>
      <c r="G84" s="90"/>
      <c r="H84" s="90"/>
      <c r="I84" s="87"/>
      <c r="J84" s="88"/>
      <c r="K84" s="304">
        <v>0.05</v>
      </c>
      <c r="L84" s="859">
        <f>N78*K84</f>
        <v>140.61992949194627</v>
      </c>
      <c r="M84" s="860"/>
      <c r="N84" s="51"/>
    </row>
    <row r="85" spans="1:14" ht="15.75" thickBot="1">
      <c r="B85" s="91" t="s">
        <v>974</v>
      </c>
      <c r="C85" s="92"/>
      <c r="D85" s="92"/>
      <c r="E85" s="92"/>
      <c r="F85" s="92"/>
      <c r="G85" s="92"/>
      <c r="H85" s="92"/>
      <c r="I85" s="93"/>
      <c r="J85" s="94"/>
      <c r="K85" s="305">
        <v>0.05</v>
      </c>
      <c r="L85" s="861">
        <f>N78*K85</f>
        <v>140.61992949194627</v>
      </c>
      <c r="M85" s="862"/>
      <c r="N85" s="51"/>
    </row>
    <row r="86" spans="1:14" ht="15.75" thickBot="1">
      <c r="B86" s="824" t="s">
        <v>953</v>
      </c>
      <c r="C86" s="825"/>
      <c r="D86" s="825"/>
      <c r="E86" s="825"/>
      <c r="F86" s="825"/>
      <c r="G86" s="825"/>
      <c r="H86" s="825"/>
      <c r="I86" s="825"/>
      <c r="J86" s="825"/>
      <c r="K86" s="825"/>
      <c r="L86" s="825"/>
      <c r="M86" s="826"/>
      <c r="N86" s="52">
        <f>L83+L84+L85</f>
        <v>843.71957695167771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3656.118166790603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A10" sqref="A10"/>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180</v>
      </c>
      <c r="B36" s="873" t="str">
        <f>VLOOKUP(A36,EQUIPOS!A6:D154,3,FALSE)</f>
        <v>Compresor 120 HP, con martillo.</v>
      </c>
      <c r="C36" s="874"/>
      <c r="D36" s="874"/>
      <c r="E36" s="874"/>
      <c r="F36" s="874"/>
      <c r="G36" s="874"/>
      <c r="H36" s="875"/>
      <c r="I36" s="267"/>
      <c r="J36" s="268"/>
      <c r="K36" s="269">
        <f>VLOOKUP(A36,EQUIPOS!A6:D163,4,FALSE)</f>
        <v>30953.662639288053</v>
      </c>
      <c r="L36" s="270"/>
      <c r="M36" s="271">
        <v>66</v>
      </c>
      <c r="N36" s="272">
        <f>K36/M36</f>
        <v>468.99488847406144</v>
      </c>
    </row>
    <row r="37" spans="1:14">
      <c r="A37" s="108" t="s">
        <v>129</v>
      </c>
      <c r="B37" s="873" t="str">
        <f>VLOOKUP(A37,EQUIPOS!A7:D154,3,FALSE)</f>
        <v xml:space="preserve">Buldozer, Potencia al volante de 140 HP, motor de 2200 RPM, longitud de hoja 4,80m. </v>
      </c>
      <c r="C37" s="874"/>
      <c r="D37" s="874"/>
      <c r="E37" s="874"/>
      <c r="F37" s="874"/>
      <c r="G37" s="874"/>
      <c r="H37" s="875"/>
      <c r="I37" s="267"/>
      <c r="J37" s="268"/>
      <c r="K37" s="269">
        <f>VLOOKUP(A37,EQUIPOS!A7:D164,4,FALSE)</f>
        <v>218724.90947319445</v>
      </c>
      <c r="L37" s="270"/>
      <c r="M37" s="271">
        <v>100</v>
      </c>
      <c r="N37" s="272">
        <f>K37/M37</f>
        <v>2187.2490947319443</v>
      </c>
    </row>
    <row r="38" spans="1:14">
      <c r="A38" t="s">
        <v>312</v>
      </c>
      <c r="B38" s="873" t="str">
        <f>VLOOKUP(A38,EQUIPOS!A8:D154,3,FALSE)</f>
        <v>Retroexcavadora sobre oruga, potencia 138 HP, balde de 1,5 m3.</v>
      </c>
      <c r="C38" s="874"/>
      <c r="D38" s="874"/>
      <c r="E38" s="874"/>
      <c r="F38" s="874"/>
      <c r="G38" s="874"/>
      <c r="H38" s="875"/>
      <c r="I38" s="267"/>
      <c r="J38" s="268"/>
      <c r="K38" s="269">
        <f>VLOOKUP(A38,EQUIPOS!A8:D165,4,FALSE)</f>
        <v>177716.25693561908</v>
      </c>
      <c r="L38" s="270"/>
      <c r="M38" s="271">
        <v>66</v>
      </c>
      <c r="N38" s="272">
        <f>K38/M38</f>
        <v>2692.6705596305919</v>
      </c>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0.02</v>
      </c>
      <c r="M42" s="886"/>
      <c r="N42" s="105">
        <f>N78*L42</f>
        <v>6.4119976747881813</v>
      </c>
    </row>
    <row r="43" spans="1:14" ht="15.75" thickBot="1">
      <c r="B43" s="824" t="s">
        <v>953</v>
      </c>
      <c r="C43" s="825"/>
      <c r="D43" s="825"/>
      <c r="E43" s="825"/>
      <c r="F43" s="825"/>
      <c r="G43" s="825"/>
      <c r="H43" s="825"/>
      <c r="I43" s="825"/>
      <c r="J43" s="825"/>
      <c r="K43" s="825"/>
      <c r="L43" s="825"/>
      <c r="M43" s="826"/>
      <c r="N43" s="394">
        <f>SUM(N36:N42)</f>
        <v>5355.3265405113852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6428.0903577248764</v>
      </c>
      <c r="N48" s="272">
        <f>K48*M48</f>
        <v>1285.6180715449755</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1521.1511110661349</v>
      </c>
      <c r="N49" s="272">
        <f t="shared" ref="N49:N54" si="0">K49*M49</f>
        <v>4563.4533331984048</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10884.168456625752</v>
      </c>
      <c r="N50" s="272">
        <f t="shared" si="0"/>
        <v>3265.2505369877254</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555.04170379162986</v>
      </c>
      <c r="N51" s="272">
        <f t="shared" si="0"/>
        <v>111.00834075832597</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981.3879164809299</v>
      </c>
      <c r="N52" s="272">
        <f t="shared" si="0"/>
        <v>490.69395824046495</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4171.4756383747263</v>
      </c>
      <c r="N54" s="272">
        <f t="shared" si="0"/>
        <v>4171.4756383747263</v>
      </c>
    </row>
    <row r="55" spans="1:14" ht="15.75" thickBot="1">
      <c r="B55" s="906"/>
      <c r="C55" s="907"/>
      <c r="D55" s="907"/>
      <c r="E55" s="907"/>
      <c r="F55" s="907"/>
      <c r="G55" s="907"/>
      <c r="H55" s="907"/>
      <c r="I55" s="877"/>
      <c r="J55" s="42"/>
      <c r="K55" s="44"/>
      <c r="L55" s="908"/>
      <c r="M55" s="909"/>
      <c r="N55" s="45"/>
    </row>
    <row r="56" spans="1:14" ht="15.75" thickBot="1">
      <c r="B56" s="824" t="s">
        <v>953</v>
      </c>
      <c r="C56" s="825"/>
      <c r="D56" s="825"/>
      <c r="E56" s="825"/>
      <c r="F56" s="825"/>
      <c r="G56" s="825"/>
      <c r="H56" s="825"/>
      <c r="I56" s="825"/>
      <c r="J56" s="825"/>
      <c r="K56" s="825"/>
      <c r="L56" s="825"/>
      <c r="M56" s="826"/>
      <c r="N56" s="394">
        <f>SUM(N48:N55)</f>
        <v>13887.499879104622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0" t="s">
        <v>961</v>
      </c>
      <c r="M60" s="889"/>
      <c r="N60" s="76" t="s">
        <v>951</v>
      </c>
    </row>
    <row r="61" spans="1:14">
      <c r="B61" s="46"/>
      <c r="C61" s="317"/>
      <c r="D61" s="317"/>
      <c r="E61" s="317"/>
      <c r="F61" s="317"/>
      <c r="G61" s="317"/>
      <c r="H61" s="311"/>
      <c r="I61" s="279"/>
      <c r="J61" s="286"/>
      <c r="K61" s="279"/>
      <c r="L61" s="911"/>
      <c r="M61" s="912"/>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902"/>
      <c r="M66" s="903"/>
      <c r="N66" s="127"/>
    </row>
    <row r="67" spans="1:15" ht="15.75" thickBot="1">
      <c r="B67" s="913" t="s">
        <v>953</v>
      </c>
      <c r="C67" s="867"/>
      <c r="D67" s="867"/>
      <c r="E67" s="867"/>
      <c r="F67" s="867"/>
      <c r="G67" s="867"/>
      <c r="H67" s="867"/>
      <c r="I67" s="867"/>
      <c r="J67" s="867"/>
      <c r="K67" s="867"/>
      <c r="L67" s="867"/>
      <c r="M67" s="868"/>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3" t="s">
        <v>963</v>
      </c>
      <c r="C71" s="864"/>
      <c r="D71" s="864"/>
      <c r="E71" s="864"/>
      <c r="F71" s="864"/>
      <c r="G71" s="864"/>
      <c r="H71" s="864"/>
      <c r="I71" s="73" t="s">
        <v>964</v>
      </c>
      <c r="J71" s="75" t="s">
        <v>1410</v>
      </c>
      <c r="K71" s="74" t="s">
        <v>966</v>
      </c>
      <c r="L71" s="865" t="s">
        <v>950</v>
      </c>
      <c r="M71" s="866"/>
      <c r="N71" s="98" t="s">
        <v>951</v>
      </c>
    </row>
    <row r="72" spans="1:15">
      <c r="A7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295">
        <v>528</v>
      </c>
      <c r="N72" s="395">
        <f>K72/M72</f>
        <v>118.54260416666666</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0"/>
      <c r="C77" s="901"/>
      <c r="D77" s="901"/>
      <c r="E77" s="901"/>
      <c r="F77" s="901"/>
      <c r="G77" s="901"/>
      <c r="H77" s="901"/>
      <c r="I77" s="126"/>
      <c r="J77" s="126"/>
      <c r="K77" s="126"/>
      <c r="L77" s="914"/>
      <c r="M77" s="914"/>
      <c r="N77" s="45"/>
    </row>
    <row r="78" spans="1:15" ht="15.75" thickBot="1">
      <c r="B78" s="824" t="s">
        <v>953</v>
      </c>
      <c r="C78" s="825"/>
      <c r="D78" s="825"/>
      <c r="E78" s="825"/>
      <c r="F78" s="825"/>
      <c r="G78" s="825"/>
      <c r="H78" s="825"/>
      <c r="I78" s="867"/>
      <c r="J78" s="867"/>
      <c r="K78" s="867"/>
      <c r="L78" s="867"/>
      <c r="M78" s="868"/>
      <c r="N78" s="301">
        <f>SUM(N72:N77)</f>
        <v>320.59988373940905</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19563.426303355416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9" t="s">
        <v>969</v>
      </c>
      <c r="C84" s="870"/>
      <c r="D84" s="870"/>
      <c r="E84" s="870"/>
      <c r="F84" s="870"/>
      <c r="G84" s="870"/>
      <c r="H84" s="870"/>
      <c r="I84" s="314"/>
      <c r="J84" s="334"/>
      <c r="K84" s="302" t="s">
        <v>970</v>
      </c>
      <c r="L84" s="871" t="s">
        <v>971</v>
      </c>
      <c r="M84" s="872"/>
      <c r="N84" s="303"/>
    </row>
    <row r="85" spans="1:14">
      <c r="B85" s="857" t="s">
        <v>972</v>
      </c>
      <c r="C85" s="858"/>
      <c r="D85" s="858"/>
      <c r="E85" s="858"/>
      <c r="F85" s="858"/>
      <c r="G85" s="858"/>
      <c r="H85" s="858"/>
      <c r="I85" s="87"/>
      <c r="J85" s="88"/>
      <c r="K85" s="304">
        <v>0.2</v>
      </c>
      <c r="L85" s="859">
        <f>N80*K85</f>
        <v>3912.6852606710836</v>
      </c>
      <c r="M85" s="860"/>
      <c r="N85" s="51"/>
    </row>
    <row r="86" spans="1:14">
      <c r="B86" s="89" t="s">
        <v>973</v>
      </c>
      <c r="C86" s="90"/>
      <c r="D86" s="90"/>
      <c r="E86" s="90"/>
      <c r="F86" s="90"/>
      <c r="G86" s="90"/>
      <c r="H86" s="90"/>
      <c r="I86" s="87"/>
      <c r="J86" s="88"/>
      <c r="K86" s="304">
        <v>0.05</v>
      </c>
      <c r="L86" s="859">
        <f>N80*K86</f>
        <v>978.1713151677709</v>
      </c>
      <c r="M86" s="860"/>
      <c r="N86" s="51"/>
    </row>
    <row r="87" spans="1:14" ht="15.75" thickBot="1">
      <c r="B87" s="91" t="s">
        <v>974</v>
      </c>
      <c r="C87" s="92"/>
      <c r="D87" s="92"/>
      <c r="E87" s="92"/>
      <c r="F87" s="92"/>
      <c r="G87" s="92"/>
      <c r="H87" s="92"/>
      <c r="I87" s="93"/>
      <c r="J87" s="94"/>
      <c r="K87" s="305">
        <v>0.05</v>
      </c>
      <c r="L87" s="861">
        <f>N80*K87</f>
        <v>978.1713151677709</v>
      </c>
      <c r="M87" s="862"/>
      <c r="N87" s="51"/>
    </row>
    <row r="88" spans="1:14" ht="15.75" thickBot="1">
      <c r="B88" s="824" t="s">
        <v>953</v>
      </c>
      <c r="C88" s="825"/>
      <c r="D88" s="825"/>
      <c r="E88" s="825"/>
      <c r="F88" s="825"/>
      <c r="G88" s="825"/>
      <c r="H88" s="825"/>
      <c r="I88" s="825"/>
      <c r="J88" s="825"/>
      <c r="K88" s="825"/>
      <c r="L88" s="825"/>
      <c r="M88" s="826"/>
      <c r="N88" s="52">
        <f>L85+L86+L87</f>
        <v>5869.0278910066245</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25432.454194362042</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27" t="s">
        <v>2218</v>
      </c>
      <c r="C107" s="828"/>
      <c r="D107" s="828"/>
      <c r="E107" s="828"/>
      <c r="F107" s="828"/>
      <c r="G107" s="828"/>
      <c r="H107" s="828"/>
      <c r="I107" s="828"/>
      <c r="J107" s="828"/>
      <c r="K107" s="828"/>
      <c r="L107" s="828"/>
      <c r="M107" s="828"/>
      <c r="N107" s="829"/>
    </row>
    <row r="108" spans="2:14" ht="15" customHeight="1">
      <c r="B108" s="827"/>
      <c r="C108" s="828"/>
      <c r="D108" s="828"/>
      <c r="E108" s="828"/>
      <c r="F108" s="828"/>
      <c r="G108" s="828"/>
      <c r="H108" s="828"/>
      <c r="I108" s="828"/>
      <c r="J108" s="828"/>
      <c r="K108" s="828"/>
      <c r="L108" s="828"/>
      <c r="M108" s="828"/>
      <c r="N108" s="829"/>
    </row>
    <row r="109" spans="2:14" ht="30" customHeight="1">
      <c r="B109" s="830" t="s">
        <v>2219</v>
      </c>
      <c r="C109" s="831"/>
      <c r="D109" s="831"/>
      <c r="E109" s="831"/>
      <c r="F109" s="831"/>
      <c r="G109" s="831"/>
      <c r="H109" s="831"/>
      <c r="I109" s="831"/>
      <c r="J109" s="831"/>
      <c r="K109" s="831"/>
      <c r="L109" s="831"/>
      <c r="M109" s="831"/>
      <c r="N109" s="832"/>
    </row>
    <row r="110" spans="2:14">
      <c r="B110" s="830"/>
      <c r="C110" s="831"/>
      <c r="D110" s="831"/>
      <c r="E110" s="831"/>
      <c r="F110" s="831"/>
      <c r="G110" s="831"/>
      <c r="H110" s="831"/>
      <c r="I110" s="831"/>
      <c r="J110" s="831"/>
      <c r="K110" s="831"/>
      <c r="L110" s="831"/>
      <c r="M110" s="831"/>
      <c r="N110" s="832"/>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90"/>
      <c r="K120" s="890"/>
      <c r="L120" s="890"/>
      <c r="M120" s="890"/>
      <c r="N120" s="891"/>
    </row>
    <row r="121" spans="2:14" ht="15.75" thickBot="1">
      <c r="B121" s="261" t="s">
        <v>2221</v>
      </c>
      <c r="C121" s="393"/>
      <c r="D121" s="393"/>
      <c r="E121" s="57"/>
      <c r="F121" s="57"/>
      <c r="G121" s="57"/>
      <c r="H121" s="57"/>
      <c r="I121" s="57"/>
      <c r="J121" s="892"/>
      <c r="K121" s="892"/>
      <c r="L121" s="892"/>
      <c r="M121" s="892"/>
      <c r="N121" s="893"/>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312</v>
      </c>
      <c r="B36" s="873" t="str">
        <f>VLOOKUP(A36,EQUIPOS!A6:D154,3,FALSE)</f>
        <v>Retroexcavadora sobre oruga, potencia 138 HP, balde de 1,5 m3.</v>
      </c>
      <c r="C36" s="874"/>
      <c r="D36" s="874"/>
      <c r="E36" s="874"/>
      <c r="F36" s="874"/>
      <c r="G36" s="874"/>
      <c r="H36" s="875"/>
      <c r="I36" s="267"/>
      <c r="J36" s="268"/>
      <c r="K36" s="269">
        <f>VLOOKUP(A36,EQUIPOS!A6:D163,4,FALSE)</f>
        <v>177716.25693561908</v>
      </c>
      <c r="L36" s="270"/>
      <c r="M36" s="271">
        <v>66</v>
      </c>
      <c r="N36" s="272">
        <f>K36/M36</f>
        <v>2692.6705596305919</v>
      </c>
    </row>
    <row r="37" spans="1:14">
      <c r="A37" s="108" t="s">
        <v>129</v>
      </c>
      <c r="B37" s="873" t="str">
        <f>VLOOKUP(A37,EQUIPOS!A7:D154,3,FALSE)</f>
        <v xml:space="preserve">Buldozer, Potencia al volante de 140 HP, motor de 2200 RPM, longitud de hoja 4,80m. </v>
      </c>
      <c r="C37" s="874"/>
      <c r="D37" s="874"/>
      <c r="E37" s="874"/>
      <c r="F37" s="874"/>
      <c r="G37" s="874"/>
      <c r="H37" s="875"/>
      <c r="I37" s="267"/>
      <c r="J37" s="268"/>
      <c r="K37" s="269">
        <f>VLOOKUP(A37,EQUIPOS!A7:D164,4,FALSE)</f>
        <v>218724.90947319445</v>
      </c>
      <c r="L37" s="270"/>
      <c r="M37" s="271">
        <v>100</v>
      </c>
      <c r="N37" s="272">
        <f>K37/M37</f>
        <v>2187.2490947319443</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0.01</v>
      </c>
      <c r="M42" s="886"/>
      <c r="N42" s="105">
        <f>N76*L42</f>
        <v>1.1854260416666667</v>
      </c>
    </row>
    <row r="43" spans="1:14" ht="15.75" thickBot="1">
      <c r="B43" s="824" t="s">
        <v>953</v>
      </c>
      <c r="C43" s="825"/>
      <c r="D43" s="825"/>
      <c r="E43" s="825"/>
      <c r="F43" s="825"/>
      <c r="G43" s="825"/>
      <c r="H43" s="825"/>
      <c r="I43" s="825"/>
      <c r="J43" s="825"/>
      <c r="K43" s="825"/>
      <c r="L43" s="825"/>
      <c r="M43" s="826"/>
      <c r="N43" s="394">
        <f>SUM(N36:N42)</f>
        <v>4881.1050804042034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4171.4756383747263</v>
      </c>
      <c r="N48" s="272">
        <f>K48*M48</f>
        <v>4171.4756383747263</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4171.4756383747263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118.54260416666666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9171.1233229455956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1834.2246645891191</v>
      </c>
      <c r="M83" s="860"/>
      <c r="N83" s="51"/>
    </row>
    <row r="84" spans="1:14">
      <c r="B84" s="89" t="s">
        <v>973</v>
      </c>
      <c r="C84" s="90"/>
      <c r="D84" s="90"/>
      <c r="E84" s="90"/>
      <c r="F84" s="90"/>
      <c r="G84" s="90"/>
      <c r="H84" s="90"/>
      <c r="I84" s="87"/>
      <c r="J84" s="88"/>
      <c r="K84" s="304">
        <v>0.05</v>
      </c>
      <c r="L84" s="859">
        <f>N78*K84</f>
        <v>458.55616614727978</v>
      </c>
      <c r="M84" s="860"/>
      <c r="N84" s="51"/>
    </row>
    <row r="85" spans="1:14" ht="15.75" thickBot="1">
      <c r="B85" s="91" t="s">
        <v>974</v>
      </c>
      <c r="C85" s="92"/>
      <c r="D85" s="92"/>
      <c r="E85" s="92"/>
      <c r="F85" s="92"/>
      <c r="G85" s="92"/>
      <c r="H85" s="92"/>
      <c r="I85" s="93"/>
      <c r="J85" s="94"/>
      <c r="K85" s="305">
        <v>0.05</v>
      </c>
      <c r="L85" s="861">
        <f>N78*K85</f>
        <v>458.55616614727978</v>
      </c>
      <c r="M85" s="862"/>
      <c r="N85" s="51"/>
    </row>
    <row r="86" spans="1:14" ht="15.75" thickBot="1">
      <c r="B86" s="824" t="s">
        <v>953</v>
      </c>
      <c r="C86" s="825"/>
      <c r="D86" s="825"/>
      <c r="E86" s="825"/>
      <c r="F86" s="825"/>
      <c r="G86" s="825"/>
      <c r="H86" s="825"/>
      <c r="I86" s="825"/>
      <c r="J86" s="825"/>
      <c r="K86" s="825"/>
      <c r="L86" s="825"/>
      <c r="M86" s="826"/>
      <c r="N86" s="52">
        <f>L83+L84+L85</f>
        <v>2751.3369968836787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11922.460319829275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A9" sqref="A9"/>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312</v>
      </c>
      <c r="B36" s="873" t="str">
        <f>VLOOKUP(A36,EQUIPOS!A6:D154,3,FALSE)</f>
        <v>Retroexcavadora sobre oruga, potencia 138 HP, balde de 1,5 m3.</v>
      </c>
      <c r="C36" s="874"/>
      <c r="D36" s="874"/>
      <c r="E36" s="874"/>
      <c r="F36" s="874"/>
      <c r="G36" s="874"/>
      <c r="H36" s="875"/>
      <c r="I36" s="267"/>
      <c r="J36" s="268"/>
      <c r="K36" s="269">
        <f>VLOOKUP(A36,EQUIPOS!A6:D163,4,FALSE)</f>
        <v>177716.25693561908</v>
      </c>
      <c r="L36" s="270"/>
      <c r="M36" s="271">
        <v>66</v>
      </c>
      <c r="N36" s="272">
        <f>K36/M36</f>
        <v>2692.6705596305919</v>
      </c>
    </row>
    <row r="37" spans="1:14">
      <c r="A37" s="108" t="s">
        <v>180</v>
      </c>
      <c r="B37" s="873" t="str">
        <f>VLOOKUP(A37,EQUIPOS!A7:D154,3,FALSE)</f>
        <v>Compresor 120 HP, con martillo.</v>
      </c>
      <c r="C37" s="874"/>
      <c r="D37" s="874"/>
      <c r="E37" s="874"/>
      <c r="F37" s="874"/>
      <c r="G37" s="874"/>
      <c r="H37" s="875"/>
      <c r="I37" s="267"/>
      <c r="J37" s="268"/>
      <c r="K37" s="269">
        <f>VLOOKUP(A37,EQUIPOS!A7:D164,4,FALSE)</f>
        <v>30953.662639288053</v>
      </c>
      <c r="L37" s="270"/>
      <c r="M37" s="271">
        <v>66</v>
      </c>
      <c r="N37" s="272">
        <f>K37/M37</f>
        <v>468.99488847406144</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0.02</v>
      </c>
      <c r="M42" s="886"/>
      <c r="N42" s="105">
        <f>N79*L42</f>
        <v>6.4119976747881813</v>
      </c>
    </row>
    <row r="43" spans="1:14" ht="15.75" thickBot="1">
      <c r="B43" s="824" t="s">
        <v>953</v>
      </c>
      <c r="C43" s="825"/>
      <c r="D43" s="825"/>
      <c r="E43" s="825"/>
      <c r="F43" s="825"/>
      <c r="G43" s="825"/>
      <c r="H43" s="825"/>
      <c r="I43" s="825"/>
      <c r="J43" s="825"/>
      <c r="K43" s="825"/>
      <c r="L43" s="825"/>
      <c r="M43" s="826"/>
      <c r="N43" s="394">
        <f>SUM(N36:N42)</f>
        <v>3168.0774457794419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6428.0903577248764</v>
      </c>
      <c r="N48" s="272">
        <f t="shared" ref="N48:N52" si="0">K48*M48</f>
        <v>1285.6180715449755</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1521.1511110661349</v>
      </c>
      <c r="N49" s="272">
        <f t="shared" si="0"/>
        <v>4563.4533331984048</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10884.168456625752</v>
      </c>
      <c r="N50" s="272">
        <f t="shared" si="0"/>
        <v>3265.2505369877254</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555.04170379162986</v>
      </c>
      <c r="N51" s="272">
        <f t="shared" si="0"/>
        <v>111.00834075832597</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981.3879164809299</v>
      </c>
      <c r="N52" s="272">
        <f t="shared" si="0"/>
        <v>490.69395824046495</v>
      </c>
    </row>
    <row r="53" spans="1:14">
      <c r="B53" s="43"/>
      <c r="C53" s="281"/>
      <c r="D53" s="281"/>
      <c r="E53" s="281"/>
      <c r="F53" s="281"/>
      <c r="G53" s="281"/>
      <c r="H53" s="281"/>
      <c r="I53" s="268"/>
      <c r="J53" s="224"/>
      <c r="K53" s="282"/>
      <c r="L53" s="267"/>
      <c r="M53" s="283"/>
      <c r="N53" s="272"/>
    </row>
    <row r="54" spans="1:14" ht="15.75" thickBot="1">
      <c r="B54" s="906"/>
      <c r="C54" s="907"/>
      <c r="D54" s="907"/>
      <c r="E54" s="907"/>
      <c r="F54" s="907"/>
      <c r="G54" s="907"/>
      <c r="H54" s="907"/>
      <c r="I54" s="877"/>
      <c r="J54" s="42"/>
      <c r="K54" s="44"/>
      <c r="L54" s="908"/>
      <c r="M54" s="909"/>
      <c r="N54" s="45"/>
    </row>
    <row r="55" spans="1:14" ht="15.75" thickBot="1">
      <c r="B55" s="824" t="s">
        <v>953</v>
      </c>
      <c r="C55" s="825"/>
      <c r="D55" s="825"/>
      <c r="E55" s="825"/>
      <c r="F55" s="825"/>
      <c r="G55" s="825"/>
      <c r="H55" s="825"/>
      <c r="I55" s="825"/>
      <c r="J55" s="825"/>
      <c r="K55" s="825"/>
      <c r="L55" s="825"/>
      <c r="M55" s="826"/>
      <c r="N55" s="394">
        <f>SUM(N48:N54)</f>
        <v>9716.0242407298956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311"/>
      <c r="I64" s="279"/>
      <c r="J64" s="286"/>
      <c r="K64" s="279"/>
      <c r="L64" s="911"/>
      <c r="M64" s="912"/>
      <c r="N64" s="287"/>
    </row>
    <row r="65" spans="1:15">
      <c r="B65" s="951"/>
      <c r="C65" s="952"/>
      <c r="D65" s="952"/>
      <c r="E65" s="952"/>
      <c r="F65" s="952"/>
      <c r="G65" s="953"/>
      <c r="H65" s="311"/>
      <c r="I65" s="279"/>
      <c r="J65" s="286"/>
      <c r="K65" s="279"/>
      <c r="L65" s="911"/>
      <c r="M65" s="912"/>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902"/>
      <c r="M67" s="903"/>
      <c r="N67" s="127"/>
    </row>
    <row r="68" spans="1:15" ht="15.75" thickBot="1">
      <c r="B68" s="913" t="s">
        <v>953</v>
      </c>
      <c r="C68" s="867"/>
      <c r="D68" s="867"/>
      <c r="E68" s="867"/>
      <c r="F68" s="867"/>
      <c r="G68" s="867"/>
      <c r="H68" s="867"/>
      <c r="I68" s="867"/>
      <c r="J68" s="867"/>
      <c r="K68" s="867"/>
      <c r="L68" s="867"/>
      <c r="M68" s="868"/>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3" t="s">
        <v>963</v>
      </c>
      <c r="C72" s="864"/>
      <c r="D72" s="864"/>
      <c r="E72" s="864"/>
      <c r="F72" s="864"/>
      <c r="G72" s="864"/>
      <c r="H72" s="864"/>
      <c r="I72" s="73" t="s">
        <v>964</v>
      </c>
      <c r="J72" s="75" t="s">
        <v>1410</v>
      </c>
      <c r="K72" s="74" t="s">
        <v>966</v>
      </c>
      <c r="L72" s="865" t="s">
        <v>950</v>
      </c>
      <c r="M72" s="866"/>
      <c r="N72" s="98" t="s">
        <v>951</v>
      </c>
    </row>
    <row r="73" spans="1:15">
      <c r="A73" t="s">
        <v>6</v>
      </c>
      <c r="B73" s="49" t="str">
        <f>VLOOKUP(A73,'MANO DE OBRA'!A8:D68,3,FALSE)</f>
        <v xml:space="preserve">Obrero </v>
      </c>
      <c r="C73" s="47"/>
      <c r="D73" s="47"/>
      <c r="E73" s="47"/>
      <c r="F73" s="47"/>
      <c r="G73" s="47"/>
      <c r="H73" s="47"/>
      <c r="I73" s="292">
        <f>K73/J73*100</f>
        <v>33832.699999999997</v>
      </c>
      <c r="J73" s="293">
        <v>185</v>
      </c>
      <c r="K73" s="294">
        <f>VLOOKUP(A73,'MANO DE OBRA'!A8:D99,4,FALSE)</f>
        <v>62590.494999999995</v>
      </c>
      <c r="L73" s="50"/>
      <c r="M73" s="295">
        <v>528</v>
      </c>
      <c r="N73" s="395">
        <f>K73/M73</f>
        <v>118.54260416666666</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900"/>
      <c r="C78" s="901"/>
      <c r="D78" s="901"/>
      <c r="E78" s="901"/>
      <c r="F78" s="901"/>
      <c r="G78" s="901"/>
      <c r="H78" s="901"/>
      <c r="I78" s="126"/>
      <c r="J78" s="126"/>
      <c r="K78" s="126"/>
      <c r="L78" s="914"/>
      <c r="M78" s="914"/>
      <c r="N78" s="45"/>
    </row>
    <row r="79" spans="1:15" ht="15.75" thickBot="1">
      <c r="B79" s="913" t="s">
        <v>953</v>
      </c>
      <c r="C79" s="867"/>
      <c r="D79" s="867"/>
      <c r="E79" s="867"/>
      <c r="F79" s="867"/>
      <c r="G79" s="867"/>
      <c r="H79" s="867"/>
      <c r="I79" s="867"/>
      <c r="J79" s="867"/>
      <c r="K79" s="867"/>
      <c r="L79" s="867"/>
      <c r="M79" s="868"/>
      <c r="N79" s="301">
        <f>SUM(N73:N78)</f>
        <v>320.59988373940905</v>
      </c>
    </row>
    <row r="80" spans="1:15" ht="15.75" thickBot="1">
      <c r="B80" s="33"/>
      <c r="C80" s="34"/>
      <c r="D80" s="34"/>
      <c r="E80" s="34"/>
      <c r="F80" s="34"/>
      <c r="G80" s="34"/>
      <c r="H80" s="34"/>
      <c r="I80" s="34"/>
      <c r="J80" s="34"/>
      <c r="K80" s="34"/>
      <c r="L80" s="34"/>
      <c r="M80" s="34"/>
      <c r="N80" s="35"/>
    </row>
    <row r="81" spans="1:14" ht="15.75" thickBot="1">
      <c r="B81" s="824" t="s">
        <v>967</v>
      </c>
      <c r="C81" s="825"/>
      <c r="D81" s="825"/>
      <c r="E81" s="825"/>
      <c r="F81" s="825"/>
      <c r="G81" s="825"/>
      <c r="H81" s="825"/>
      <c r="I81" s="825"/>
      <c r="J81" s="825"/>
      <c r="K81" s="825"/>
      <c r="L81" s="825"/>
      <c r="M81" s="826"/>
      <c r="N81" s="99">
        <f>N43+N55+N68+N79</f>
        <v>13204.701570248746</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9" t="s">
        <v>969</v>
      </c>
      <c r="C85" s="870"/>
      <c r="D85" s="870"/>
      <c r="E85" s="870"/>
      <c r="F85" s="870"/>
      <c r="G85" s="870"/>
      <c r="H85" s="870"/>
      <c r="I85" s="314"/>
      <c r="J85" s="334"/>
      <c r="K85" s="302" t="s">
        <v>970</v>
      </c>
      <c r="L85" s="871" t="s">
        <v>971</v>
      </c>
      <c r="M85" s="872"/>
      <c r="N85" s="303"/>
    </row>
    <row r="86" spans="1:14">
      <c r="B86" s="857" t="s">
        <v>972</v>
      </c>
      <c r="C86" s="858"/>
      <c r="D86" s="858"/>
      <c r="E86" s="858"/>
      <c r="F86" s="858"/>
      <c r="G86" s="858"/>
      <c r="H86" s="858"/>
      <c r="I86" s="87"/>
      <c r="J86" s="88"/>
      <c r="K86" s="304">
        <v>0.2</v>
      </c>
      <c r="L86" s="859">
        <f>N81*K86</f>
        <v>2640.9403140497493</v>
      </c>
      <c r="M86" s="860"/>
      <c r="N86" s="51"/>
    </row>
    <row r="87" spans="1:14">
      <c r="B87" s="89" t="s">
        <v>973</v>
      </c>
      <c r="C87" s="90"/>
      <c r="D87" s="90"/>
      <c r="E87" s="90"/>
      <c r="F87" s="90"/>
      <c r="G87" s="90"/>
      <c r="H87" s="90"/>
      <c r="I87" s="87"/>
      <c r="J87" s="88"/>
      <c r="K87" s="304">
        <v>0.05</v>
      </c>
      <c r="L87" s="859">
        <f>N81*K87</f>
        <v>660.23507851243733</v>
      </c>
      <c r="M87" s="860"/>
      <c r="N87" s="51"/>
    </row>
    <row r="88" spans="1:14" ht="15.75" thickBot="1">
      <c r="B88" s="91" t="s">
        <v>974</v>
      </c>
      <c r="C88" s="92"/>
      <c r="D88" s="92"/>
      <c r="E88" s="92"/>
      <c r="F88" s="92"/>
      <c r="G88" s="92"/>
      <c r="H88" s="92"/>
      <c r="I88" s="93"/>
      <c r="J88" s="94"/>
      <c r="K88" s="305">
        <v>0.05</v>
      </c>
      <c r="L88" s="861">
        <f>N81*K88</f>
        <v>660.23507851243733</v>
      </c>
      <c r="M88" s="862"/>
      <c r="N88" s="51"/>
    </row>
    <row r="89" spans="1:14" ht="15.75" thickBot="1">
      <c r="B89" s="824" t="s">
        <v>953</v>
      </c>
      <c r="C89" s="825"/>
      <c r="D89" s="825"/>
      <c r="E89" s="825"/>
      <c r="F89" s="825"/>
      <c r="G89" s="825"/>
      <c r="H89" s="825"/>
      <c r="I89" s="825"/>
      <c r="J89" s="825"/>
      <c r="K89" s="825"/>
      <c r="L89" s="825"/>
      <c r="M89" s="826"/>
      <c r="N89" s="52">
        <f>L86+L87+L88</f>
        <v>3961.4104710746237</v>
      </c>
    </row>
    <row r="90" spans="1:14" ht="15.75" thickBot="1">
      <c r="B90" s="33"/>
      <c r="C90" s="34"/>
      <c r="D90" s="34"/>
      <c r="E90" s="34"/>
      <c r="F90" s="34"/>
      <c r="G90" s="34"/>
      <c r="H90" s="34"/>
      <c r="I90" s="34"/>
      <c r="J90" s="34"/>
      <c r="K90" s="34"/>
      <c r="L90" s="34"/>
      <c r="M90" s="34"/>
      <c r="N90" s="35"/>
    </row>
    <row r="91" spans="1:14" ht="15.75" thickBot="1">
      <c r="A91" t="s">
        <v>2016</v>
      </c>
      <c r="B91" s="824" t="s">
        <v>975</v>
      </c>
      <c r="C91" s="825"/>
      <c r="D91" s="825"/>
      <c r="E91" s="825"/>
      <c r="F91" s="825"/>
      <c r="G91" s="825"/>
      <c r="H91" s="825"/>
      <c r="I91" s="825"/>
      <c r="J91" s="825"/>
      <c r="K91" s="825"/>
      <c r="L91" s="825"/>
      <c r="M91" s="826"/>
      <c r="N91" s="188">
        <f>N81+N89</f>
        <v>17166.112041323369</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27" t="s">
        <v>2218</v>
      </c>
      <c r="C108" s="828"/>
      <c r="D108" s="828"/>
      <c r="E108" s="828"/>
      <c r="F108" s="828"/>
      <c r="G108" s="828"/>
      <c r="H108" s="828"/>
      <c r="I108" s="828"/>
      <c r="J108" s="828"/>
      <c r="K108" s="828"/>
      <c r="L108" s="828"/>
      <c r="M108" s="828"/>
      <c r="N108" s="829"/>
    </row>
    <row r="109" spans="2:14" ht="15" customHeight="1">
      <c r="B109" s="827"/>
      <c r="C109" s="828"/>
      <c r="D109" s="828"/>
      <c r="E109" s="828"/>
      <c r="F109" s="828"/>
      <c r="G109" s="828"/>
      <c r="H109" s="828"/>
      <c r="I109" s="828"/>
      <c r="J109" s="828"/>
      <c r="K109" s="828"/>
      <c r="L109" s="828"/>
      <c r="M109" s="828"/>
      <c r="N109" s="829"/>
    </row>
    <row r="110" spans="2:14" ht="32.25" customHeight="1">
      <c r="B110" s="830" t="s">
        <v>2219</v>
      </c>
      <c r="C110" s="831"/>
      <c r="D110" s="831"/>
      <c r="E110" s="831"/>
      <c r="F110" s="831"/>
      <c r="G110" s="831"/>
      <c r="H110" s="831"/>
      <c r="I110" s="831"/>
      <c r="J110" s="831"/>
      <c r="K110" s="831"/>
      <c r="L110" s="831"/>
      <c r="M110" s="831"/>
      <c r="N110" s="832"/>
    </row>
    <row r="111" spans="2:14">
      <c r="B111" s="830"/>
      <c r="C111" s="831"/>
      <c r="D111" s="831"/>
      <c r="E111" s="831"/>
      <c r="F111" s="831"/>
      <c r="G111" s="831"/>
      <c r="H111" s="831"/>
      <c r="I111" s="831"/>
      <c r="J111" s="831"/>
      <c r="K111" s="831"/>
      <c r="L111" s="831"/>
      <c r="M111" s="831"/>
      <c r="N111" s="832"/>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90"/>
      <c r="K121" s="890"/>
      <c r="L121" s="890"/>
      <c r="M121" s="890"/>
      <c r="N121" s="891"/>
    </row>
    <row r="122" spans="2:14" ht="15.75" thickBot="1">
      <c r="B122" s="261" t="s">
        <v>2221</v>
      </c>
      <c r="C122" s="393"/>
      <c r="D122" s="393"/>
      <c r="E122" s="57"/>
      <c r="F122" s="57"/>
      <c r="G122" s="57"/>
      <c r="H122" s="57"/>
      <c r="I122" s="57"/>
      <c r="J122" s="892"/>
      <c r="K122" s="892"/>
      <c r="L122" s="892"/>
      <c r="M122" s="892"/>
      <c r="N122" s="893"/>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312</v>
      </c>
      <c r="B36" s="873" t="str">
        <f>VLOOKUP(A36,EQUIPOS!A6:D154,3,FALSE)</f>
        <v>Retroexcavadora sobre oruga, potencia 138 HP, balde de 1,5 m3.</v>
      </c>
      <c r="C36" s="874"/>
      <c r="D36" s="874"/>
      <c r="E36" s="874"/>
      <c r="F36" s="874"/>
      <c r="G36" s="874"/>
      <c r="H36" s="875"/>
      <c r="I36" s="267"/>
      <c r="J36" s="268"/>
      <c r="K36" s="269">
        <f>VLOOKUP(A36,EQUIPOS!A6:D163,4,FALSE)</f>
        <v>177716.25693561908</v>
      </c>
      <c r="L36" s="270"/>
      <c r="M36" s="271">
        <v>66</v>
      </c>
      <c r="N36" s="272">
        <f>K36/M36</f>
        <v>2692.6705596305919</v>
      </c>
    </row>
    <row r="37" spans="1:14">
      <c r="A37" s="108"/>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0.01</v>
      </c>
      <c r="M42" s="886"/>
      <c r="N42" s="105">
        <f>N76*L42</f>
        <v>1.1854260416666667</v>
      </c>
    </row>
    <row r="43" spans="1:14" ht="15.75" thickBot="1">
      <c r="B43" s="824" t="s">
        <v>953</v>
      </c>
      <c r="C43" s="825"/>
      <c r="D43" s="825"/>
      <c r="E43" s="825"/>
      <c r="F43" s="825"/>
      <c r="G43" s="825"/>
      <c r="H43" s="825"/>
      <c r="I43" s="825"/>
      <c r="J43" s="825"/>
      <c r="K43" s="825"/>
      <c r="L43" s="825"/>
      <c r="M43" s="826"/>
      <c r="N43" s="394">
        <f>SUM(N36:N42)</f>
        <v>2693.8559856722586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118.54260416666666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2812.3985898389251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562.47971796778506</v>
      </c>
      <c r="M83" s="860"/>
      <c r="N83" s="51"/>
    </row>
    <row r="84" spans="1:14">
      <c r="B84" s="89" t="s">
        <v>973</v>
      </c>
      <c r="C84" s="90"/>
      <c r="D84" s="90"/>
      <c r="E84" s="90"/>
      <c r="F84" s="90"/>
      <c r="G84" s="90"/>
      <c r="H84" s="90"/>
      <c r="I84" s="87"/>
      <c r="J84" s="88"/>
      <c r="K84" s="304">
        <v>0.05</v>
      </c>
      <c r="L84" s="859">
        <f>N78*K84</f>
        <v>140.61992949194627</v>
      </c>
      <c r="M84" s="860"/>
      <c r="N84" s="51"/>
    </row>
    <row r="85" spans="1:14" ht="15.75" thickBot="1">
      <c r="B85" s="91" t="s">
        <v>974</v>
      </c>
      <c r="C85" s="92"/>
      <c r="D85" s="92"/>
      <c r="E85" s="92"/>
      <c r="F85" s="92"/>
      <c r="G85" s="92"/>
      <c r="H85" s="92"/>
      <c r="I85" s="93"/>
      <c r="J85" s="94"/>
      <c r="K85" s="305">
        <v>0.05</v>
      </c>
      <c r="L85" s="861">
        <f>N78*K85</f>
        <v>140.61992949194627</v>
      </c>
      <c r="M85" s="862"/>
      <c r="N85" s="51"/>
    </row>
    <row r="86" spans="1:14" ht="15.75" thickBot="1">
      <c r="B86" s="824" t="s">
        <v>953</v>
      </c>
      <c r="C86" s="825"/>
      <c r="D86" s="825"/>
      <c r="E86" s="825"/>
      <c r="F86" s="825"/>
      <c r="G86" s="825"/>
      <c r="H86" s="825"/>
      <c r="I86" s="825"/>
      <c r="J86" s="825"/>
      <c r="K86" s="825"/>
      <c r="L86" s="825"/>
      <c r="M86" s="826"/>
      <c r="N86" s="52">
        <f>L83+L84+L85</f>
        <v>843.71957695167771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3656.118166790603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148</v>
      </c>
      <c r="B36" s="873" t="str">
        <f>VLOOKUP(A36,EQUIPOS!A6:D154,3,FALSE)</f>
        <v>Cargador : Potencia en el volante 110 hp, Clasificación de RPM del motor 2300.</v>
      </c>
      <c r="C36" s="874"/>
      <c r="D36" s="874"/>
      <c r="E36" s="874"/>
      <c r="F36" s="874"/>
      <c r="G36" s="874"/>
      <c r="H36" s="875"/>
      <c r="I36" s="267"/>
      <c r="J36" s="268"/>
      <c r="K36" s="269">
        <f>VLOOKUP(A36,EQUIPOS!A6:D163,4,FALSE)</f>
        <v>103770.17812147464</v>
      </c>
      <c r="L36" s="270"/>
      <c r="M36" s="271">
        <v>66</v>
      </c>
      <c r="N36" s="272">
        <f>K36/M36</f>
        <v>1572.2754260829493</v>
      </c>
    </row>
    <row r="37" spans="1:14">
      <c r="A37" s="108" t="s">
        <v>129</v>
      </c>
      <c r="B37" s="873" t="str">
        <f>VLOOKUP(A37,EQUIPOS!A7:D154,3,FALSE)</f>
        <v xml:space="preserve">Buldozer, Potencia al volante de 140 HP, motor de 2200 RPM, longitud de hoja 4,80m. </v>
      </c>
      <c r="C37" s="874"/>
      <c r="D37" s="874"/>
      <c r="E37" s="874"/>
      <c r="F37" s="874"/>
      <c r="G37" s="874"/>
      <c r="H37" s="875"/>
      <c r="I37" s="267"/>
      <c r="J37" s="268"/>
      <c r="K37" s="269">
        <f>VLOOKUP(A37,EQUIPOS!A7:D164,4,FALSE)</f>
        <v>218724.90947319445</v>
      </c>
      <c r="L37" s="270"/>
      <c r="M37" s="271">
        <v>100</v>
      </c>
      <c r="N37" s="272">
        <f>K37/M37</f>
        <v>2187.2490947319443</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0.01</v>
      </c>
      <c r="M42" s="886"/>
      <c r="N42" s="105">
        <f>N76*L42</f>
        <v>2.3708520833333333</v>
      </c>
    </row>
    <row r="43" spans="1:14" ht="15.75" thickBot="1">
      <c r="B43" s="824" t="s">
        <v>953</v>
      </c>
      <c r="C43" s="825"/>
      <c r="D43" s="825"/>
      <c r="E43" s="825"/>
      <c r="F43" s="825"/>
      <c r="G43" s="825"/>
      <c r="H43" s="825"/>
      <c r="I43" s="825"/>
      <c r="J43" s="825"/>
      <c r="K43" s="825"/>
      <c r="L43" s="825"/>
      <c r="M43" s="826"/>
      <c r="N43" s="394">
        <f>SUM(N36:N42)</f>
        <v>3761.8953728982269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2366.2992699544075</v>
      </c>
      <c r="N48" s="272">
        <f>K48*M48</f>
        <v>2366.2992699544075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2366.2992699544075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528</v>
      </c>
      <c r="N70" s="395">
        <f>K70/M70</f>
        <v>237.08520833333333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237.08520833333333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6365.2798511859673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1273.0559702371936</v>
      </c>
      <c r="M83" s="860"/>
      <c r="N83" s="51"/>
    </row>
    <row r="84" spans="1:14">
      <c r="B84" s="89" t="s">
        <v>973</v>
      </c>
      <c r="C84" s="90"/>
      <c r="D84" s="90"/>
      <c r="E84" s="90"/>
      <c r="F84" s="90"/>
      <c r="G84" s="90"/>
      <c r="H84" s="90"/>
      <c r="I84" s="87"/>
      <c r="J84" s="88"/>
      <c r="K84" s="304">
        <v>0.05</v>
      </c>
      <c r="L84" s="859">
        <f>N78*K84</f>
        <v>318.2639925592984</v>
      </c>
      <c r="M84" s="860"/>
      <c r="N84" s="51"/>
    </row>
    <row r="85" spans="1:14" ht="15.75" thickBot="1">
      <c r="B85" s="91" t="s">
        <v>974</v>
      </c>
      <c r="C85" s="92"/>
      <c r="D85" s="92"/>
      <c r="E85" s="92"/>
      <c r="F85" s="92"/>
      <c r="G85" s="92"/>
      <c r="H85" s="92"/>
      <c r="I85" s="93"/>
      <c r="J85" s="94"/>
      <c r="K85" s="305">
        <v>0.05</v>
      </c>
      <c r="L85" s="861">
        <f>N78*K85</f>
        <v>318.2639925592984</v>
      </c>
      <c r="M85" s="862"/>
      <c r="N85" s="51"/>
    </row>
    <row r="86" spans="1:14" ht="15.75" thickBot="1">
      <c r="B86" s="824" t="s">
        <v>953</v>
      </c>
      <c r="C86" s="825"/>
      <c r="D86" s="825"/>
      <c r="E86" s="825"/>
      <c r="F86" s="825"/>
      <c r="G86" s="825"/>
      <c r="H86" s="825"/>
      <c r="I86" s="825"/>
      <c r="J86" s="825"/>
      <c r="K86" s="825"/>
      <c r="L86" s="825"/>
      <c r="M86" s="826"/>
      <c r="N86" s="52">
        <f>L83+L84+L85</f>
        <v>1909.5839553557905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8274.8638065417581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129</v>
      </c>
      <c r="B36" s="873" t="str">
        <f>VLOOKUP(A36,EQUIPOS!A6:D154,3,FALSE)</f>
        <v xml:space="preserve">Buldozer, Potencia al volante de 140 HP, motor de 2200 RPM, longitud de hoja 4,80m. </v>
      </c>
      <c r="C36" s="874"/>
      <c r="D36" s="874"/>
      <c r="E36" s="874"/>
      <c r="F36" s="874"/>
      <c r="G36" s="874"/>
      <c r="H36" s="875"/>
      <c r="I36" s="267"/>
      <c r="J36" s="268"/>
      <c r="K36" s="269">
        <f>VLOOKUP(A36,EQUIPOS!A6:D163,4,FALSE)</f>
        <v>218724.90947319445</v>
      </c>
      <c r="L36" s="464"/>
      <c r="M36" s="283">
        <v>50</v>
      </c>
      <c r="N36" s="272">
        <f>K36/M36</f>
        <v>4374.4981894638886</v>
      </c>
    </row>
    <row r="37" spans="1:14">
      <c r="A37" s="108" t="s">
        <v>152</v>
      </c>
      <c r="B37" s="873" t="str">
        <f>VLOOKUP(A37,EQUIPOS!A7:D154,3,FALSE)</f>
        <v xml:space="preserve">Carrotanque de agua(1000 Galones) </v>
      </c>
      <c r="C37" s="874"/>
      <c r="D37" s="874"/>
      <c r="E37" s="874"/>
      <c r="F37" s="874"/>
      <c r="G37" s="874"/>
      <c r="H37" s="875"/>
      <c r="I37" s="267"/>
      <c r="J37" s="268"/>
      <c r="K37" s="269">
        <f>VLOOKUP(A37,EQUIPOS!A7:D164,4,FALSE)</f>
        <v>52775.939733492174</v>
      </c>
      <c r="L37" s="464"/>
      <c r="M37" s="283">
        <v>50</v>
      </c>
      <c r="N37" s="272">
        <f>K37/M37</f>
        <v>1055.5187946698434</v>
      </c>
    </row>
    <row r="38" spans="1:14">
      <c r="A38" s="205" t="s">
        <v>269</v>
      </c>
      <c r="B38" s="873" t="str">
        <f>VLOOKUP(A38,EQUIPOS!A8:D154,3,FALSE)</f>
        <v>Motoniveladora  potencia 215 HP, ancho de cuchilla 4,27 m, peso 18 ton.</v>
      </c>
      <c r="C38" s="874"/>
      <c r="D38" s="874"/>
      <c r="E38" s="874"/>
      <c r="F38" s="874"/>
      <c r="G38" s="874"/>
      <c r="H38" s="875"/>
      <c r="I38" s="267"/>
      <c r="J38" s="268"/>
      <c r="K38" s="269">
        <f>VLOOKUP(A38,EQUIPOS!A8:D165,4,FALSE)</f>
        <v>125779.23734341412</v>
      </c>
      <c r="L38" s="464"/>
      <c r="M38" s="283">
        <v>50</v>
      </c>
      <c r="N38" s="272">
        <f>K38/M38</f>
        <v>2515.5847468682823</v>
      </c>
    </row>
    <row r="39" spans="1:14">
      <c r="A39" s="205" t="s">
        <v>365</v>
      </c>
      <c r="B39" s="873" t="str">
        <f>VLOOKUP(A39,EQUIPOS!A9:D154,3,FALSE)</f>
        <v xml:space="preserve">Vibrocompatador, potencia 153 HP, peso 10 Ton. </v>
      </c>
      <c r="C39" s="874"/>
      <c r="D39" s="874"/>
      <c r="E39" s="874"/>
      <c r="F39" s="874"/>
      <c r="G39" s="874"/>
      <c r="H39" s="875"/>
      <c r="I39" s="876"/>
      <c r="J39" s="877"/>
      <c r="K39" s="269">
        <f>VLOOKUP(A39,EQUIPOS!A9:D166,4,FALSE)</f>
        <v>108682.79267143519</v>
      </c>
      <c r="L39" s="954">
        <v>50</v>
      </c>
      <c r="M39" s="955"/>
      <c r="N39" s="272">
        <f>K39/L39</f>
        <v>2173.6558534287037</v>
      </c>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10119.257584430718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400</v>
      </c>
      <c r="N71" s="395">
        <f>K71/M71</f>
        <v>156.4762375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423.19184653601997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10542.449430966737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2108.4898861933475</v>
      </c>
      <c r="M83" s="860"/>
      <c r="N83" s="51"/>
    </row>
    <row r="84" spans="1:14">
      <c r="B84" s="89" t="s">
        <v>973</v>
      </c>
      <c r="C84" s="90"/>
      <c r="D84" s="90"/>
      <c r="E84" s="90"/>
      <c r="F84" s="90"/>
      <c r="G84" s="90"/>
      <c r="H84" s="90"/>
      <c r="I84" s="87"/>
      <c r="J84" s="88"/>
      <c r="K84" s="304">
        <v>0.05</v>
      </c>
      <c r="L84" s="859">
        <f>N78*K84</f>
        <v>527.12247154833688</v>
      </c>
      <c r="M84" s="860"/>
      <c r="N84" s="51"/>
    </row>
    <row r="85" spans="1:14" ht="15.75" thickBot="1">
      <c r="B85" s="91" t="s">
        <v>974</v>
      </c>
      <c r="C85" s="92"/>
      <c r="D85" s="92"/>
      <c r="E85" s="92"/>
      <c r="F85" s="92"/>
      <c r="G85" s="92"/>
      <c r="H85" s="92"/>
      <c r="I85" s="93"/>
      <c r="J85" s="94"/>
      <c r="K85" s="305">
        <v>0.05</v>
      </c>
      <c r="L85" s="861">
        <f>N78*K85</f>
        <v>527.12247154833688</v>
      </c>
      <c r="M85" s="862"/>
      <c r="N85" s="51"/>
    </row>
    <row r="86" spans="1:14" ht="15.75" thickBot="1">
      <c r="B86" s="824" t="s">
        <v>953</v>
      </c>
      <c r="C86" s="825"/>
      <c r="D86" s="825"/>
      <c r="E86" s="825"/>
      <c r="F86" s="825"/>
      <c r="G86" s="825"/>
      <c r="H86" s="825"/>
      <c r="I86" s="825"/>
      <c r="J86" s="825"/>
      <c r="K86" s="825"/>
      <c r="L86" s="825"/>
      <c r="M86" s="826"/>
      <c r="N86" s="52">
        <f>L83+L84+L85</f>
        <v>3162.734829290021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13705.184260256758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129</v>
      </c>
      <c r="B36" s="873" t="str">
        <f>VLOOKUP(A36,EQUIPOS!A6:D154,3,FALSE)</f>
        <v xml:space="preserve">Buldozer, Potencia al volante de 140 HP, motor de 2200 RPM, longitud de hoja 4,80m. </v>
      </c>
      <c r="C36" s="874"/>
      <c r="D36" s="874"/>
      <c r="E36" s="874"/>
      <c r="F36" s="874"/>
      <c r="G36" s="874"/>
      <c r="H36" s="875"/>
      <c r="I36" s="267"/>
      <c r="J36" s="268"/>
      <c r="K36" s="269">
        <f>VLOOKUP(A36,EQUIPOS!A6:D163,4,FALSE)</f>
        <v>218724.90947319445</v>
      </c>
      <c r="L36" s="270"/>
      <c r="M36" s="271">
        <v>40</v>
      </c>
      <c r="N36" s="272">
        <f>K36/M36</f>
        <v>5468.1227368298614</v>
      </c>
    </row>
    <row r="37" spans="1:14">
      <c r="A37" s="113" t="s">
        <v>365</v>
      </c>
      <c r="B37" s="873" t="str">
        <f>VLOOKUP(A37,EQUIPOS!A7:D154,3,FALSE)</f>
        <v xml:space="preserve">Vibrocompatador, potencia 153 HP, peso 10 Ton. </v>
      </c>
      <c r="C37" s="874"/>
      <c r="D37" s="874"/>
      <c r="E37" s="874"/>
      <c r="F37" s="874"/>
      <c r="G37" s="874"/>
      <c r="H37" s="875"/>
      <c r="I37" s="267"/>
      <c r="J37" s="268"/>
      <c r="K37" s="269">
        <f>VLOOKUP(A37,EQUIPOS!A7:D164,4,FALSE)</f>
        <v>108682.79267143519</v>
      </c>
      <c r="L37" s="270"/>
      <c r="M37" s="271">
        <v>40</v>
      </c>
      <c r="N37" s="272">
        <f>K37/M37</f>
        <v>2717.06981678588</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8185.1925536157414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528.98980817002484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8714.1823617857663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1742.8364723571533</v>
      </c>
      <c r="M83" s="860"/>
      <c r="N83" s="51"/>
    </row>
    <row r="84" spans="1:14">
      <c r="B84" s="89" t="s">
        <v>973</v>
      </c>
      <c r="C84" s="90"/>
      <c r="D84" s="90"/>
      <c r="E84" s="90"/>
      <c r="F84" s="90"/>
      <c r="G84" s="90"/>
      <c r="H84" s="90"/>
      <c r="I84" s="87"/>
      <c r="J84" s="88"/>
      <c r="K84" s="304">
        <v>0.05</v>
      </c>
      <c r="L84" s="859">
        <f>N78*K84</f>
        <v>435.70911808928832</v>
      </c>
      <c r="M84" s="860"/>
      <c r="N84" s="51"/>
    </row>
    <row r="85" spans="1:14" ht="15.75" thickBot="1">
      <c r="B85" s="91" t="s">
        <v>974</v>
      </c>
      <c r="C85" s="92"/>
      <c r="D85" s="92"/>
      <c r="E85" s="92"/>
      <c r="F85" s="92"/>
      <c r="G85" s="92"/>
      <c r="H85" s="92"/>
      <c r="I85" s="93"/>
      <c r="J85" s="94"/>
      <c r="K85" s="305">
        <v>0.05</v>
      </c>
      <c r="L85" s="861">
        <f>N78*K85</f>
        <v>435.70911808928832</v>
      </c>
      <c r="M85" s="862"/>
      <c r="N85" s="51"/>
    </row>
    <row r="86" spans="1:14" ht="15.75" thickBot="1">
      <c r="B86" s="824" t="s">
        <v>953</v>
      </c>
      <c r="C86" s="825"/>
      <c r="D86" s="825"/>
      <c r="E86" s="825"/>
      <c r="F86" s="825"/>
      <c r="G86" s="825"/>
      <c r="H86" s="825"/>
      <c r="I86" s="825"/>
      <c r="J86" s="825"/>
      <c r="K86" s="825"/>
      <c r="L86" s="825"/>
      <c r="M86" s="826"/>
      <c r="N86" s="52">
        <f>L83+L84+L85</f>
        <v>2614.2547085357301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11328.437070321495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129</v>
      </c>
      <c r="B36" s="873" t="str">
        <f>VLOOKUP(A36,EQUIPOS!A6:D154,3,FALSE)</f>
        <v xml:space="preserve">Buldozer, Potencia al volante de 140 HP, motor de 2200 RPM, longitud de hoja 4,80m. </v>
      </c>
      <c r="C36" s="874"/>
      <c r="D36" s="874"/>
      <c r="E36" s="874"/>
      <c r="F36" s="874"/>
      <c r="G36" s="874"/>
      <c r="H36" s="875"/>
      <c r="I36" s="267"/>
      <c r="J36" s="268"/>
      <c r="K36" s="269">
        <f>VLOOKUP(A36,EQUIPOS!A6:D163,4,FALSE)</f>
        <v>218724.90947319445</v>
      </c>
      <c r="L36" s="270"/>
      <c r="M36" s="271">
        <v>40</v>
      </c>
      <c r="N36" s="272">
        <f>K36/M36</f>
        <v>5468.1227368298614</v>
      </c>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5468.1227368298614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528.98980817002484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5997.1125449998863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1199.4225089999773</v>
      </c>
      <c r="M83" s="860"/>
      <c r="N83" s="51"/>
    </row>
    <row r="84" spans="1:14">
      <c r="B84" s="89" t="s">
        <v>973</v>
      </c>
      <c r="C84" s="90"/>
      <c r="D84" s="90"/>
      <c r="E84" s="90"/>
      <c r="F84" s="90"/>
      <c r="G84" s="90"/>
      <c r="H84" s="90"/>
      <c r="I84" s="87"/>
      <c r="J84" s="88"/>
      <c r="K84" s="304">
        <v>0.05</v>
      </c>
      <c r="L84" s="859">
        <f>N78*K84</f>
        <v>299.85562724999431</v>
      </c>
      <c r="M84" s="860"/>
      <c r="N84" s="51"/>
    </row>
    <row r="85" spans="1:14" ht="15.75" thickBot="1">
      <c r="B85" s="91" t="s">
        <v>974</v>
      </c>
      <c r="C85" s="92"/>
      <c r="D85" s="92"/>
      <c r="E85" s="92"/>
      <c r="F85" s="92"/>
      <c r="G85" s="92"/>
      <c r="H85" s="92"/>
      <c r="I85" s="93"/>
      <c r="J85" s="94"/>
      <c r="K85" s="305">
        <v>0.05</v>
      </c>
      <c r="L85" s="861">
        <f>N78*K85</f>
        <v>299.85562724999431</v>
      </c>
      <c r="M85" s="862"/>
      <c r="N85" s="51"/>
    </row>
    <row r="86" spans="1:14" ht="15.75" thickBot="1">
      <c r="B86" s="824" t="s">
        <v>953</v>
      </c>
      <c r="C86" s="825"/>
      <c r="D86" s="825"/>
      <c r="E86" s="825"/>
      <c r="F86" s="825"/>
      <c r="G86" s="825"/>
      <c r="H86" s="825"/>
      <c r="I86" s="825"/>
      <c r="J86" s="825"/>
      <c r="K86" s="825"/>
      <c r="L86" s="825"/>
      <c r="M86" s="826"/>
      <c r="N86" s="52">
        <f>L83+L84+L85</f>
        <v>1799.1337634999659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7796.2463084998526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0.01</v>
      </c>
      <c r="M42" s="886"/>
      <c r="N42" s="105">
        <f>N76*L42</f>
        <v>2.31867233614408</v>
      </c>
    </row>
    <row r="43" spans="1:14" ht="15.75" thickBot="1">
      <c r="B43" s="824" t="s">
        <v>953</v>
      </c>
      <c r="C43" s="825"/>
      <c r="D43" s="825"/>
      <c r="E43" s="825"/>
      <c r="F43" s="825"/>
      <c r="G43" s="825"/>
      <c r="H43" s="825"/>
      <c r="I43" s="825"/>
      <c r="J43" s="825"/>
      <c r="K43" s="825"/>
      <c r="L43" s="825"/>
      <c r="M43" s="826"/>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5508.8090088534664</v>
      </c>
      <c r="N48" s="272">
        <f>K48*M48</f>
        <v>7161.4517115095068</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7161.4517115095068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47"/>
      <c r="D59" s="47"/>
      <c r="E59" s="47"/>
      <c r="F59" s="47"/>
      <c r="G59" s="47"/>
      <c r="H59" s="288"/>
      <c r="I59" s="279"/>
      <c r="J59" s="279"/>
      <c r="K59" s="279"/>
      <c r="L59" s="911"/>
      <c r="M59" s="912"/>
      <c r="N59" s="291"/>
    </row>
    <row r="60" spans="1:14" ht="24.75" customHeight="1">
      <c r="B60" s="46"/>
      <c r="C60" s="317"/>
      <c r="D60" s="317"/>
      <c r="E60" s="317"/>
      <c r="F60" s="317"/>
      <c r="G60" s="317"/>
      <c r="H60" s="311"/>
      <c r="I60" s="399"/>
      <c r="J60" s="286"/>
      <c r="K60" s="279"/>
      <c r="L60" s="911"/>
      <c r="M60" s="912"/>
      <c r="N60" s="287"/>
    </row>
    <row r="61" spans="1:14">
      <c r="B61" s="46"/>
      <c r="C61" s="47"/>
      <c r="D61" s="47"/>
      <c r="E61" s="47"/>
      <c r="F61" s="47"/>
      <c r="G61" s="317"/>
      <c r="H61" s="311"/>
      <c r="I61" s="399"/>
      <c r="J61" s="286"/>
      <c r="K61" s="279"/>
      <c r="L61" s="911"/>
      <c r="M61" s="912"/>
      <c r="N61" s="291"/>
    </row>
    <row r="62" spans="1:14">
      <c r="B62" s="46"/>
      <c r="C62" s="47"/>
      <c r="D62" s="47"/>
      <c r="E62" s="47"/>
      <c r="F62" s="47"/>
      <c r="G62" s="47"/>
      <c r="H62" s="288"/>
      <c r="I62" s="279"/>
      <c r="J62" s="279"/>
      <c r="K62" s="279"/>
      <c r="L62" s="911"/>
      <c r="M62" s="912"/>
      <c r="N62" s="291"/>
    </row>
    <row r="63" spans="1:14">
      <c r="B63" s="46"/>
      <c r="C63" s="47"/>
      <c r="D63" s="47"/>
      <c r="E63" s="47"/>
      <c r="F63" s="47"/>
      <c r="G63" s="47"/>
      <c r="H63" s="288"/>
      <c r="I63" s="279"/>
      <c r="J63" s="279"/>
      <c r="K63" s="279"/>
      <c r="L63" s="911"/>
      <c r="M63" s="912"/>
      <c r="N63" s="291"/>
    </row>
    <row r="64" spans="1:14" ht="15.75" thickBot="1">
      <c r="B64" s="465"/>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231.86723361440798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7395.6376174600591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1479.127523492012</v>
      </c>
      <c r="M83" s="860"/>
      <c r="N83" s="51"/>
    </row>
    <row r="84" spans="1:14">
      <c r="B84" s="89" t="s">
        <v>973</v>
      </c>
      <c r="C84" s="90"/>
      <c r="D84" s="90"/>
      <c r="E84" s="90"/>
      <c r="F84" s="90"/>
      <c r="G84" s="90"/>
      <c r="H84" s="90"/>
      <c r="I84" s="87"/>
      <c r="J84" s="88"/>
      <c r="K84" s="304">
        <v>0.05</v>
      </c>
      <c r="L84" s="859">
        <f>N78*K84</f>
        <v>369.78188087300299</v>
      </c>
      <c r="M84" s="860"/>
      <c r="N84" s="51"/>
    </row>
    <row r="85" spans="1:14" ht="15.75" thickBot="1">
      <c r="B85" s="91" t="s">
        <v>974</v>
      </c>
      <c r="C85" s="92"/>
      <c r="D85" s="92"/>
      <c r="E85" s="92"/>
      <c r="F85" s="92"/>
      <c r="G85" s="92"/>
      <c r="H85" s="92"/>
      <c r="I85" s="93"/>
      <c r="J85" s="94"/>
      <c r="K85" s="305">
        <v>0.05</v>
      </c>
      <c r="L85" s="861">
        <f>N78*K85</f>
        <v>369.78188087300299</v>
      </c>
      <c r="M85" s="862"/>
      <c r="N85" s="51"/>
    </row>
    <row r="86" spans="1:14" ht="15.75" thickBot="1">
      <c r="B86" s="824" t="s">
        <v>953</v>
      </c>
      <c r="C86" s="825"/>
      <c r="D86" s="825"/>
      <c r="E86" s="825"/>
      <c r="F86" s="825"/>
      <c r="G86" s="825"/>
      <c r="H86" s="825"/>
      <c r="I86" s="825"/>
      <c r="J86" s="825"/>
      <c r="K86" s="825"/>
      <c r="L86" s="825"/>
      <c r="M86" s="826"/>
      <c r="N86" s="52">
        <f>L83+L84+L85</f>
        <v>2218.6912852380178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9614.3289026980765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0.01</v>
      </c>
      <c r="M42" s="886"/>
      <c r="N42" s="105">
        <f>N76*L42</f>
        <v>2.31867233614408</v>
      </c>
    </row>
    <row r="43" spans="1:14" ht="15.75" thickBot="1">
      <c r="B43" s="824" t="s">
        <v>953</v>
      </c>
      <c r="C43" s="825"/>
      <c r="D43" s="825"/>
      <c r="E43" s="825"/>
      <c r="F43" s="825"/>
      <c r="G43" s="825"/>
      <c r="H43" s="825"/>
      <c r="I43" s="825"/>
      <c r="J43" s="825"/>
      <c r="K43" s="825"/>
      <c r="L43" s="825"/>
      <c r="M43" s="826"/>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5972.5316037608636</v>
      </c>
      <c r="N48" s="272">
        <f>K48*M48</f>
        <v>7167.0379245130362</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7167.0379245130362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47"/>
      <c r="D59" s="47"/>
      <c r="E59" s="47"/>
      <c r="F59" s="47"/>
      <c r="G59" s="47"/>
      <c r="H59" s="288"/>
      <c r="I59" s="279"/>
      <c r="J59" s="279"/>
      <c r="K59" s="279"/>
      <c r="L59" s="911"/>
      <c r="M59" s="912"/>
      <c r="N59" s="291"/>
    </row>
    <row r="60" spans="1:14" ht="24.75" customHeight="1">
      <c r="B60" s="46"/>
      <c r="C60" s="317"/>
      <c r="D60" s="317"/>
      <c r="E60" s="317"/>
      <c r="F60" s="317"/>
      <c r="G60" s="317"/>
      <c r="H60" s="311"/>
      <c r="I60" s="399"/>
      <c r="J60" s="286"/>
      <c r="K60" s="279"/>
      <c r="L60" s="911"/>
      <c r="M60" s="912"/>
      <c r="N60" s="287"/>
    </row>
    <row r="61" spans="1:14">
      <c r="B61" s="46"/>
      <c r="C61" s="47"/>
      <c r="D61" s="47"/>
      <c r="E61" s="47"/>
      <c r="F61" s="47"/>
      <c r="G61" s="317"/>
      <c r="H61" s="311"/>
      <c r="I61" s="399"/>
      <c r="J61" s="286"/>
      <c r="K61" s="279"/>
      <c r="L61" s="911"/>
      <c r="M61" s="912"/>
      <c r="N61" s="291"/>
    </row>
    <row r="62" spans="1:14">
      <c r="B62" s="46"/>
      <c r="C62" s="47"/>
      <c r="D62" s="47"/>
      <c r="E62" s="47"/>
      <c r="F62" s="47"/>
      <c r="G62" s="47"/>
      <c r="H62" s="288"/>
      <c r="I62" s="279"/>
      <c r="J62" s="279"/>
      <c r="K62" s="279"/>
      <c r="L62" s="911"/>
      <c r="M62" s="912"/>
      <c r="N62" s="291"/>
    </row>
    <row r="63" spans="1:14">
      <c r="B63" s="46"/>
      <c r="C63" s="47"/>
      <c r="D63" s="47"/>
      <c r="E63" s="47"/>
      <c r="F63" s="47"/>
      <c r="G63" s="47"/>
      <c r="H63" s="288"/>
      <c r="I63" s="279"/>
      <c r="J63" s="279"/>
      <c r="K63" s="279"/>
      <c r="L63" s="911"/>
      <c r="M63" s="912"/>
      <c r="N63" s="291"/>
    </row>
    <row r="64" spans="1:14" ht="15.75" thickBot="1">
      <c r="B64" s="465"/>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231.86723361440798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7401.2238304635885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1480.2447660927178</v>
      </c>
      <c r="M83" s="860"/>
      <c r="N83" s="51"/>
    </row>
    <row r="84" spans="1:14">
      <c r="B84" s="89" t="s">
        <v>973</v>
      </c>
      <c r="C84" s="90"/>
      <c r="D84" s="90"/>
      <c r="E84" s="90"/>
      <c r="F84" s="90"/>
      <c r="G84" s="90"/>
      <c r="H84" s="90"/>
      <c r="I84" s="87"/>
      <c r="J84" s="88"/>
      <c r="K84" s="304">
        <v>0.05</v>
      </c>
      <c r="L84" s="859">
        <f>N78*K84</f>
        <v>370.06119152317945</v>
      </c>
      <c r="M84" s="860"/>
      <c r="N84" s="51"/>
    </row>
    <row r="85" spans="1:14" ht="15.75" thickBot="1">
      <c r="B85" s="91" t="s">
        <v>974</v>
      </c>
      <c r="C85" s="92"/>
      <c r="D85" s="92"/>
      <c r="E85" s="92"/>
      <c r="F85" s="92"/>
      <c r="G85" s="92"/>
      <c r="H85" s="92"/>
      <c r="I85" s="93"/>
      <c r="J85" s="94"/>
      <c r="K85" s="305">
        <v>0.05</v>
      </c>
      <c r="L85" s="861">
        <f>N78*K85</f>
        <v>370.06119152317945</v>
      </c>
      <c r="M85" s="862"/>
      <c r="N85" s="51"/>
    </row>
    <row r="86" spans="1:14" ht="15.75" thickBot="1">
      <c r="B86" s="824" t="s">
        <v>953</v>
      </c>
      <c r="C86" s="825"/>
      <c r="D86" s="825"/>
      <c r="E86" s="825"/>
      <c r="F86" s="825"/>
      <c r="G86" s="825"/>
      <c r="H86" s="825"/>
      <c r="I86" s="825"/>
      <c r="J86" s="825"/>
      <c r="K86" s="825"/>
      <c r="L86" s="825"/>
      <c r="M86" s="826"/>
      <c r="N86" s="52">
        <f>L83+L84+L85</f>
        <v>2220.3671491390764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9621.5909796026644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129</v>
      </c>
      <c r="B36" s="873" t="str">
        <f>VLOOKUP(A36,EQUIPOS!A6:D186,3,FALSE)</f>
        <v xml:space="preserve">Buldozer, Potencia al volante de 140 HP, motor de 2200 RPM, longitud de hoja 4,80m. </v>
      </c>
      <c r="C36" s="874"/>
      <c r="D36" s="874"/>
      <c r="E36" s="874"/>
      <c r="F36" s="874"/>
      <c r="G36" s="874"/>
      <c r="H36" s="875"/>
      <c r="I36" s="267"/>
      <c r="J36" s="268"/>
      <c r="K36" s="269">
        <f>VLOOKUP(A36,EQUIPOS!A6:D186,4,FALSE)</f>
        <v>218724.90947319445</v>
      </c>
      <c r="L36" s="270"/>
      <c r="M36" s="271">
        <v>45</v>
      </c>
      <c r="N36" s="272">
        <f>K36/M36</f>
        <v>4860.5535438487659</v>
      </c>
    </row>
    <row r="37" spans="1:14">
      <c r="A37" s="113" t="s">
        <v>152</v>
      </c>
      <c r="B37" s="873" t="str">
        <f>VLOOKUP(A37,EQUIPOS!A7:D187,3,FALSE)</f>
        <v xml:space="preserve">Carrotanque de agua(1000 Galones) </v>
      </c>
      <c r="C37" s="874"/>
      <c r="D37" s="874"/>
      <c r="E37" s="874"/>
      <c r="F37" s="874"/>
      <c r="G37" s="874"/>
      <c r="H37" s="875"/>
      <c r="I37" s="267"/>
      <c r="J37" s="268"/>
      <c r="K37" s="269">
        <f>VLOOKUP(A37,EQUIPOS!A7:D187,4,FALSE)</f>
        <v>52775.939733492174</v>
      </c>
      <c r="L37" s="270"/>
      <c r="M37" s="271">
        <v>45</v>
      </c>
      <c r="N37" s="272">
        <f>K37/M37</f>
        <v>1172.7986607442706</v>
      </c>
    </row>
    <row r="38" spans="1:14">
      <c r="A38" t="s">
        <v>269</v>
      </c>
      <c r="B38" s="873" t="str">
        <f>VLOOKUP(A38,EQUIPOS!A8:D188,3,FALSE)</f>
        <v>Motoniveladora  potencia 215 HP, ancho de cuchilla 4,27 m, peso 18 ton.</v>
      </c>
      <c r="C38" s="874"/>
      <c r="D38" s="874"/>
      <c r="E38" s="874"/>
      <c r="F38" s="874"/>
      <c r="G38" s="874"/>
      <c r="H38" s="875"/>
      <c r="I38" s="267"/>
      <c r="J38" s="268"/>
      <c r="K38" s="269">
        <f>VLOOKUP(A38,EQUIPOS!A8:D188,4,FALSE)</f>
        <v>125779.23734341412</v>
      </c>
      <c r="L38" s="270"/>
      <c r="M38" s="271">
        <v>45</v>
      </c>
      <c r="N38" s="272">
        <f>K38/M38</f>
        <v>2795.0941631869805</v>
      </c>
    </row>
    <row r="39" spans="1:14">
      <c r="A39" t="s">
        <v>365</v>
      </c>
      <c r="B39" s="873" t="str">
        <f>VLOOKUP(A39,EQUIPOS!A9:D189,3,FALSE)</f>
        <v xml:space="preserve">Vibrocompatador, potencia 153 HP, peso 10 Ton. </v>
      </c>
      <c r="C39" s="874"/>
      <c r="D39" s="874"/>
      <c r="E39" s="874"/>
      <c r="F39" s="874"/>
      <c r="G39" s="874"/>
      <c r="H39" s="875"/>
      <c r="I39" s="876"/>
      <c r="J39" s="877"/>
      <c r="K39" s="269">
        <f>VLOOKUP(A39,EQUIPOS!A9:D189,4,FALSE)</f>
        <v>108682.79267143519</v>
      </c>
      <c r="L39" s="878">
        <v>45</v>
      </c>
      <c r="M39" s="879"/>
      <c r="N39" s="272">
        <f>K39/L39</f>
        <v>2415.1731704763374</v>
      </c>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0.02</v>
      </c>
      <c r="M42" s="886"/>
      <c r="N42" s="105">
        <f>N76*L42</f>
        <v>12.881512978578222</v>
      </c>
    </row>
    <row r="43" spans="1:14" ht="15.75" thickBot="1">
      <c r="B43" s="824" t="s">
        <v>953</v>
      </c>
      <c r="C43" s="825"/>
      <c r="D43" s="825"/>
      <c r="E43" s="825"/>
      <c r="F43" s="825"/>
      <c r="G43" s="825"/>
      <c r="H43" s="825"/>
      <c r="I43" s="825"/>
      <c r="J43" s="825"/>
      <c r="K43" s="825"/>
      <c r="L43" s="825"/>
      <c r="M43" s="826"/>
      <c r="N43" s="394">
        <f>SUM(N36:N42)</f>
        <v>11256.501051234933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32984.237490621621</v>
      </c>
      <c r="N48" s="272">
        <f>K48*M48</f>
        <v>41230.296863277028</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41230.296863277028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911">
        <f>VLOOKUP(A59,TRANSPORTE!A5:D123,4,FALSE)</f>
        <v>1182.3355420950079</v>
      </c>
      <c r="M59" s="912"/>
      <c r="N59" s="291">
        <f>K59*L59</f>
        <v>1477.91942761876</v>
      </c>
    </row>
    <row r="60" spans="1:14" ht="24.75" customHeight="1">
      <c r="B60" s="46"/>
      <c r="C60" s="317"/>
      <c r="D60" s="317"/>
      <c r="E60" s="317"/>
      <c r="F60" s="317"/>
      <c r="G60" s="317"/>
      <c r="H60" s="311"/>
      <c r="I60" s="399"/>
      <c r="J60" s="286"/>
      <c r="K60" s="279"/>
      <c r="L60" s="911"/>
      <c r="M60" s="912"/>
      <c r="N60" s="287"/>
    </row>
    <row r="61" spans="1:14">
      <c r="B61" s="46"/>
      <c r="C61" s="47"/>
      <c r="D61" s="47"/>
      <c r="E61" s="47"/>
      <c r="F61" s="47"/>
      <c r="G61" s="317"/>
      <c r="H61" s="311"/>
      <c r="I61" s="399"/>
      <c r="J61" s="286"/>
      <c r="K61" s="279"/>
      <c r="L61" s="911"/>
      <c r="M61" s="912"/>
      <c r="N61" s="291"/>
    </row>
    <row r="62" spans="1:14">
      <c r="B62" s="46"/>
      <c r="C62" s="47"/>
      <c r="D62" s="47"/>
      <c r="E62" s="47"/>
      <c r="F62" s="47"/>
      <c r="G62" s="47"/>
      <c r="H62" s="288"/>
      <c r="I62" s="279"/>
      <c r="J62" s="279"/>
      <c r="K62" s="279"/>
      <c r="L62" s="911"/>
      <c r="M62" s="912"/>
      <c r="N62" s="291"/>
    </row>
    <row r="63" spans="1:14">
      <c r="B63" s="46"/>
      <c r="C63" s="47"/>
      <c r="D63" s="47"/>
      <c r="E63" s="47"/>
      <c r="F63" s="47"/>
      <c r="G63" s="47"/>
      <c r="H63" s="288"/>
      <c r="I63" s="279"/>
      <c r="J63" s="279"/>
      <c r="K63" s="279"/>
      <c r="L63" s="911"/>
      <c r="M63" s="912"/>
      <c r="N63" s="291"/>
    </row>
    <row r="64" spans="1:14" ht="15.75" thickBot="1">
      <c r="B64" s="465"/>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SUM(N59:N64)</f>
        <v>1477.91942761876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54608.792991059636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10921.758598211927</v>
      </c>
      <c r="M83" s="860"/>
      <c r="N83" s="51"/>
    </row>
    <row r="84" spans="1:14">
      <c r="B84" s="89" t="s">
        <v>973</v>
      </c>
      <c r="C84" s="90"/>
      <c r="D84" s="90"/>
      <c r="E84" s="90"/>
      <c r="F84" s="90"/>
      <c r="G84" s="90"/>
      <c r="H84" s="90"/>
      <c r="I84" s="87"/>
      <c r="J84" s="88"/>
      <c r="K84" s="304">
        <v>0.05</v>
      </c>
      <c r="L84" s="859">
        <f>N78*K84</f>
        <v>2730.4396495529818</v>
      </c>
      <c r="M84" s="860"/>
      <c r="N84" s="51"/>
    </row>
    <row r="85" spans="1:14" ht="15.75" thickBot="1">
      <c r="B85" s="91" t="s">
        <v>974</v>
      </c>
      <c r="C85" s="92"/>
      <c r="D85" s="92"/>
      <c r="E85" s="92"/>
      <c r="F85" s="92"/>
      <c r="G85" s="92"/>
      <c r="H85" s="92"/>
      <c r="I85" s="93"/>
      <c r="J85" s="94"/>
      <c r="K85" s="305">
        <v>0.05</v>
      </c>
      <c r="L85" s="861">
        <f>N78*K85</f>
        <v>2730.4396495529818</v>
      </c>
      <c r="M85" s="862"/>
      <c r="N85" s="51"/>
    </row>
    <row r="86" spans="1:14" ht="15.75" thickBot="1">
      <c r="B86" s="824" t="s">
        <v>953</v>
      </c>
      <c r="C86" s="825"/>
      <c r="D86" s="825"/>
      <c r="E86" s="825"/>
      <c r="F86" s="825"/>
      <c r="G86" s="825"/>
      <c r="H86" s="825"/>
      <c r="I86" s="825"/>
      <c r="J86" s="825"/>
      <c r="K86" s="825"/>
      <c r="L86" s="825"/>
      <c r="M86" s="826"/>
      <c r="N86" s="52">
        <f>L83+L84+L85</f>
        <v>16382.637897317891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ROUND((N78+N86),0)</f>
        <v>70991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129</v>
      </c>
      <c r="B36" s="873" t="str">
        <f>VLOOKUP(A36,EQUIPOS!A6:D186,3,FALSE)</f>
        <v xml:space="preserve">Buldozer, Potencia al volante de 140 HP, motor de 2200 RPM, longitud de hoja 4,80m. </v>
      </c>
      <c r="C36" s="874"/>
      <c r="D36" s="874"/>
      <c r="E36" s="874"/>
      <c r="F36" s="874"/>
      <c r="G36" s="874"/>
      <c r="H36" s="875"/>
      <c r="I36" s="267"/>
      <c r="J36" s="268"/>
      <c r="K36" s="269">
        <f>VLOOKUP(A36,EQUIPOS!A6:D186,4,FALSE)</f>
        <v>218724.90947319445</v>
      </c>
      <c r="L36" s="270"/>
      <c r="M36" s="271">
        <v>45</v>
      </c>
      <c r="N36" s="272">
        <f>K36/M36</f>
        <v>4860.5535438487659</v>
      </c>
    </row>
    <row r="37" spans="1:14">
      <c r="A37" s="113" t="s">
        <v>152</v>
      </c>
      <c r="B37" s="873" t="str">
        <f>VLOOKUP(A37,EQUIPOS!A7:D187,3,FALSE)</f>
        <v xml:space="preserve">Carrotanque de agua(1000 Galones) </v>
      </c>
      <c r="C37" s="874"/>
      <c r="D37" s="874"/>
      <c r="E37" s="874"/>
      <c r="F37" s="874"/>
      <c r="G37" s="874"/>
      <c r="H37" s="875"/>
      <c r="I37" s="267"/>
      <c r="J37" s="268"/>
      <c r="K37" s="269">
        <f>VLOOKUP(A37,EQUIPOS!A7:D187,4,FALSE)</f>
        <v>52775.939733492174</v>
      </c>
      <c r="L37" s="270"/>
      <c r="M37" s="271">
        <v>45</v>
      </c>
      <c r="N37" s="272">
        <f>K37/M37</f>
        <v>1172.7986607442706</v>
      </c>
    </row>
    <row r="38" spans="1:14">
      <c r="A38" t="s">
        <v>269</v>
      </c>
      <c r="B38" s="873" t="str">
        <f>VLOOKUP(A38,EQUIPOS!A8:D188,3,FALSE)</f>
        <v>Motoniveladora  potencia 215 HP, ancho de cuchilla 4,27 m, peso 18 ton.</v>
      </c>
      <c r="C38" s="874"/>
      <c r="D38" s="874"/>
      <c r="E38" s="874"/>
      <c r="F38" s="874"/>
      <c r="G38" s="874"/>
      <c r="H38" s="875"/>
      <c r="I38" s="267"/>
      <c r="J38" s="268"/>
      <c r="K38" s="269">
        <f>VLOOKUP(A38,EQUIPOS!A8:D188,4,FALSE)</f>
        <v>125779.23734341412</v>
      </c>
      <c r="L38" s="270"/>
      <c r="M38" s="271">
        <v>45</v>
      </c>
      <c r="N38" s="272">
        <f>K38/M38</f>
        <v>2795.0941631869805</v>
      </c>
    </row>
    <row r="39" spans="1:14">
      <c r="A39" t="s">
        <v>365</v>
      </c>
      <c r="B39" s="873" t="str">
        <f>VLOOKUP(A39,EQUIPOS!A9:D189,3,FALSE)</f>
        <v xml:space="preserve">Vibrocompatador, potencia 153 HP, peso 10 Ton. </v>
      </c>
      <c r="C39" s="874"/>
      <c r="D39" s="874"/>
      <c r="E39" s="874"/>
      <c r="F39" s="874"/>
      <c r="G39" s="874"/>
      <c r="H39" s="875"/>
      <c r="I39" s="876"/>
      <c r="J39" s="877"/>
      <c r="K39" s="269">
        <f>VLOOKUP(A39,EQUIPOS!A9:D189,4,FALSE)</f>
        <v>108682.79267143519</v>
      </c>
      <c r="L39" s="878">
        <v>45</v>
      </c>
      <c r="M39" s="879"/>
      <c r="N39" s="272">
        <f>K39/L39</f>
        <v>2415.1731704763374</v>
      </c>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0.02</v>
      </c>
      <c r="M42" s="886"/>
      <c r="N42" s="105">
        <f>N76*L42</f>
        <v>12.881512978578222</v>
      </c>
    </row>
    <row r="43" spans="1:14" ht="15.75" thickBot="1">
      <c r="B43" s="824" t="s">
        <v>953</v>
      </c>
      <c r="C43" s="825"/>
      <c r="D43" s="825"/>
      <c r="E43" s="825"/>
      <c r="F43" s="825"/>
      <c r="G43" s="825"/>
      <c r="H43" s="825"/>
      <c r="I43" s="825"/>
      <c r="J43" s="825"/>
      <c r="K43" s="825"/>
      <c r="L43" s="825"/>
      <c r="M43" s="826"/>
      <c r="N43" s="394">
        <f>SUM(N36:N42)</f>
        <v>11256.501051234933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38734.621713139539</v>
      </c>
      <c r="N48" s="272">
        <f>K48*M48</f>
        <v>48418.27714142442</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48418.27714142442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1">
        <f>VLOOKUP(A59,TRANSPORTE!A5:D123,4,FALSE)</f>
        <v>1182.3355420950079</v>
      </c>
      <c r="M59" s="912"/>
      <c r="N59" s="291">
        <f>K59*L59</f>
        <v>1477.91942761876</v>
      </c>
    </row>
    <row r="60" spans="1:14" ht="24.75" customHeight="1">
      <c r="B60" s="46"/>
      <c r="C60" s="317"/>
      <c r="D60" s="317"/>
      <c r="E60" s="317"/>
      <c r="F60" s="317"/>
      <c r="G60" s="317"/>
      <c r="H60" s="311"/>
      <c r="I60" s="399"/>
      <c r="J60" s="286"/>
      <c r="K60" s="279"/>
      <c r="L60" s="911"/>
      <c r="M60" s="912"/>
      <c r="N60" s="287"/>
    </row>
    <row r="61" spans="1:14">
      <c r="B61" s="46"/>
      <c r="C61" s="47"/>
      <c r="D61" s="47"/>
      <c r="E61" s="47"/>
      <c r="F61" s="47"/>
      <c r="G61" s="317"/>
      <c r="H61" s="311"/>
      <c r="I61" s="399"/>
      <c r="J61" s="286"/>
      <c r="K61" s="279"/>
      <c r="L61" s="911"/>
      <c r="M61" s="912"/>
      <c r="N61" s="291"/>
    </row>
    <row r="62" spans="1:14">
      <c r="B62" s="46"/>
      <c r="C62" s="47"/>
      <c r="D62" s="47"/>
      <c r="E62" s="47"/>
      <c r="F62" s="47"/>
      <c r="G62" s="47"/>
      <c r="H62" s="288"/>
      <c r="I62" s="279"/>
      <c r="J62" s="279"/>
      <c r="K62" s="279"/>
      <c r="L62" s="911"/>
      <c r="M62" s="912"/>
      <c r="N62" s="291"/>
    </row>
    <row r="63" spans="1:14">
      <c r="B63" s="46"/>
      <c r="C63" s="47"/>
      <c r="D63" s="47"/>
      <c r="E63" s="47"/>
      <c r="F63" s="47"/>
      <c r="G63" s="47"/>
      <c r="H63" s="288"/>
      <c r="I63" s="279"/>
      <c r="J63" s="279"/>
      <c r="K63" s="279"/>
      <c r="L63" s="911"/>
      <c r="M63" s="912"/>
      <c r="N63" s="291"/>
    </row>
    <row r="64" spans="1:14" ht="15.75" thickBot="1">
      <c r="B64" s="465"/>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SUM(N59:N64)</f>
        <v>1477.91942761876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61796.773269207028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12359.354653841407</v>
      </c>
      <c r="M83" s="860"/>
      <c r="N83" s="51"/>
    </row>
    <row r="84" spans="1:14">
      <c r="B84" s="89" t="s">
        <v>973</v>
      </c>
      <c r="C84" s="90"/>
      <c r="D84" s="90"/>
      <c r="E84" s="90"/>
      <c r="F84" s="90"/>
      <c r="G84" s="90"/>
      <c r="H84" s="90"/>
      <c r="I84" s="87"/>
      <c r="J84" s="88"/>
      <c r="K84" s="304">
        <v>0.05</v>
      </c>
      <c r="L84" s="859">
        <f>N78*K84</f>
        <v>3089.8386634603517</v>
      </c>
      <c r="M84" s="860"/>
      <c r="N84" s="51"/>
    </row>
    <row r="85" spans="1:14" ht="15.75" thickBot="1">
      <c r="B85" s="91" t="s">
        <v>974</v>
      </c>
      <c r="C85" s="92"/>
      <c r="D85" s="92"/>
      <c r="E85" s="92"/>
      <c r="F85" s="92"/>
      <c r="G85" s="92"/>
      <c r="H85" s="92"/>
      <c r="I85" s="93"/>
      <c r="J85" s="94"/>
      <c r="K85" s="305">
        <v>0.05</v>
      </c>
      <c r="L85" s="861">
        <f>N78*K85</f>
        <v>3089.8386634603517</v>
      </c>
      <c r="M85" s="862"/>
      <c r="N85" s="51"/>
    </row>
    <row r="86" spans="1:14" ht="15.75" thickBot="1">
      <c r="B86" s="824" t="s">
        <v>953</v>
      </c>
      <c r="C86" s="825"/>
      <c r="D86" s="825"/>
      <c r="E86" s="825"/>
      <c r="F86" s="825"/>
      <c r="G86" s="825"/>
      <c r="H86" s="825"/>
      <c r="I86" s="825"/>
      <c r="J86" s="825"/>
      <c r="K86" s="825"/>
      <c r="L86" s="825"/>
      <c r="M86" s="826"/>
      <c r="N86" s="52">
        <f>L83+L84+L85</f>
        <v>18539.031980762109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80335.80524996914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129</v>
      </c>
      <c r="B36" s="873" t="str">
        <f>VLOOKUP(A36,EQUIPOS!A6:D186,3,FALSE)</f>
        <v xml:space="preserve">Buldozer, Potencia al volante de 140 HP, motor de 2200 RPM, longitud de hoja 4,80m. </v>
      </c>
      <c r="C36" s="874"/>
      <c r="D36" s="874"/>
      <c r="E36" s="874"/>
      <c r="F36" s="874"/>
      <c r="G36" s="874"/>
      <c r="H36" s="875"/>
      <c r="I36" s="267"/>
      <c r="J36" s="268"/>
      <c r="K36" s="269">
        <f>VLOOKUP(A36,EQUIPOS!A6:D186,4,FALSE)</f>
        <v>218724.90947319445</v>
      </c>
      <c r="L36" s="270"/>
      <c r="M36" s="271">
        <v>45</v>
      </c>
      <c r="N36" s="272">
        <f>K36/M36</f>
        <v>4860.5535438487659</v>
      </c>
    </row>
    <row r="37" spans="1:14">
      <c r="A37" s="113" t="s">
        <v>152</v>
      </c>
      <c r="B37" s="873" t="str">
        <f>VLOOKUP(A37,EQUIPOS!A7:D187,3,FALSE)</f>
        <v xml:space="preserve">Carrotanque de agua(1000 Galones) </v>
      </c>
      <c r="C37" s="874"/>
      <c r="D37" s="874"/>
      <c r="E37" s="874"/>
      <c r="F37" s="874"/>
      <c r="G37" s="874"/>
      <c r="H37" s="875"/>
      <c r="I37" s="267"/>
      <c r="J37" s="268"/>
      <c r="K37" s="269">
        <f>VLOOKUP(A37,EQUIPOS!A7:D187,4,FALSE)</f>
        <v>52775.939733492174</v>
      </c>
      <c r="L37" s="270"/>
      <c r="M37" s="271">
        <v>45</v>
      </c>
      <c r="N37" s="272">
        <f>K37/M37</f>
        <v>1172.7986607442706</v>
      </c>
    </row>
    <row r="38" spans="1:14">
      <c r="A38" t="s">
        <v>269</v>
      </c>
      <c r="B38" s="873" t="str">
        <f>VLOOKUP(A38,EQUIPOS!A8:D188,3,FALSE)</f>
        <v>Motoniveladora  potencia 215 HP, ancho de cuchilla 4,27 m, peso 18 ton.</v>
      </c>
      <c r="C38" s="874"/>
      <c r="D38" s="874"/>
      <c r="E38" s="874"/>
      <c r="F38" s="874"/>
      <c r="G38" s="874"/>
      <c r="H38" s="875"/>
      <c r="I38" s="267"/>
      <c r="J38" s="268"/>
      <c r="K38" s="269">
        <f>VLOOKUP(A38,EQUIPOS!A8:D188,4,FALSE)</f>
        <v>125779.23734341412</v>
      </c>
      <c r="L38" s="270"/>
      <c r="M38" s="271">
        <v>45</v>
      </c>
      <c r="N38" s="272">
        <f>K38/M38</f>
        <v>2795.0941631869805</v>
      </c>
    </row>
    <row r="39" spans="1:14">
      <c r="A39" t="s">
        <v>365</v>
      </c>
      <c r="B39" s="873" t="str">
        <f>VLOOKUP(A39,EQUIPOS!A9:D189,3,FALSE)</f>
        <v xml:space="preserve">Vibrocompatador, potencia 153 HP, peso 10 Ton. </v>
      </c>
      <c r="C39" s="874"/>
      <c r="D39" s="874"/>
      <c r="E39" s="874"/>
      <c r="F39" s="874"/>
      <c r="G39" s="874"/>
      <c r="H39" s="875"/>
      <c r="I39" s="876"/>
      <c r="J39" s="877"/>
      <c r="K39" s="269">
        <f>VLOOKUP(A39,EQUIPOS!A9:D189,4,FALSE)</f>
        <v>108682.79267143519</v>
      </c>
      <c r="L39" s="878">
        <v>45</v>
      </c>
      <c r="M39" s="879"/>
      <c r="N39" s="272">
        <f>K39/L39</f>
        <v>2415.1731704763374</v>
      </c>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0.02</v>
      </c>
      <c r="M42" s="886"/>
      <c r="N42" s="105">
        <f>N76*L42</f>
        <v>12.881512978578222</v>
      </c>
    </row>
    <row r="43" spans="1:14" ht="15.75" thickBot="1">
      <c r="B43" s="824" t="s">
        <v>953</v>
      </c>
      <c r="C43" s="825"/>
      <c r="D43" s="825"/>
      <c r="E43" s="825"/>
      <c r="F43" s="825"/>
      <c r="G43" s="825"/>
      <c r="H43" s="825"/>
      <c r="I43" s="825"/>
      <c r="J43" s="825"/>
      <c r="K43" s="825"/>
      <c r="L43" s="825"/>
      <c r="M43" s="826"/>
      <c r="N43" s="394">
        <f>SUM(N36:N42)</f>
        <v>11256.501051234933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54945.175466473011</v>
      </c>
      <c r="N48" s="272">
        <f>K48*M48</f>
        <v>68681.469333091256</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68681.469333091256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1">
        <f>VLOOKUP(A59,TRANSPORTE!A5:D123,4,FALSE)</f>
        <v>1182.3355420950079</v>
      </c>
      <c r="M59" s="912"/>
      <c r="N59" s="291">
        <f>K59*L59</f>
        <v>1477.91942761876</v>
      </c>
    </row>
    <row r="60" spans="1:14" ht="24.75" customHeight="1">
      <c r="B60" s="46"/>
      <c r="C60" s="317"/>
      <c r="D60" s="317"/>
      <c r="E60" s="317"/>
      <c r="F60" s="317"/>
      <c r="G60" s="317"/>
      <c r="H60" s="311"/>
      <c r="I60" s="399"/>
      <c r="J60" s="286"/>
      <c r="K60" s="279"/>
      <c r="L60" s="911"/>
      <c r="M60" s="912"/>
      <c r="N60" s="287"/>
    </row>
    <row r="61" spans="1:14">
      <c r="B61" s="46"/>
      <c r="C61" s="47"/>
      <c r="D61" s="47"/>
      <c r="E61" s="47"/>
      <c r="F61" s="47"/>
      <c r="G61" s="317"/>
      <c r="H61" s="311"/>
      <c r="I61" s="399"/>
      <c r="J61" s="286"/>
      <c r="K61" s="279"/>
      <c r="L61" s="911"/>
      <c r="M61" s="912"/>
      <c r="N61" s="291"/>
    </row>
    <row r="62" spans="1:14">
      <c r="B62" s="46"/>
      <c r="C62" s="47"/>
      <c r="D62" s="47"/>
      <c r="E62" s="47"/>
      <c r="F62" s="47"/>
      <c r="G62" s="47"/>
      <c r="H62" s="288"/>
      <c r="I62" s="279"/>
      <c r="J62" s="279"/>
      <c r="K62" s="279"/>
      <c r="L62" s="911"/>
      <c r="M62" s="912"/>
      <c r="N62" s="291"/>
    </row>
    <row r="63" spans="1:14">
      <c r="B63" s="46"/>
      <c r="C63" s="47"/>
      <c r="D63" s="47"/>
      <c r="E63" s="47"/>
      <c r="F63" s="47"/>
      <c r="G63" s="47"/>
      <c r="H63" s="288"/>
      <c r="I63" s="279"/>
      <c r="J63" s="279"/>
      <c r="K63" s="279"/>
      <c r="L63" s="911"/>
      <c r="M63" s="912"/>
      <c r="N63" s="291"/>
    </row>
    <row r="64" spans="1:14" ht="15.75" thickBot="1">
      <c r="B64" s="465"/>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SUM(N59:N64)</f>
        <v>1477.91942761876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82059.965460873849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16411.993092174769</v>
      </c>
      <c r="M83" s="860"/>
      <c r="N83" s="51"/>
    </row>
    <row r="84" spans="1:14">
      <c r="B84" s="89" t="s">
        <v>973</v>
      </c>
      <c r="C84" s="90"/>
      <c r="D84" s="90"/>
      <c r="E84" s="90"/>
      <c r="F84" s="90"/>
      <c r="G84" s="90"/>
      <c r="H84" s="90"/>
      <c r="I84" s="87"/>
      <c r="J84" s="88"/>
      <c r="K84" s="304">
        <v>0.05</v>
      </c>
      <c r="L84" s="859">
        <f>N78*K84</f>
        <v>4102.9982730436923</v>
      </c>
      <c r="M84" s="860"/>
      <c r="N84" s="51"/>
    </row>
    <row r="85" spans="1:14" ht="15.75" thickBot="1">
      <c r="B85" s="91" t="s">
        <v>974</v>
      </c>
      <c r="C85" s="92"/>
      <c r="D85" s="92"/>
      <c r="E85" s="92"/>
      <c r="F85" s="92"/>
      <c r="G85" s="92"/>
      <c r="H85" s="92"/>
      <c r="I85" s="93"/>
      <c r="J85" s="94"/>
      <c r="K85" s="305">
        <v>0.05</v>
      </c>
      <c r="L85" s="861">
        <f>N78*K85</f>
        <v>4102.9982730436923</v>
      </c>
      <c r="M85" s="862"/>
      <c r="N85" s="51"/>
    </row>
    <row r="86" spans="1:14" ht="15.75" thickBot="1">
      <c r="B86" s="824" t="s">
        <v>953</v>
      </c>
      <c r="C86" s="825"/>
      <c r="D86" s="825"/>
      <c r="E86" s="825"/>
      <c r="F86" s="825"/>
      <c r="G86" s="825"/>
      <c r="H86" s="825"/>
      <c r="I86" s="825"/>
      <c r="J86" s="825"/>
      <c r="K86" s="825"/>
      <c r="L86" s="825"/>
      <c r="M86" s="826"/>
      <c r="N86" s="52">
        <f>L83+L84+L85</f>
        <v>24617.989638262155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106677.955099136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129</v>
      </c>
      <c r="B36" s="873" t="str">
        <f>VLOOKUP(A36,EQUIPOS!A6:D154,3,FALSE)</f>
        <v xml:space="preserve">Buldozer, Potencia al volante de 140 HP, motor de 2200 RPM, longitud de hoja 4,80m. </v>
      </c>
      <c r="C36" s="874"/>
      <c r="D36" s="874"/>
      <c r="E36" s="874"/>
      <c r="F36" s="874"/>
      <c r="G36" s="874"/>
      <c r="H36" s="875"/>
      <c r="I36" s="267"/>
      <c r="J36" s="268"/>
      <c r="K36" s="269">
        <f>VLOOKUP(A36,EQUIPOS!A6:D163,4,FALSE)</f>
        <v>218724.90947319445</v>
      </c>
      <c r="L36" s="270"/>
      <c r="M36" s="271">
        <v>400</v>
      </c>
      <c r="N36" s="272">
        <f>K36/M36</f>
        <v>546.81227368298607</v>
      </c>
    </row>
    <row r="37" spans="1:14">
      <c r="A37" s="113" t="s">
        <v>152</v>
      </c>
      <c r="B37" s="873" t="str">
        <f>VLOOKUP(A37,EQUIPOS!A7:D154,3,FALSE)</f>
        <v xml:space="preserve">Carrotanque de agua(1000 Galones) </v>
      </c>
      <c r="C37" s="874"/>
      <c r="D37" s="874"/>
      <c r="E37" s="874"/>
      <c r="F37" s="874"/>
      <c r="G37" s="874"/>
      <c r="H37" s="875"/>
      <c r="I37" s="267"/>
      <c r="J37" s="268"/>
      <c r="K37" s="269">
        <f>VLOOKUP(A37,EQUIPOS!A7:D164,4,FALSE)</f>
        <v>52775.939733492174</v>
      </c>
      <c r="L37" s="270"/>
      <c r="M37" s="271">
        <v>200</v>
      </c>
      <c r="N37" s="272">
        <f>K37/M37</f>
        <v>263.87969866746084</v>
      </c>
    </row>
    <row r="38" spans="1:14">
      <c r="A38" t="s">
        <v>269</v>
      </c>
      <c r="B38" s="873" t="str">
        <f>VLOOKUP(A38,EQUIPOS!A8:D154,3,FALSE)</f>
        <v>Motoniveladora  potencia 215 HP, ancho de cuchilla 4,27 m, peso 18 ton.</v>
      </c>
      <c r="C38" s="874"/>
      <c r="D38" s="874"/>
      <c r="E38" s="874"/>
      <c r="F38" s="874"/>
      <c r="G38" s="874"/>
      <c r="H38" s="875"/>
      <c r="I38" s="267"/>
      <c r="J38" s="268"/>
      <c r="K38" s="269">
        <f>VLOOKUP(A38,EQUIPOS!A8:D165,4,FALSE)</f>
        <v>125779.23734341412</v>
      </c>
      <c r="L38" s="270"/>
      <c r="M38" s="271">
        <v>200</v>
      </c>
      <c r="N38" s="272">
        <f>K38/M38</f>
        <v>628.89618671707058</v>
      </c>
    </row>
    <row r="39" spans="1:14">
      <c r="A39" t="s">
        <v>365</v>
      </c>
      <c r="B39" s="873" t="str">
        <f>VLOOKUP(A39,EQUIPOS!A9:D155,3,FALSE)</f>
        <v xml:space="preserve">Vibrocompatador, potencia 153 HP, peso 10 Ton. </v>
      </c>
      <c r="C39" s="874"/>
      <c r="D39" s="874"/>
      <c r="E39" s="874"/>
      <c r="F39" s="874"/>
      <c r="G39" s="874"/>
      <c r="H39" s="875"/>
      <c r="I39" s="876"/>
      <c r="J39" s="877"/>
      <c r="K39" s="269">
        <f>VLOOKUP(A39,EQUIPOS!A9:D166,4,FALSE)</f>
        <v>108682.79267143519</v>
      </c>
      <c r="L39" s="878">
        <v>200</v>
      </c>
      <c r="M39" s="879"/>
      <c r="N39" s="272">
        <f>K39/L39</f>
        <v>543.41396335717593</v>
      </c>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0.02</v>
      </c>
      <c r="N41" s="344">
        <f>N76*M41</f>
        <v>2.8983404201801002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1985.9004628448736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1600</v>
      </c>
      <c r="N71" s="395">
        <f>K71/M71</f>
        <v>78.238118749999998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144.917021009005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2130.8174838538785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426.16349677077574</v>
      </c>
      <c r="M83" s="860"/>
      <c r="N83" s="51"/>
    </row>
    <row r="84" spans="1:14">
      <c r="B84" s="89" t="s">
        <v>973</v>
      </c>
      <c r="C84" s="90"/>
      <c r="D84" s="90"/>
      <c r="E84" s="90"/>
      <c r="F84" s="90"/>
      <c r="G84" s="90"/>
      <c r="H84" s="90"/>
      <c r="I84" s="87"/>
      <c r="J84" s="88"/>
      <c r="K84" s="304">
        <v>0.05</v>
      </c>
      <c r="L84" s="859">
        <f>N78*K84</f>
        <v>106.54087419269393</v>
      </c>
      <c r="M84" s="860"/>
      <c r="N84" s="51"/>
    </row>
    <row r="85" spans="1:14" ht="15.75" thickBot="1">
      <c r="B85" s="91" t="s">
        <v>974</v>
      </c>
      <c r="C85" s="92"/>
      <c r="D85" s="92"/>
      <c r="E85" s="92"/>
      <c r="F85" s="92"/>
      <c r="G85" s="92"/>
      <c r="H85" s="92"/>
      <c r="I85" s="93"/>
      <c r="J85" s="94"/>
      <c r="K85" s="305">
        <v>0.05</v>
      </c>
      <c r="L85" s="861">
        <f>N78*K85</f>
        <v>106.54087419269393</v>
      </c>
      <c r="M85" s="862"/>
      <c r="N85" s="51"/>
    </row>
    <row r="86" spans="1:14" ht="15.75" thickBot="1">
      <c r="B86" s="824" t="s">
        <v>953</v>
      </c>
      <c r="C86" s="825"/>
      <c r="D86" s="825"/>
      <c r="E86" s="825"/>
      <c r="F86" s="825"/>
      <c r="G86" s="825"/>
      <c r="H86" s="825"/>
      <c r="I86" s="825"/>
      <c r="J86" s="825"/>
      <c r="K86" s="825"/>
      <c r="L86" s="825"/>
      <c r="M86" s="826"/>
      <c r="N86" s="52">
        <f>L83+L84+L85</f>
        <v>639.24524515616372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2770.0627290100419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2.31867233614408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6046.387856454613</v>
      </c>
      <c r="N48" s="272">
        <f>K48*M48</f>
        <v>7255.6654277455355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7255.6654277455355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231.86723361440798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7489.8513336960877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1497.9702667392175</v>
      </c>
      <c r="M83" s="860"/>
      <c r="N83" s="51"/>
    </row>
    <row r="84" spans="1:14">
      <c r="B84" s="89" t="s">
        <v>973</v>
      </c>
      <c r="C84" s="90"/>
      <c r="D84" s="90"/>
      <c r="E84" s="90"/>
      <c r="F84" s="90"/>
      <c r="G84" s="90"/>
      <c r="H84" s="90"/>
      <c r="I84" s="87"/>
      <c r="J84" s="88"/>
      <c r="K84" s="304">
        <v>0.05</v>
      </c>
      <c r="L84" s="859">
        <f>N78*K84</f>
        <v>374.49256668480439</v>
      </c>
      <c r="M84" s="860"/>
      <c r="N84" s="51"/>
    </row>
    <row r="85" spans="1:14" ht="15.75" thickBot="1">
      <c r="B85" s="91" t="s">
        <v>974</v>
      </c>
      <c r="C85" s="92"/>
      <c r="D85" s="92"/>
      <c r="E85" s="92"/>
      <c r="F85" s="92"/>
      <c r="G85" s="92"/>
      <c r="H85" s="92"/>
      <c r="I85" s="93"/>
      <c r="J85" s="94"/>
      <c r="K85" s="305">
        <v>0.05</v>
      </c>
      <c r="L85" s="861">
        <f>N78*K85</f>
        <v>374.49256668480439</v>
      </c>
      <c r="M85" s="862"/>
      <c r="N85" s="51"/>
    </row>
    <row r="86" spans="1:14" ht="15.75" thickBot="1">
      <c r="B86" s="824" t="s">
        <v>953</v>
      </c>
      <c r="C86" s="825"/>
      <c r="D86" s="825"/>
      <c r="E86" s="825"/>
      <c r="F86" s="825"/>
      <c r="G86" s="825"/>
      <c r="H86" s="825"/>
      <c r="I86" s="825"/>
      <c r="J86" s="825"/>
      <c r="K86" s="825"/>
      <c r="L86" s="825"/>
      <c r="M86" s="826"/>
      <c r="N86" s="52">
        <f>L83+L84+L85</f>
        <v>2246.9554001088263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9736.806733804915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2.31867233614408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231.86723361440798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5819.5459059505529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1163.9091811901105</v>
      </c>
      <c r="M83" s="860"/>
      <c r="N83" s="51"/>
    </row>
    <row r="84" spans="1:14">
      <c r="B84" s="89" t="s">
        <v>973</v>
      </c>
      <c r="C84" s="90"/>
      <c r="D84" s="90"/>
      <c r="E84" s="90"/>
      <c r="F84" s="90"/>
      <c r="G84" s="90"/>
      <c r="H84" s="90"/>
      <c r="I84" s="87"/>
      <c r="J84" s="88"/>
      <c r="K84" s="304">
        <v>0.05</v>
      </c>
      <c r="L84" s="859">
        <f>N78*K84</f>
        <v>290.97729529752763</v>
      </c>
      <c r="M84" s="860"/>
      <c r="N84" s="51"/>
    </row>
    <row r="85" spans="1:14" ht="15.75" thickBot="1">
      <c r="B85" s="91" t="s">
        <v>974</v>
      </c>
      <c r="C85" s="92"/>
      <c r="D85" s="92"/>
      <c r="E85" s="92"/>
      <c r="F85" s="92"/>
      <c r="G85" s="92"/>
      <c r="H85" s="92"/>
      <c r="I85" s="93"/>
      <c r="J85" s="94"/>
      <c r="K85" s="305">
        <v>0.05</v>
      </c>
      <c r="L85" s="861">
        <f>N78*K85</f>
        <v>290.97729529752763</v>
      </c>
      <c r="M85" s="862"/>
      <c r="N85" s="51"/>
    </row>
    <row r="86" spans="1:14" ht="15.75" thickBot="1">
      <c r="B86" s="824" t="s">
        <v>953</v>
      </c>
      <c r="C86" s="825"/>
      <c r="D86" s="825"/>
      <c r="E86" s="825"/>
      <c r="F86" s="825"/>
      <c r="G86" s="825"/>
      <c r="H86" s="825"/>
      <c r="I86" s="825"/>
      <c r="J86" s="825"/>
      <c r="K86" s="825"/>
      <c r="L86" s="825"/>
      <c r="M86" s="826"/>
      <c r="N86" s="52">
        <f>L83+L84+L85</f>
        <v>1745.8637717851659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7565.409677735719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2.31867233614408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6017.8049320422815</v>
      </c>
      <c r="N48" s="272">
        <f>K48*M48</f>
        <v>7221.3659184507378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7221.3659184507378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231.86723361440798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7455.5518244012901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1491.1103648802582</v>
      </c>
      <c r="M83" s="860"/>
      <c r="N83" s="51"/>
    </row>
    <row r="84" spans="1:14">
      <c r="B84" s="89" t="s">
        <v>973</v>
      </c>
      <c r="C84" s="90"/>
      <c r="D84" s="90"/>
      <c r="E84" s="90"/>
      <c r="F84" s="90"/>
      <c r="G84" s="90"/>
      <c r="H84" s="90"/>
      <c r="I84" s="87"/>
      <c r="J84" s="88"/>
      <c r="K84" s="304">
        <v>0.05</v>
      </c>
      <c r="L84" s="859">
        <f>N78*K84</f>
        <v>372.77759122006455</v>
      </c>
      <c r="M84" s="860"/>
      <c r="N84" s="51"/>
    </row>
    <row r="85" spans="1:14" ht="15.75" thickBot="1">
      <c r="B85" s="91" t="s">
        <v>974</v>
      </c>
      <c r="C85" s="92"/>
      <c r="D85" s="92"/>
      <c r="E85" s="92"/>
      <c r="F85" s="92"/>
      <c r="G85" s="92"/>
      <c r="H85" s="92"/>
      <c r="I85" s="93"/>
      <c r="J85" s="94"/>
      <c r="K85" s="305">
        <v>0.05</v>
      </c>
      <c r="L85" s="861">
        <f>N78*K85</f>
        <v>372.77759122006455</v>
      </c>
      <c r="M85" s="862"/>
      <c r="N85" s="51"/>
    </row>
    <row r="86" spans="1:14" ht="15.75" thickBot="1">
      <c r="B86" s="824" t="s">
        <v>953</v>
      </c>
      <c r="C86" s="825"/>
      <c r="D86" s="825"/>
      <c r="E86" s="825"/>
      <c r="F86" s="825"/>
      <c r="G86" s="825"/>
      <c r="H86" s="825"/>
      <c r="I86" s="825"/>
      <c r="J86" s="825"/>
      <c r="K86" s="825"/>
      <c r="L86" s="825"/>
      <c r="M86" s="826"/>
      <c r="N86" s="52">
        <f>L83+L84+L85</f>
        <v>2236.6655473203873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9692.2173717216774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2.31867233614408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10615.258389441044</v>
      </c>
      <c r="N48" s="272">
        <f>K48*M48</f>
        <v>13799.835906273358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13799.835906273358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231.86723361440798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14034.021812223909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2806.8043624447819</v>
      </c>
      <c r="M83" s="860"/>
      <c r="N83" s="51"/>
    </row>
    <row r="84" spans="1:14">
      <c r="B84" s="89" t="s">
        <v>973</v>
      </c>
      <c r="C84" s="90"/>
      <c r="D84" s="90"/>
      <c r="E84" s="90"/>
      <c r="F84" s="90"/>
      <c r="G84" s="90"/>
      <c r="H84" s="90"/>
      <c r="I84" s="87"/>
      <c r="J84" s="88"/>
      <c r="K84" s="304">
        <v>0.05</v>
      </c>
      <c r="L84" s="859">
        <f>N78*K84</f>
        <v>701.70109061119547</v>
      </c>
      <c r="M84" s="860"/>
      <c r="N84" s="51"/>
    </row>
    <row r="85" spans="1:14" ht="15.75" thickBot="1">
      <c r="B85" s="91" t="s">
        <v>974</v>
      </c>
      <c r="C85" s="92"/>
      <c r="D85" s="92"/>
      <c r="E85" s="92"/>
      <c r="F85" s="92"/>
      <c r="G85" s="92"/>
      <c r="H85" s="92"/>
      <c r="I85" s="93"/>
      <c r="J85" s="94"/>
      <c r="K85" s="305">
        <v>0.05</v>
      </c>
      <c r="L85" s="861">
        <f>N78*K85</f>
        <v>701.70109061119547</v>
      </c>
      <c r="M85" s="862"/>
      <c r="N85" s="51"/>
    </row>
    <row r="86" spans="1:14" ht="15.75" thickBot="1">
      <c r="B86" s="824" t="s">
        <v>953</v>
      </c>
      <c r="C86" s="825"/>
      <c r="D86" s="825"/>
      <c r="E86" s="825"/>
      <c r="F86" s="825"/>
      <c r="G86" s="825"/>
      <c r="H86" s="825"/>
      <c r="I86" s="825"/>
      <c r="J86" s="825"/>
      <c r="K86" s="825"/>
      <c r="L86" s="825"/>
      <c r="M86" s="826"/>
      <c r="N86" s="52">
        <f>L83+L84+L85</f>
        <v>4210.2065436671728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18244.228355891082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303</v>
      </c>
      <c r="B36" s="873" t="str">
        <f>VLOOKUP(A36,EQUIPOS!A6:D154,3,FALSE)</f>
        <v>Retrocargador, pala de 1,1 m3 de capacidad, profundidad de excavación de 4.400 mm y una altura de 5.680 mm</v>
      </c>
      <c r="C36" s="874"/>
      <c r="D36" s="874"/>
      <c r="E36" s="874"/>
      <c r="F36" s="874"/>
      <c r="G36" s="874"/>
      <c r="H36" s="875"/>
      <c r="I36" s="267"/>
      <c r="J36" s="268"/>
      <c r="K36" s="269">
        <f>VLOOKUP(A36,EQUIPOS!A6:D163,4,FALSE)</f>
        <v>86866.557668483918</v>
      </c>
      <c r="L36" s="270"/>
      <c r="M36" s="271">
        <v>250</v>
      </c>
      <c r="N36" s="272">
        <f>K36/M36</f>
        <v>347.46623067393568</v>
      </c>
    </row>
    <row r="37" spans="1:14">
      <c r="A37" s="113" t="s">
        <v>373</v>
      </c>
      <c r="B37" s="873" t="str">
        <f>VLOOKUP(A37,EQUIPOS!A7:D154,3,FALSE)</f>
        <v>Volqueta 6 m3</v>
      </c>
      <c r="C37" s="874"/>
      <c r="D37" s="874"/>
      <c r="E37" s="874"/>
      <c r="F37" s="874"/>
      <c r="G37" s="874"/>
      <c r="H37" s="875"/>
      <c r="I37" s="267"/>
      <c r="J37" s="268"/>
      <c r="K37" s="269">
        <f>VLOOKUP(A37,EQUIPOS!A7:D164,4,FALSE)</f>
        <v>78091.691144043041</v>
      </c>
      <c r="L37" s="270"/>
      <c r="M37" s="271">
        <v>250</v>
      </c>
      <c r="N37" s="272">
        <f>K37/M37</f>
        <v>312.36676457617216</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0.05</v>
      </c>
      <c r="N41" s="344">
        <f>N76*M41</f>
        <v>5.7966808403601995</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665.62967609046802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2000</v>
      </c>
      <c r="N71" s="395">
        <f>K71/M71</f>
        <v>62.590494999999997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115.93361680720399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781.563292897672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156.3126585795344</v>
      </c>
      <c r="M83" s="860"/>
      <c r="N83" s="51"/>
    </row>
    <row r="84" spans="1:14">
      <c r="B84" s="89" t="s">
        <v>973</v>
      </c>
      <c r="C84" s="90"/>
      <c r="D84" s="90"/>
      <c r="E84" s="90"/>
      <c r="F84" s="90"/>
      <c r="G84" s="90"/>
      <c r="H84" s="90"/>
      <c r="I84" s="87"/>
      <c r="J84" s="88"/>
      <c r="K84" s="304">
        <v>0.05</v>
      </c>
      <c r="L84" s="859">
        <f>N78*K84</f>
        <v>39.0781646448836</v>
      </c>
      <c r="M84" s="860"/>
      <c r="N84" s="51"/>
    </row>
    <row r="85" spans="1:14" ht="15.75" thickBot="1">
      <c r="B85" s="91" t="s">
        <v>974</v>
      </c>
      <c r="C85" s="92"/>
      <c r="D85" s="92"/>
      <c r="E85" s="92"/>
      <c r="F85" s="92"/>
      <c r="G85" s="92"/>
      <c r="H85" s="92"/>
      <c r="I85" s="93"/>
      <c r="J85" s="94"/>
      <c r="K85" s="305">
        <v>0.05</v>
      </c>
      <c r="L85" s="861">
        <f>N78*K85</f>
        <v>39.0781646448836</v>
      </c>
      <c r="M85" s="862"/>
      <c r="N85" s="51"/>
    </row>
    <row r="86" spans="1:14" ht="15.75" thickBot="1">
      <c r="B86" s="824" t="s">
        <v>953</v>
      </c>
      <c r="C86" s="825"/>
      <c r="D86" s="825"/>
      <c r="E86" s="825"/>
      <c r="F86" s="825"/>
      <c r="G86" s="825"/>
      <c r="H86" s="825"/>
      <c r="I86" s="825"/>
      <c r="J86" s="825"/>
      <c r="K86" s="825"/>
      <c r="L86" s="825"/>
      <c r="M86" s="826"/>
      <c r="N86" s="52">
        <f>L83+L84+L85</f>
        <v>234.4689878693016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1016.0322807669736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35</v>
      </c>
      <c r="N36" s="272">
        <f>K36/M36</f>
        <v>1507.8839923854907</v>
      </c>
    </row>
    <row r="37" spans="1:14">
      <c r="A37" s="113" t="s">
        <v>269</v>
      </c>
      <c r="B37" s="873" t="str">
        <f>VLOOKUP(A37,EQUIPOS!A7:D154,3,FALSE)</f>
        <v>Motoniveladora  potencia 215 HP, ancho de cuchilla 4,27 m, peso 18 ton.</v>
      </c>
      <c r="C37" s="874"/>
      <c r="D37" s="874"/>
      <c r="E37" s="874"/>
      <c r="F37" s="874"/>
      <c r="G37" s="874"/>
      <c r="H37" s="875"/>
      <c r="I37" s="267"/>
      <c r="J37" s="268"/>
      <c r="K37" s="269">
        <f>VLOOKUP(A37,EQUIPOS!A7:D164,4,FALSE)</f>
        <v>125779.23734341412</v>
      </c>
      <c r="L37" s="270"/>
      <c r="M37" s="271">
        <v>35</v>
      </c>
      <c r="N37" s="272">
        <f>K37/M37</f>
        <v>3593.6924955261179</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35</v>
      </c>
      <c r="N38" s="272">
        <f>K38/M38</f>
        <v>3105.2226477552913</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0.02</v>
      </c>
      <c r="N41" s="344">
        <f>N76*M41</f>
        <v>16.561945258171999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8223.3610809250731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44.451023413669695</v>
      </c>
      <c r="N48" s="272">
        <f>K48*M48</f>
        <v>1111.2755853417423</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480.11664716181775</v>
      </c>
      <c r="N49" s="272">
        <f>K49*M49</f>
        <v>38409.331772945421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39520.607358287161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828.09726290859999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48572.065702120839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9714.4131404241689</v>
      </c>
      <c r="M83" s="860"/>
      <c r="N83" s="51"/>
    </row>
    <row r="84" spans="1:14">
      <c r="B84" s="89" t="s">
        <v>973</v>
      </c>
      <c r="C84" s="90"/>
      <c r="D84" s="90"/>
      <c r="E84" s="90"/>
      <c r="F84" s="90"/>
      <c r="G84" s="90"/>
      <c r="H84" s="90"/>
      <c r="I84" s="87"/>
      <c r="J84" s="88"/>
      <c r="K84" s="304">
        <v>0.05</v>
      </c>
      <c r="L84" s="859">
        <f>N78*K84</f>
        <v>2428.6032851060422</v>
      </c>
      <c r="M84" s="860"/>
      <c r="N84" s="51"/>
    </row>
    <row r="85" spans="1:14" ht="15.75" thickBot="1">
      <c r="B85" s="91" t="s">
        <v>974</v>
      </c>
      <c r="C85" s="92"/>
      <c r="D85" s="92"/>
      <c r="E85" s="92"/>
      <c r="F85" s="92"/>
      <c r="G85" s="92"/>
      <c r="H85" s="92"/>
      <c r="I85" s="93"/>
      <c r="J85" s="94"/>
      <c r="K85" s="305">
        <v>0.05</v>
      </c>
      <c r="L85" s="861">
        <f>N78*K85</f>
        <v>2428.6032851060422</v>
      </c>
      <c r="M85" s="862"/>
      <c r="N85" s="51"/>
    </row>
    <row r="86" spans="1:14" ht="15.75" thickBot="1">
      <c r="B86" s="824" t="s">
        <v>953</v>
      </c>
      <c r="C86" s="825"/>
      <c r="D86" s="825"/>
      <c r="E86" s="825"/>
      <c r="F86" s="825"/>
      <c r="G86" s="825"/>
      <c r="H86" s="825"/>
      <c r="I86" s="825"/>
      <c r="J86" s="825"/>
      <c r="K86" s="825"/>
      <c r="L86" s="825"/>
      <c r="M86" s="826"/>
      <c r="N86" s="52">
        <f>L83+L84+L85</f>
        <v>14571.619710636254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63143.685412757091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35</v>
      </c>
      <c r="N36" s="272">
        <f>K36/M36</f>
        <v>1507.8839923854907</v>
      </c>
    </row>
    <row r="37" spans="1:14">
      <c r="A37" s="113" t="s">
        <v>269</v>
      </c>
      <c r="B37" s="873" t="str">
        <f>VLOOKUP(A37,EQUIPOS!A7:D154,3,FALSE)</f>
        <v>Motoniveladora  potencia 215 HP, ancho de cuchilla 4,27 m, peso 18 ton.</v>
      </c>
      <c r="C37" s="874"/>
      <c r="D37" s="874"/>
      <c r="E37" s="874"/>
      <c r="F37" s="874"/>
      <c r="G37" s="874"/>
      <c r="H37" s="875"/>
      <c r="I37" s="267"/>
      <c r="J37" s="268"/>
      <c r="K37" s="269">
        <f>VLOOKUP(A37,EQUIPOS!A7:D164,4,FALSE)</f>
        <v>125779.23734341412</v>
      </c>
      <c r="L37" s="270"/>
      <c r="M37" s="271">
        <v>35</v>
      </c>
      <c r="N37" s="272">
        <f>K37/M37</f>
        <v>3593.6924955261179</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35</v>
      </c>
      <c r="N38" s="272">
        <f>K38/M38</f>
        <v>3105.2226477552913</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0.02</v>
      </c>
      <c r="N41" s="344">
        <f>N76*M41</f>
        <v>16.561945258171999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8223.3610809250731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44.451023413669695</v>
      </c>
      <c r="N48" s="272">
        <f>K48*M48</f>
        <v>1111.2755853417423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1111.2755853417423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828.09726290859999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10162.733929175414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2032.546785835083</v>
      </c>
      <c r="M83" s="860"/>
      <c r="N83" s="51"/>
    </row>
    <row r="84" spans="1:14">
      <c r="B84" s="89" t="s">
        <v>973</v>
      </c>
      <c r="C84" s="90"/>
      <c r="D84" s="90"/>
      <c r="E84" s="90"/>
      <c r="F84" s="90"/>
      <c r="G84" s="90"/>
      <c r="H84" s="90"/>
      <c r="I84" s="87"/>
      <c r="J84" s="88"/>
      <c r="K84" s="304">
        <v>0.05</v>
      </c>
      <c r="L84" s="859">
        <f>N78*K84</f>
        <v>508.13669645877076</v>
      </c>
      <c r="M84" s="860"/>
      <c r="N84" s="51"/>
    </row>
    <row r="85" spans="1:14" ht="15.75" thickBot="1">
      <c r="B85" s="91" t="s">
        <v>974</v>
      </c>
      <c r="C85" s="92"/>
      <c r="D85" s="92"/>
      <c r="E85" s="92"/>
      <c r="F85" s="92"/>
      <c r="G85" s="92"/>
      <c r="H85" s="92"/>
      <c r="I85" s="93"/>
      <c r="J85" s="94"/>
      <c r="K85" s="305">
        <v>0.05</v>
      </c>
      <c r="L85" s="861">
        <f>N78*K85</f>
        <v>508.13669645877076</v>
      </c>
      <c r="M85" s="862"/>
      <c r="N85" s="51"/>
    </row>
    <row r="86" spans="1:14" ht="15.75" thickBot="1">
      <c r="B86" s="824" t="s">
        <v>953</v>
      </c>
      <c r="C86" s="825"/>
      <c r="D86" s="825"/>
      <c r="E86" s="825"/>
      <c r="F86" s="825"/>
      <c r="G86" s="825"/>
      <c r="H86" s="825"/>
      <c r="I86" s="825"/>
      <c r="J86" s="825"/>
      <c r="K86" s="825"/>
      <c r="L86" s="825"/>
      <c r="M86" s="826"/>
      <c r="N86" s="52">
        <f>L83+L84+L85</f>
        <v>3048.8201787526241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13211.554107928037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480.11664716181775</v>
      </c>
      <c r="N48" s="272">
        <f>K48*M48</f>
        <v>480.11664716181775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480.11664716181775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824" t="s">
        <v>953</v>
      </c>
      <c r="C76" s="825"/>
      <c r="D76" s="825"/>
      <c r="E76" s="825"/>
      <c r="F76" s="825"/>
      <c r="G76" s="825"/>
      <c r="H76" s="825"/>
      <c r="I76" s="867"/>
      <c r="J76" s="867"/>
      <c r="K76" s="867"/>
      <c r="L76" s="867"/>
      <c r="M76" s="868"/>
      <c r="N76" s="301">
        <f>SUM(N70:N75)</f>
        <v>0</v>
      </c>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480.11664716181775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96.023329432363553</v>
      </c>
      <c r="M83" s="860"/>
      <c r="N83" s="51"/>
    </row>
    <row r="84" spans="1:14">
      <c r="B84" s="89" t="s">
        <v>973</v>
      </c>
      <c r="C84" s="90"/>
      <c r="D84" s="90"/>
      <c r="E84" s="90"/>
      <c r="F84" s="90"/>
      <c r="G84" s="90"/>
      <c r="H84" s="90"/>
      <c r="I84" s="87"/>
      <c r="J84" s="88"/>
      <c r="K84" s="304">
        <v>0.05</v>
      </c>
      <c r="L84" s="859">
        <f>N78*K84</f>
        <v>24.005832358090888</v>
      </c>
      <c r="M84" s="860"/>
      <c r="N84" s="51"/>
    </row>
    <row r="85" spans="1:14" ht="15.75" thickBot="1">
      <c r="B85" s="91" t="s">
        <v>974</v>
      </c>
      <c r="C85" s="92"/>
      <c r="D85" s="92"/>
      <c r="E85" s="92"/>
      <c r="F85" s="92"/>
      <c r="G85" s="92"/>
      <c r="H85" s="92"/>
      <c r="I85" s="93"/>
      <c r="J85" s="94"/>
      <c r="K85" s="305">
        <v>0.05</v>
      </c>
      <c r="L85" s="861">
        <f>N78*K85</f>
        <v>24.005832358090888</v>
      </c>
      <c r="M85" s="862"/>
      <c r="N85" s="51"/>
    </row>
    <row r="86" spans="1:14" ht="15.75" thickBot="1">
      <c r="B86" s="824" t="s">
        <v>953</v>
      </c>
      <c r="C86" s="825"/>
      <c r="D86" s="825"/>
      <c r="E86" s="825"/>
      <c r="F86" s="825"/>
      <c r="G86" s="825"/>
      <c r="H86" s="825"/>
      <c r="I86" s="825"/>
      <c r="J86" s="825"/>
      <c r="K86" s="825"/>
      <c r="L86" s="825"/>
      <c r="M86" s="826"/>
      <c r="N86" s="52">
        <f>L83+L84+L85</f>
        <v>144.03499414854534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624.15164131036306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35</v>
      </c>
      <c r="N36" s="272">
        <f>K36/M36</f>
        <v>1507.8839923854907</v>
      </c>
    </row>
    <row r="37" spans="1:14">
      <c r="A37" s="113" t="s">
        <v>269</v>
      </c>
      <c r="B37" s="873" t="str">
        <f>VLOOKUP(A37,EQUIPOS!A7:D154,3,FALSE)</f>
        <v>Motoniveladora  potencia 215 HP, ancho de cuchilla 4,27 m, peso 18 ton.</v>
      </c>
      <c r="C37" s="874"/>
      <c r="D37" s="874"/>
      <c r="E37" s="874"/>
      <c r="F37" s="874"/>
      <c r="G37" s="874"/>
      <c r="H37" s="875"/>
      <c r="I37" s="267"/>
      <c r="J37" s="268"/>
      <c r="K37" s="269">
        <f>VLOOKUP(A37,EQUIPOS!A7:D164,4,FALSE)</f>
        <v>125779.23734341412</v>
      </c>
      <c r="L37" s="270"/>
      <c r="M37" s="271">
        <v>35</v>
      </c>
      <c r="N37" s="272">
        <f>K37/M37</f>
        <v>3593.6924955261179</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35</v>
      </c>
      <c r="N38" s="272">
        <f>K38/M38</f>
        <v>3105.2226477552913</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0.02</v>
      </c>
      <c r="N41" s="344">
        <f>N76*M41</f>
        <v>16.561945258171999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8223.3610809250731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915.75292444121681</v>
      </c>
      <c r="N48" s="272">
        <f>K48*M48</f>
        <v>73260.233955297343</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44.451023413669695</v>
      </c>
      <c r="N49" s="272">
        <f>K49*M49</f>
        <v>1111.2755853417423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74371.50954063909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828.09726290859999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83422.96788447276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16684.593576894553</v>
      </c>
      <c r="M83" s="860"/>
      <c r="N83" s="51"/>
    </row>
    <row r="84" spans="1:14">
      <c r="B84" s="89" t="s">
        <v>973</v>
      </c>
      <c r="C84" s="90"/>
      <c r="D84" s="90"/>
      <c r="E84" s="90"/>
      <c r="F84" s="90"/>
      <c r="G84" s="90"/>
      <c r="H84" s="90"/>
      <c r="I84" s="87"/>
      <c r="J84" s="88"/>
      <c r="K84" s="304">
        <v>0.05</v>
      </c>
      <c r="L84" s="859">
        <f>N78*K84</f>
        <v>4171.1483942236382</v>
      </c>
      <c r="M84" s="860"/>
      <c r="N84" s="51"/>
    </row>
    <row r="85" spans="1:14" ht="15.75" thickBot="1">
      <c r="B85" s="91" t="s">
        <v>974</v>
      </c>
      <c r="C85" s="92"/>
      <c r="D85" s="92"/>
      <c r="E85" s="92"/>
      <c r="F85" s="92"/>
      <c r="G85" s="92"/>
      <c r="H85" s="92"/>
      <c r="I85" s="93"/>
      <c r="J85" s="94"/>
      <c r="K85" s="305">
        <v>0.05</v>
      </c>
      <c r="L85" s="861">
        <f>N78*K85</f>
        <v>4171.1483942236382</v>
      </c>
      <c r="M85" s="862"/>
      <c r="N85" s="51"/>
    </row>
    <row r="86" spans="1:14" ht="15.75" thickBot="1">
      <c r="B86" s="824" t="s">
        <v>953</v>
      </c>
      <c r="C86" s="825"/>
      <c r="D86" s="825"/>
      <c r="E86" s="825"/>
      <c r="F86" s="825"/>
      <c r="G86" s="825"/>
      <c r="H86" s="825"/>
      <c r="I86" s="825"/>
      <c r="J86" s="825"/>
      <c r="K86" s="825"/>
      <c r="L86" s="825"/>
      <c r="M86" s="826"/>
      <c r="N86" s="52">
        <f>L83+L84+L85</f>
        <v>25026.890365341827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108449.85824981458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35</v>
      </c>
      <c r="N36" s="272">
        <f>K36/M36</f>
        <v>1507.8839923854907</v>
      </c>
    </row>
    <row r="37" spans="1:14">
      <c r="A37" s="113" t="s">
        <v>269</v>
      </c>
      <c r="B37" s="873" t="str">
        <f>VLOOKUP(A37,EQUIPOS!A7:D154,3,FALSE)</f>
        <v>Motoniveladora  potencia 215 HP, ancho de cuchilla 4,27 m, peso 18 ton.</v>
      </c>
      <c r="C37" s="874"/>
      <c r="D37" s="874"/>
      <c r="E37" s="874"/>
      <c r="F37" s="874"/>
      <c r="G37" s="874"/>
      <c r="H37" s="875"/>
      <c r="I37" s="267"/>
      <c r="J37" s="268"/>
      <c r="K37" s="269">
        <f>VLOOKUP(A37,EQUIPOS!A7:D164,4,FALSE)</f>
        <v>125779.23734341412</v>
      </c>
      <c r="L37" s="270"/>
      <c r="M37" s="271">
        <v>35</v>
      </c>
      <c r="N37" s="272">
        <f>K37/M37</f>
        <v>3593.6924955261179</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35</v>
      </c>
      <c r="N38" s="272">
        <f>K38/M38</f>
        <v>3105.2226477552913</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0.02</v>
      </c>
      <c r="N41" s="344">
        <f>N75*M41</f>
        <v>16.561945258171999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8223.3610809250731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44.451023413669695</v>
      </c>
      <c r="N48" s="272">
        <f>K48*M48</f>
        <v>1111.2755853417423</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1111.2755853417423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B58" s="46"/>
      <c r="C58" s="317"/>
      <c r="D58" s="317"/>
      <c r="E58" s="317"/>
      <c r="F58" s="317"/>
      <c r="G58" s="317"/>
      <c r="H58" s="311"/>
      <c r="I58" s="279"/>
      <c r="J58" s="286"/>
      <c r="K58" s="279"/>
      <c r="L58" s="911"/>
      <c r="M58" s="912"/>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280</v>
      </c>
      <c r="N70" s="395">
        <f>K70/M70</f>
        <v>447.07496428571426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824" t="s">
        <v>953</v>
      </c>
      <c r="C75" s="825"/>
      <c r="D75" s="825"/>
      <c r="E75" s="825"/>
      <c r="F75" s="825"/>
      <c r="G75" s="825"/>
      <c r="H75" s="825"/>
      <c r="I75" s="867"/>
      <c r="J75" s="867"/>
      <c r="K75" s="867"/>
      <c r="L75" s="867"/>
      <c r="M75" s="868"/>
      <c r="N75" s="301">
        <f>SUM(N69:N74)</f>
        <v>828.09726290859999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10162.733929175414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2032.546785835083</v>
      </c>
      <c r="M82" s="860"/>
      <c r="N82" s="51"/>
    </row>
    <row r="83" spans="1:14">
      <c r="B83" s="89" t="s">
        <v>973</v>
      </c>
      <c r="C83" s="90"/>
      <c r="D83" s="90"/>
      <c r="E83" s="90"/>
      <c r="F83" s="90"/>
      <c r="G83" s="90"/>
      <c r="H83" s="90"/>
      <c r="I83" s="87"/>
      <c r="J83" s="88"/>
      <c r="K83" s="304">
        <v>0.05</v>
      </c>
      <c r="L83" s="859">
        <f>N77*K83</f>
        <v>508.13669645877076</v>
      </c>
      <c r="M83" s="860"/>
      <c r="N83" s="51"/>
    </row>
    <row r="84" spans="1:14" ht="15.75" thickBot="1">
      <c r="B84" s="91" t="s">
        <v>974</v>
      </c>
      <c r="C84" s="92"/>
      <c r="D84" s="92"/>
      <c r="E84" s="92"/>
      <c r="F84" s="92"/>
      <c r="G84" s="92"/>
      <c r="H84" s="92"/>
      <c r="I84" s="93"/>
      <c r="J84" s="94"/>
      <c r="K84" s="305">
        <v>0.05</v>
      </c>
      <c r="L84" s="861">
        <f>N77*K84</f>
        <v>508.13669645877076</v>
      </c>
      <c r="M84" s="862"/>
      <c r="N84" s="51"/>
    </row>
    <row r="85" spans="1:14" ht="15.75" thickBot="1">
      <c r="B85" s="824" t="s">
        <v>953</v>
      </c>
      <c r="C85" s="825"/>
      <c r="D85" s="825"/>
      <c r="E85" s="825"/>
      <c r="F85" s="825"/>
      <c r="G85" s="825"/>
      <c r="H85" s="825"/>
      <c r="I85" s="825"/>
      <c r="J85" s="825"/>
      <c r="K85" s="825"/>
      <c r="L85" s="825"/>
      <c r="M85" s="826"/>
      <c r="N85" s="52">
        <f>L82+L83+L84</f>
        <v>3048.8201787526241</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13211.554107928037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7" t="s">
        <v>2218</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30" customHeight="1">
      <c r="B106" s="830" t="s">
        <v>2219</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0"/>
      <c r="K117" s="890"/>
      <c r="L117" s="890"/>
      <c r="M117" s="890"/>
      <c r="N117" s="891"/>
    </row>
    <row r="118" spans="2:14" ht="15.75" thickBot="1">
      <c r="B118" s="261" t="s">
        <v>2221</v>
      </c>
      <c r="C118" s="393"/>
      <c r="D118" s="393"/>
      <c r="E118" s="57"/>
      <c r="F118" s="57"/>
      <c r="G118" s="57"/>
      <c r="H118" s="57"/>
      <c r="I118" s="57"/>
      <c r="J118" s="892"/>
      <c r="K118" s="892"/>
      <c r="L118" s="892"/>
      <c r="M118" s="892"/>
      <c r="N118" s="893"/>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ht="21" customHeight="1">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915.75292444121681</v>
      </c>
      <c r="N48" s="272">
        <f>K48*M48</f>
        <v>915.75292444121681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915.75292444121681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824" t="s">
        <v>953</v>
      </c>
      <c r="C76" s="825"/>
      <c r="D76" s="825"/>
      <c r="E76" s="825"/>
      <c r="F76" s="825"/>
      <c r="G76" s="825"/>
      <c r="H76" s="825"/>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915.75292444121681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183.15058488824337</v>
      </c>
      <c r="M83" s="860"/>
      <c r="N83" s="51"/>
    </row>
    <row r="84" spans="1:14">
      <c r="B84" s="89" t="s">
        <v>973</v>
      </c>
      <c r="C84" s="90"/>
      <c r="D84" s="90"/>
      <c r="E84" s="90"/>
      <c r="F84" s="90"/>
      <c r="G84" s="90"/>
      <c r="H84" s="90"/>
      <c r="I84" s="87"/>
      <c r="J84" s="88"/>
      <c r="K84" s="304">
        <v>0.05</v>
      </c>
      <c r="L84" s="859">
        <f>N78*K84</f>
        <v>45.787646222060843</v>
      </c>
      <c r="M84" s="860"/>
      <c r="N84" s="51"/>
    </row>
    <row r="85" spans="1:14" ht="15.75" thickBot="1">
      <c r="B85" s="91" t="s">
        <v>974</v>
      </c>
      <c r="C85" s="92"/>
      <c r="D85" s="92"/>
      <c r="E85" s="92"/>
      <c r="F85" s="92"/>
      <c r="G85" s="92"/>
      <c r="H85" s="92"/>
      <c r="I85" s="93"/>
      <c r="J85" s="94"/>
      <c r="K85" s="305">
        <v>0.05</v>
      </c>
      <c r="L85" s="861">
        <f>N78*K85</f>
        <v>45.787646222060843</v>
      </c>
      <c r="M85" s="862"/>
      <c r="N85" s="51"/>
    </row>
    <row r="86" spans="1:14" ht="15.75" thickBot="1">
      <c r="B86" s="824" t="s">
        <v>953</v>
      </c>
      <c r="C86" s="825"/>
      <c r="D86" s="825"/>
      <c r="E86" s="825"/>
      <c r="F86" s="825"/>
      <c r="G86" s="825"/>
      <c r="H86" s="825"/>
      <c r="I86" s="825"/>
      <c r="J86" s="825"/>
      <c r="K86" s="825"/>
      <c r="L86" s="825"/>
      <c r="M86" s="826"/>
      <c r="N86" s="52">
        <f>L83+L84+L85</f>
        <v>274.72587733236509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1190.4788017735818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7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600</v>
      </c>
      <c r="N36" s="272">
        <f>K36/M36</f>
        <v>87.959899555820286</v>
      </c>
    </row>
    <row r="37" spans="1:14">
      <c r="A37" s="113" t="s">
        <v>269</v>
      </c>
      <c r="B37" s="873" t="str">
        <f>VLOOKUP(A37,EQUIPOS!A7:D154,3,FALSE)</f>
        <v>Motoniveladora  potencia 215 HP, ancho de cuchilla 4,27 m, peso 18 ton.</v>
      </c>
      <c r="C37" s="874"/>
      <c r="D37" s="874"/>
      <c r="E37" s="874"/>
      <c r="F37" s="874"/>
      <c r="G37" s="874"/>
      <c r="H37" s="875"/>
      <c r="I37" s="267"/>
      <c r="J37" s="268"/>
      <c r="K37" s="269">
        <f>VLOOKUP(A37,EQUIPOS!A7:D164,4,FALSE)</f>
        <v>125779.23734341412</v>
      </c>
      <c r="L37" s="270"/>
      <c r="M37" s="271">
        <v>600</v>
      </c>
      <c r="N37" s="272">
        <f>K37/M37</f>
        <v>209.63206223902353</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600</v>
      </c>
      <c r="N38" s="272">
        <f>K38/M38</f>
        <v>181.13798778572533</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N75*M41</f>
        <v>0.48305673669668325</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479.21300631726587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44.451023413669695</v>
      </c>
      <c r="N48" s="272">
        <f>K48*M48</f>
        <v>133.35307024100908</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133.35307024100908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B58" s="46"/>
      <c r="C58" s="317"/>
      <c r="D58" s="317"/>
      <c r="E58" s="317"/>
      <c r="F58" s="317"/>
      <c r="G58" s="317"/>
      <c r="H58" s="311"/>
      <c r="I58" s="279"/>
      <c r="J58" s="286"/>
      <c r="K58" s="279"/>
      <c r="L58" s="911"/>
      <c r="M58" s="912"/>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4800</v>
      </c>
      <c r="N70" s="395">
        <f>K70/M70</f>
        <v>26.079372916666664</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824" t="s">
        <v>953</v>
      </c>
      <c r="C75" s="825"/>
      <c r="D75" s="825"/>
      <c r="E75" s="825"/>
      <c r="F75" s="825"/>
      <c r="G75" s="825"/>
      <c r="H75" s="825"/>
      <c r="I75" s="867"/>
      <c r="J75" s="867"/>
      <c r="K75" s="867"/>
      <c r="L75" s="867"/>
      <c r="M75" s="868"/>
      <c r="N75" s="301">
        <f>SUM(N69:N74)</f>
        <v>48.305673669668323</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660.87175022794327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132.17435004558865</v>
      </c>
      <c r="M82" s="860"/>
      <c r="N82" s="51"/>
    </row>
    <row r="83" spans="1:14">
      <c r="B83" s="89" t="s">
        <v>973</v>
      </c>
      <c r="C83" s="90"/>
      <c r="D83" s="90"/>
      <c r="E83" s="90"/>
      <c r="F83" s="90"/>
      <c r="G83" s="90"/>
      <c r="H83" s="90"/>
      <c r="I83" s="87"/>
      <c r="J83" s="88"/>
      <c r="K83" s="304">
        <v>0.05</v>
      </c>
      <c r="L83" s="859">
        <f>N77*K83</f>
        <v>33.043587511397163</v>
      </c>
      <c r="M83" s="860"/>
      <c r="N83" s="51"/>
    </row>
    <row r="84" spans="1:14" ht="15.75" thickBot="1">
      <c r="B84" s="91" t="s">
        <v>974</v>
      </c>
      <c r="C84" s="92"/>
      <c r="D84" s="92"/>
      <c r="E84" s="92"/>
      <c r="F84" s="92"/>
      <c r="G84" s="92"/>
      <c r="H84" s="92"/>
      <c r="I84" s="93"/>
      <c r="J84" s="94"/>
      <c r="K84" s="305">
        <v>0.05</v>
      </c>
      <c r="L84" s="861">
        <f>N77*K84</f>
        <v>33.043587511397163</v>
      </c>
      <c r="M84" s="862"/>
      <c r="N84" s="51"/>
    </row>
    <row r="85" spans="1:14" ht="15.75" thickBot="1">
      <c r="B85" s="824" t="s">
        <v>953</v>
      </c>
      <c r="C85" s="825"/>
      <c r="D85" s="825"/>
      <c r="E85" s="825"/>
      <c r="F85" s="825"/>
      <c r="G85" s="825"/>
      <c r="H85" s="825"/>
      <c r="I85" s="825"/>
      <c r="J85" s="825"/>
      <c r="K85" s="825"/>
      <c r="L85" s="825"/>
      <c r="M85" s="826"/>
      <c r="N85" s="52">
        <f>L82+L83+L84</f>
        <v>198.26152506838298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859.13327529632625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7" t="s">
        <v>2218</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30" customHeight="1">
      <c r="B106" s="830" t="s">
        <v>2219</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0"/>
      <c r="K117" s="890"/>
      <c r="L117" s="890"/>
      <c r="M117" s="890"/>
      <c r="N117" s="891"/>
    </row>
    <row r="118" spans="2:14" ht="15.75" thickBot="1">
      <c r="B118" s="261" t="s">
        <v>2221</v>
      </c>
      <c r="C118" s="393"/>
      <c r="D118" s="393"/>
      <c r="E118" s="57"/>
      <c r="F118" s="57"/>
      <c r="G118" s="57"/>
      <c r="H118" s="57"/>
      <c r="I118" s="57"/>
      <c r="J118" s="892"/>
      <c r="K118" s="892"/>
      <c r="L118" s="892"/>
      <c r="M118" s="892"/>
      <c r="N118" s="893"/>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45</v>
      </c>
      <c r="N36" s="272">
        <f>K36/M36</f>
        <v>1172.7986607442706</v>
      </c>
    </row>
    <row r="37" spans="1:14">
      <c r="A37" s="113" t="s">
        <v>269</v>
      </c>
      <c r="B37" s="873" t="str">
        <f>VLOOKUP(A37,EQUIPOS!A7:D154,3,FALSE)</f>
        <v>Motoniveladora  potencia 215 HP, ancho de cuchilla 4,27 m, peso 18 ton.</v>
      </c>
      <c r="C37" s="874"/>
      <c r="D37" s="874"/>
      <c r="E37" s="874"/>
      <c r="F37" s="874"/>
      <c r="G37" s="874"/>
      <c r="H37" s="875"/>
      <c r="I37" s="267"/>
      <c r="J37" s="268"/>
      <c r="K37" s="269">
        <f>VLOOKUP(A37,EQUIPOS!A7:D164,4,FALSE)</f>
        <v>125779.23734341412</v>
      </c>
      <c r="L37" s="270"/>
      <c r="M37" s="271">
        <v>45</v>
      </c>
      <c r="N37" s="272">
        <f>K37/M37</f>
        <v>2795.0941631869805</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45</v>
      </c>
      <c r="N38" s="272">
        <f>K38/M38</f>
        <v>2415.1731704763374</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0.02</v>
      </c>
      <c r="N41" s="344">
        <f>N75*M41</f>
        <v>12.881512978578222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6395.9475073861668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44.451023413669695</v>
      </c>
      <c r="N48" s="272">
        <f>K48*M48</f>
        <v>1111.2755853417423</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26394.137254161804</v>
      </c>
      <c r="N49" s="272">
        <f>K49*M49</f>
        <v>32992.671567702258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34103.947153043999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911">
        <f>VLOOKUP(A58,TRANSPORTE!A5:D117,4,FALSE)</f>
        <v>1182.3355420950079</v>
      </c>
      <c r="M58" s="912"/>
      <c r="N58" s="287">
        <f>K58*L58</f>
        <v>1477.91942761876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1477.91942761876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360</v>
      </c>
      <c r="N70" s="395">
        <f>K70/M70</f>
        <v>347.72497222222222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824" t="s">
        <v>953</v>
      </c>
      <c r="C75" s="825"/>
      <c r="D75" s="825"/>
      <c r="E75" s="825"/>
      <c r="F75" s="825"/>
      <c r="G75" s="825"/>
      <c r="H75" s="825"/>
      <c r="I75" s="867"/>
      <c r="J75" s="867"/>
      <c r="K75" s="867"/>
      <c r="L75" s="867"/>
      <c r="M75" s="868"/>
      <c r="N75" s="301">
        <f>SUM(N69:N74)</f>
        <v>644.07564892891105</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42621.889736977842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8524.3779473955692</v>
      </c>
      <c r="M82" s="860"/>
      <c r="N82" s="51"/>
    </row>
    <row r="83" spans="1:14">
      <c r="B83" s="89" t="s">
        <v>973</v>
      </c>
      <c r="C83" s="90"/>
      <c r="D83" s="90"/>
      <c r="E83" s="90"/>
      <c r="F83" s="90"/>
      <c r="G83" s="90"/>
      <c r="H83" s="90"/>
      <c r="I83" s="87"/>
      <c r="J83" s="88"/>
      <c r="K83" s="304">
        <v>0.05</v>
      </c>
      <c r="L83" s="859">
        <f>N77*K83</f>
        <v>2131.0944868488923</v>
      </c>
      <c r="M83" s="860"/>
      <c r="N83" s="51"/>
    </row>
    <row r="84" spans="1:14" ht="15.75" thickBot="1">
      <c r="B84" s="91" t="s">
        <v>974</v>
      </c>
      <c r="C84" s="92"/>
      <c r="D84" s="92"/>
      <c r="E84" s="92"/>
      <c r="F84" s="92"/>
      <c r="G84" s="92"/>
      <c r="H84" s="92"/>
      <c r="I84" s="93"/>
      <c r="J84" s="94"/>
      <c r="K84" s="305">
        <v>0.05</v>
      </c>
      <c r="L84" s="861">
        <f>N77*K84</f>
        <v>2131.0944868488923</v>
      </c>
      <c r="M84" s="862"/>
      <c r="N84" s="51"/>
    </row>
    <row r="85" spans="1:14" ht="15.75" thickBot="1">
      <c r="B85" s="824" t="s">
        <v>953</v>
      </c>
      <c r="C85" s="825"/>
      <c r="D85" s="825"/>
      <c r="E85" s="825"/>
      <c r="F85" s="825"/>
      <c r="G85" s="825"/>
      <c r="H85" s="825"/>
      <c r="I85" s="825"/>
      <c r="J85" s="825"/>
      <c r="K85" s="825"/>
      <c r="L85" s="825"/>
      <c r="M85" s="826"/>
      <c r="N85" s="52">
        <f>L82+L83+L84</f>
        <v>12786.566921093352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55408.456658071198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7" t="s">
        <v>2218</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29.25" customHeight="1">
      <c r="B106" s="830" t="s">
        <v>2219</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0"/>
      <c r="K117" s="890"/>
      <c r="L117" s="890"/>
      <c r="M117" s="890"/>
      <c r="N117" s="891"/>
    </row>
    <row r="118" spans="2:14" ht="15.75" thickBot="1">
      <c r="B118" s="261" t="s">
        <v>2221</v>
      </c>
      <c r="C118" s="393"/>
      <c r="D118" s="393"/>
      <c r="E118" s="57"/>
      <c r="F118" s="57"/>
      <c r="G118" s="57"/>
      <c r="H118" s="57"/>
      <c r="I118" s="57"/>
      <c r="J118" s="892"/>
      <c r="K118" s="892"/>
      <c r="L118" s="892"/>
      <c r="M118" s="892"/>
      <c r="N118" s="893"/>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5457.6709802408495</v>
      </c>
      <c r="N48" s="272">
        <f>K48*M48</f>
        <v>5457.6709802408495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5457.6709802408495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824" t="s">
        <v>953</v>
      </c>
      <c r="C76" s="825"/>
      <c r="D76" s="825"/>
      <c r="E76" s="825"/>
      <c r="F76" s="825"/>
      <c r="G76" s="825"/>
      <c r="H76" s="825"/>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5457.6709802408495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1091.5341960481699</v>
      </c>
      <c r="M83" s="860"/>
      <c r="N83" s="51"/>
    </row>
    <row r="84" spans="1:14">
      <c r="B84" s="89" t="s">
        <v>973</v>
      </c>
      <c r="C84" s="90"/>
      <c r="D84" s="90"/>
      <c r="E84" s="90"/>
      <c r="F84" s="90"/>
      <c r="G84" s="90"/>
      <c r="H84" s="90"/>
      <c r="I84" s="87"/>
      <c r="J84" s="88"/>
      <c r="K84" s="304">
        <v>0.05</v>
      </c>
      <c r="L84" s="859">
        <f>N78*K84</f>
        <v>272.88354901204247</v>
      </c>
      <c r="M84" s="860"/>
      <c r="N84" s="51"/>
    </row>
    <row r="85" spans="1:14" ht="15.75" thickBot="1">
      <c r="B85" s="91" t="s">
        <v>974</v>
      </c>
      <c r="C85" s="92"/>
      <c r="D85" s="92"/>
      <c r="E85" s="92"/>
      <c r="F85" s="92"/>
      <c r="G85" s="92"/>
      <c r="H85" s="92"/>
      <c r="I85" s="93"/>
      <c r="J85" s="94"/>
      <c r="K85" s="305">
        <v>0.05</v>
      </c>
      <c r="L85" s="861">
        <f>N78*K85</f>
        <v>272.88354901204247</v>
      </c>
      <c r="M85" s="862"/>
      <c r="N85" s="51"/>
    </row>
    <row r="86" spans="1:14" ht="15.75" thickBot="1">
      <c r="B86" s="824" t="s">
        <v>953</v>
      </c>
      <c r="C86" s="825"/>
      <c r="D86" s="825"/>
      <c r="E86" s="825"/>
      <c r="F86" s="825"/>
      <c r="G86" s="825"/>
      <c r="H86" s="825"/>
      <c r="I86" s="825"/>
      <c r="J86" s="825"/>
      <c r="K86" s="825"/>
      <c r="L86" s="825"/>
      <c r="M86" s="826"/>
      <c r="N86" s="52">
        <f>L83+L84+L85</f>
        <v>1637.3012940722549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7094.9722743131042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0"/>
      <c r="K118" s="890"/>
      <c r="L118" s="890"/>
      <c r="M118" s="890"/>
      <c r="N118" s="891"/>
    </row>
    <row r="119" spans="2:14" ht="15.75" customHeight="1"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4300.2105796211408</v>
      </c>
      <c r="N48" s="272">
        <f>K48*M48</f>
        <v>4300.2105796211408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4300.2105796211408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824" t="s">
        <v>953</v>
      </c>
      <c r="C76" s="825"/>
      <c r="D76" s="825"/>
      <c r="E76" s="825"/>
      <c r="F76" s="825"/>
      <c r="G76" s="825"/>
      <c r="H76" s="825"/>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4300.2105796211408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860.04211592422826</v>
      </c>
      <c r="M83" s="860"/>
      <c r="N83" s="51"/>
    </row>
    <row r="84" spans="1:14">
      <c r="B84" s="89" t="s">
        <v>973</v>
      </c>
      <c r="C84" s="90"/>
      <c r="D84" s="90"/>
      <c r="E84" s="90"/>
      <c r="F84" s="90"/>
      <c r="G84" s="90"/>
      <c r="H84" s="90"/>
      <c r="I84" s="87"/>
      <c r="J84" s="88"/>
      <c r="K84" s="304">
        <v>0.05</v>
      </c>
      <c r="L84" s="859">
        <f>N78*K84</f>
        <v>215.01052898105706</v>
      </c>
      <c r="M84" s="860"/>
      <c r="N84" s="51"/>
    </row>
    <row r="85" spans="1:14" ht="15.75" thickBot="1">
      <c r="B85" s="91" t="s">
        <v>974</v>
      </c>
      <c r="C85" s="92"/>
      <c r="D85" s="92"/>
      <c r="E85" s="92"/>
      <c r="F85" s="92"/>
      <c r="G85" s="92"/>
      <c r="H85" s="92"/>
      <c r="I85" s="93"/>
      <c r="J85" s="94"/>
      <c r="K85" s="305">
        <v>0.05</v>
      </c>
      <c r="L85" s="861">
        <f>N78*K85</f>
        <v>215.01052898105706</v>
      </c>
      <c r="M85" s="862"/>
      <c r="N85" s="51"/>
    </row>
    <row r="86" spans="1:14" ht="15.75" thickBot="1">
      <c r="B86" s="824" t="s">
        <v>953</v>
      </c>
      <c r="C86" s="825"/>
      <c r="D86" s="825"/>
      <c r="E86" s="825"/>
      <c r="F86" s="825"/>
      <c r="G86" s="825"/>
      <c r="H86" s="825"/>
      <c r="I86" s="825"/>
      <c r="J86" s="825"/>
      <c r="K86" s="825"/>
      <c r="L86" s="825"/>
      <c r="M86" s="826"/>
      <c r="N86" s="52">
        <f>L83+L84+L85</f>
        <v>1290.0631738863426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5590.273753507483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8"/>
      <c r="C1" s="930"/>
      <c r="D1" s="931"/>
      <c r="E1" s="931"/>
      <c r="F1" s="931"/>
      <c r="G1" s="931"/>
      <c r="H1" s="931"/>
      <c r="I1" s="931"/>
      <c r="J1" s="932"/>
      <c r="K1" s="933" t="s">
        <v>933</v>
      </c>
      <c r="L1" s="935" t="s">
        <v>2198</v>
      </c>
      <c r="M1" s="936"/>
      <c r="N1" s="937"/>
    </row>
    <row r="2" spans="2:14" ht="18.75" customHeight="1">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44.451023413669695</v>
      </c>
      <c r="N48" s="272">
        <f>K48*M48</f>
        <v>44.451023413669695</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4300.2105796211408</v>
      </c>
      <c r="N49" s="272">
        <f>K49*M49</f>
        <v>1548.0758086636106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1592.5268320772802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B58" s="46"/>
      <c r="C58" s="317"/>
      <c r="D58" s="317"/>
      <c r="E58" s="317"/>
      <c r="F58" s="317"/>
      <c r="G58" s="317"/>
      <c r="H58" s="311"/>
      <c r="I58" s="279"/>
      <c r="J58" s="286"/>
      <c r="K58" s="279"/>
      <c r="L58" s="911"/>
      <c r="M58" s="912"/>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3" t="s">
        <v>963</v>
      </c>
      <c r="C68" s="864"/>
      <c r="D68" s="864"/>
      <c r="E68" s="864"/>
      <c r="F68" s="864"/>
      <c r="G68" s="864"/>
      <c r="H68" s="864"/>
      <c r="I68" s="73" t="s">
        <v>964</v>
      </c>
      <c r="J68" s="75" t="s">
        <v>1410</v>
      </c>
      <c r="K68" s="74" t="s">
        <v>966</v>
      </c>
      <c r="L68" s="865" t="s">
        <v>950</v>
      </c>
      <c r="M68" s="866"/>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900"/>
      <c r="C74" s="901"/>
      <c r="D74" s="901"/>
      <c r="E74" s="901"/>
      <c r="F74" s="901"/>
      <c r="G74" s="901"/>
      <c r="H74" s="901"/>
      <c r="I74" s="126"/>
      <c r="J74" s="126"/>
      <c r="K74" s="126"/>
      <c r="L74" s="914"/>
      <c r="M74" s="914"/>
      <c r="N74" s="45"/>
    </row>
    <row r="75" spans="2:15" ht="15.75" thickBot="1">
      <c r="B75" s="824" t="s">
        <v>953</v>
      </c>
      <c r="C75" s="825"/>
      <c r="D75" s="825"/>
      <c r="E75" s="825"/>
      <c r="F75" s="825"/>
      <c r="G75" s="825"/>
      <c r="H75" s="825"/>
      <c r="I75" s="867"/>
      <c r="J75" s="867"/>
      <c r="K75" s="867"/>
      <c r="L75" s="867"/>
      <c r="M75" s="868"/>
      <c r="N75" s="301"/>
    </row>
    <row r="76" spans="2:15" ht="15.75" thickBot="1">
      <c r="B76" s="33"/>
      <c r="C76" s="34"/>
      <c r="D76" s="34"/>
      <c r="E76" s="34"/>
      <c r="F76" s="34"/>
      <c r="G76" s="34"/>
      <c r="H76" s="34"/>
      <c r="I76" s="34"/>
      <c r="J76" s="34"/>
      <c r="K76" s="34"/>
      <c r="L76" s="34"/>
      <c r="M76" s="34"/>
      <c r="N76" s="35"/>
    </row>
    <row r="77" spans="2:15" ht="15.75" thickBot="1">
      <c r="B77" s="824" t="s">
        <v>967</v>
      </c>
      <c r="C77" s="825"/>
      <c r="D77" s="825"/>
      <c r="E77" s="825"/>
      <c r="F77" s="825"/>
      <c r="G77" s="825"/>
      <c r="H77" s="825"/>
      <c r="I77" s="825"/>
      <c r="J77" s="825"/>
      <c r="K77" s="825"/>
      <c r="L77" s="825"/>
      <c r="M77" s="826"/>
      <c r="N77" s="99">
        <f>N43+N53+N64+N75</f>
        <v>1592.5268320772802</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318.50536641545608</v>
      </c>
      <c r="M82" s="860"/>
      <c r="N82" s="51"/>
    </row>
    <row r="83" spans="1:14">
      <c r="B83" s="89" t="s">
        <v>973</v>
      </c>
      <c r="C83" s="90"/>
      <c r="D83" s="90"/>
      <c r="E83" s="90"/>
      <c r="F83" s="90"/>
      <c r="G83" s="90"/>
      <c r="H83" s="90"/>
      <c r="I83" s="87"/>
      <c r="J83" s="88"/>
      <c r="K83" s="304">
        <v>0.05</v>
      </c>
      <c r="L83" s="859">
        <f>N77*K83</f>
        <v>79.62634160386402</v>
      </c>
      <c r="M83" s="860"/>
      <c r="N83" s="51"/>
    </row>
    <row r="84" spans="1:14" ht="15.75" thickBot="1">
      <c r="B84" s="91" t="s">
        <v>974</v>
      </c>
      <c r="C84" s="92"/>
      <c r="D84" s="92"/>
      <c r="E84" s="92"/>
      <c r="F84" s="92"/>
      <c r="G84" s="92"/>
      <c r="H84" s="92"/>
      <c r="I84" s="93"/>
      <c r="J84" s="94"/>
      <c r="K84" s="305">
        <v>0.05</v>
      </c>
      <c r="L84" s="861">
        <f>N77*K84</f>
        <v>79.62634160386402</v>
      </c>
      <c r="M84" s="862"/>
      <c r="N84" s="51"/>
    </row>
    <row r="85" spans="1:14" ht="15.75" thickBot="1">
      <c r="B85" s="824" t="s">
        <v>953</v>
      </c>
      <c r="C85" s="825"/>
      <c r="D85" s="825"/>
      <c r="E85" s="825"/>
      <c r="F85" s="825"/>
      <c r="G85" s="825"/>
      <c r="H85" s="825"/>
      <c r="I85" s="825"/>
      <c r="J85" s="825"/>
      <c r="K85" s="825"/>
      <c r="L85" s="825"/>
      <c r="M85" s="826"/>
      <c r="N85" s="52">
        <f>L82+L83+L84</f>
        <v>477.75804962318415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2070.2848817004642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7" t="s">
        <v>2218</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30" customHeight="1">
      <c r="B106" s="830" t="s">
        <v>2219</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0"/>
      <c r="K117" s="890"/>
      <c r="L117" s="890"/>
      <c r="M117" s="890"/>
      <c r="N117" s="891"/>
    </row>
    <row r="118" spans="2:14" ht="15.75" thickBot="1">
      <c r="B118" s="261" t="s">
        <v>2221</v>
      </c>
      <c r="C118" s="393"/>
      <c r="D118" s="393"/>
      <c r="E118" s="57"/>
      <c r="F118" s="57"/>
      <c r="G118" s="57"/>
      <c r="H118" s="57"/>
      <c r="I118" s="57"/>
      <c r="J118" s="892"/>
      <c r="K118" s="892"/>
      <c r="L118" s="892"/>
      <c r="M118" s="892"/>
      <c r="N118" s="893"/>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45</v>
      </c>
      <c r="N36" s="272">
        <f>K36/M36</f>
        <v>1172.7986607442706</v>
      </c>
    </row>
    <row r="37" spans="1:14">
      <c r="A37" s="113" t="s">
        <v>269</v>
      </c>
      <c r="B37" s="873" t="str">
        <f>VLOOKUP(A37,EQUIPOS!A7:D154,3,FALSE)</f>
        <v>Motoniveladora  potencia 215 HP, ancho de cuchilla 4,27 m, peso 18 ton.</v>
      </c>
      <c r="C37" s="874"/>
      <c r="D37" s="874"/>
      <c r="E37" s="874"/>
      <c r="F37" s="874"/>
      <c r="G37" s="874"/>
      <c r="H37" s="875"/>
      <c r="I37" s="267"/>
      <c r="J37" s="268"/>
      <c r="K37" s="269">
        <f>VLOOKUP(A37,EQUIPOS!A7:D164,4,FALSE)</f>
        <v>125779.23734341412</v>
      </c>
      <c r="L37" s="270"/>
      <c r="M37" s="271">
        <v>45</v>
      </c>
      <c r="N37" s="272">
        <f>K37/M37</f>
        <v>2795.0941631869805</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45</v>
      </c>
      <c r="N38" s="272">
        <f>K38/M38</f>
        <v>2415.1731704763374</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6.4407564892891109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6389.5067508968777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26394.137254161804</v>
      </c>
      <c r="N48" s="272">
        <f>K48*M48</f>
        <v>32992.671567702258</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44.451023413669695</v>
      </c>
      <c r="N49" s="272">
        <f>K49*M49</f>
        <v>1111.2755853417423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34103.947153043999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911">
        <f>VLOOKUP(A59,TRANSPORTE!A5:D123,4,FALSE)</f>
        <v>1182.3355420950079</v>
      </c>
      <c r="M59" s="912"/>
      <c r="N59" s="287">
        <f>K59*L59</f>
        <v>1477.91942761876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1477.91942761876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42615.448980488552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8523.0897960977109</v>
      </c>
      <c r="M83" s="860"/>
      <c r="N83" s="51"/>
    </row>
    <row r="84" spans="1:14">
      <c r="B84" s="89" t="s">
        <v>973</v>
      </c>
      <c r="C84" s="90"/>
      <c r="D84" s="90"/>
      <c r="E84" s="90"/>
      <c r="F84" s="90"/>
      <c r="G84" s="90"/>
      <c r="H84" s="90"/>
      <c r="I84" s="87"/>
      <c r="J84" s="88"/>
      <c r="K84" s="304">
        <v>0.05</v>
      </c>
      <c r="L84" s="859">
        <f>N78*K84</f>
        <v>2130.7724490244277</v>
      </c>
      <c r="M84" s="860"/>
      <c r="N84" s="51"/>
    </row>
    <row r="85" spans="1:14" ht="15.75" thickBot="1">
      <c r="B85" s="91" t="s">
        <v>974</v>
      </c>
      <c r="C85" s="92"/>
      <c r="D85" s="92"/>
      <c r="E85" s="92"/>
      <c r="F85" s="92"/>
      <c r="G85" s="92"/>
      <c r="H85" s="92"/>
      <c r="I85" s="93"/>
      <c r="J85" s="94"/>
      <c r="K85" s="305">
        <v>0.05</v>
      </c>
      <c r="L85" s="861">
        <f>N78*K85</f>
        <v>2130.7724490244277</v>
      </c>
      <c r="M85" s="862"/>
      <c r="N85" s="51"/>
    </row>
    <row r="86" spans="1:14" ht="15.75" thickBot="1">
      <c r="B86" s="824" t="s">
        <v>953</v>
      </c>
      <c r="C86" s="825"/>
      <c r="D86" s="825"/>
      <c r="E86" s="825"/>
      <c r="F86" s="825"/>
      <c r="G86" s="825"/>
      <c r="H86" s="825"/>
      <c r="I86" s="825"/>
      <c r="J86" s="825"/>
      <c r="K86" s="825"/>
      <c r="L86" s="825"/>
      <c r="M86" s="826"/>
      <c r="N86" s="52">
        <f>L83+L84+L85</f>
        <v>12784.634694146565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55400.08367463512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45</v>
      </c>
      <c r="N36" s="272">
        <f>K36/M36</f>
        <v>1172.7986607442706</v>
      </c>
    </row>
    <row r="37" spans="1:14">
      <c r="A37" s="113" t="s">
        <v>269</v>
      </c>
      <c r="B37" s="873" t="str">
        <f>VLOOKUP(A37,EQUIPOS!A7:D154,3,FALSE)</f>
        <v>Motoniveladora  potencia 215 HP, ancho de cuchilla 4,27 m, peso 18 ton.</v>
      </c>
      <c r="C37" s="874"/>
      <c r="D37" s="874"/>
      <c r="E37" s="874"/>
      <c r="F37" s="874"/>
      <c r="G37" s="874"/>
      <c r="H37" s="875"/>
      <c r="I37" s="267"/>
      <c r="J37" s="268"/>
      <c r="K37" s="269">
        <f>VLOOKUP(A37,EQUIPOS!A7:D164,4,FALSE)</f>
        <v>125779.23734341412</v>
      </c>
      <c r="L37" s="270"/>
      <c r="M37" s="271">
        <v>45</v>
      </c>
      <c r="N37" s="272">
        <f>K37/M37</f>
        <v>2795.0941631869805</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45</v>
      </c>
      <c r="N38" s="272">
        <f>K38/M38</f>
        <v>2415.1731704763374</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6.4407564892891109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6389.5067508968777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50208.562101679796</v>
      </c>
      <c r="N48" s="272">
        <f>K48*M48</f>
        <v>65271.130732183738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44.451023413669695</v>
      </c>
      <c r="N49" s="272">
        <f>K49*M49</f>
        <v>1066.8245619280726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66337.955294111816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1">
        <f>VLOOKUP(A59,TRANSPORTE!A5:D123,4,FALSE)</f>
        <v>1182.3355420950079</v>
      </c>
      <c r="M59" s="912"/>
      <c r="N59" s="287">
        <f>K59*L59</f>
        <v>1537.0362047235103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1537.0362047235103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74908.57389866111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14981.714779732223</v>
      </c>
      <c r="M83" s="860"/>
      <c r="N83" s="51"/>
    </row>
    <row r="84" spans="1:14">
      <c r="B84" s="89" t="s">
        <v>973</v>
      </c>
      <c r="C84" s="90"/>
      <c r="D84" s="90"/>
      <c r="E84" s="90"/>
      <c r="F84" s="90"/>
      <c r="G84" s="90"/>
      <c r="H84" s="90"/>
      <c r="I84" s="87"/>
      <c r="J84" s="88"/>
      <c r="K84" s="304">
        <v>0.05</v>
      </c>
      <c r="L84" s="859">
        <f>N78*K84</f>
        <v>3745.4286949330558</v>
      </c>
      <c r="M84" s="860"/>
      <c r="N84" s="51"/>
    </row>
    <row r="85" spans="1:14" ht="15.75" thickBot="1">
      <c r="B85" s="91" t="s">
        <v>974</v>
      </c>
      <c r="C85" s="92"/>
      <c r="D85" s="92"/>
      <c r="E85" s="92"/>
      <c r="F85" s="92"/>
      <c r="G85" s="92"/>
      <c r="H85" s="92"/>
      <c r="I85" s="93"/>
      <c r="J85" s="94"/>
      <c r="K85" s="305">
        <v>0.05</v>
      </c>
      <c r="L85" s="861">
        <f>N78*K85</f>
        <v>3745.4286949330558</v>
      </c>
      <c r="M85" s="862"/>
      <c r="N85" s="51"/>
    </row>
    <row r="86" spans="1:14" ht="15.75" thickBot="1">
      <c r="B86" s="824" t="s">
        <v>953</v>
      </c>
      <c r="C86" s="825"/>
      <c r="D86" s="825"/>
      <c r="E86" s="825"/>
      <c r="F86" s="825"/>
      <c r="G86" s="825"/>
      <c r="H86" s="825"/>
      <c r="I86" s="825"/>
      <c r="J86" s="825"/>
      <c r="K86" s="825"/>
      <c r="L86" s="825"/>
      <c r="M86" s="826"/>
      <c r="N86" s="52">
        <f>L83+L84+L85</f>
        <v>22472.572169598334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97381.146068259448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45</v>
      </c>
      <c r="N36" s="272">
        <f>K36/M36</f>
        <v>1172.7986607442706</v>
      </c>
    </row>
    <row r="37" spans="1:14">
      <c r="A37" s="113" t="s">
        <v>269</v>
      </c>
      <c r="B37" s="873" t="str">
        <f>VLOOKUP(A37,EQUIPOS!A7:D154,3,FALSE)</f>
        <v>Motoniveladora  potencia 215 HP, ancho de cuchilla 4,27 m, peso 18 ton.</v>
      </c>
      <c r="C37" s="874"/>
      <c r="D37" s="874"/>
      <c r="E37" s="874"/>
      <c r="F37" s="874"/>
      <c r="G37" s="874"/>
      <c r="H37" s="875"/>
      <c r="I37" s="267"/>
      <c r="J37" s="268"/>
      <c r="K37" s="269">
        <f>VLOOKUP(A37,EQUIPOS!A7:D164,4,FALSE)</f>
        <v>125779.23734341412</v>
      </c>
      <c r="L37" s="270"/>
      <c r="M37" s="271">
        <v>45</v>
      </c>
      <c r="N37" s="272">
        <f>K37/M37</f>
        <v>2795.0941631869805</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45</v>
      </c>
      <c r="N38" s="272">
        <f>K38/M38</f>
        <v>2415.1731704763374</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6.4407564892891109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6389.5067508968777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38509.196045379496</v>
      </c>
      <c r="N48" s="272">
        <f>K48*M48</f>
        <v>50061.954858993347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44.451023413669695</v>
      </c>
      <c r="N49" s="272">
        <f>K49*M49</f>
        <v>1066.8245619280726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51128.779420921419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1">
        <f>VLOOKUP(A59,TRANSPORTE!A5:D123,4,FALSE)</f>
        <v>1182.3355420950079</v>
      </c>
      <c r="M59" s="912"/>
      <c r="N59" s="287">
        <f>K59*L59</f>
        <v>1537.0362047235103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1537.0362047235103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59699.39802547072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11939.879605094146</v>
      </c>
      <c r="M83" s="860"/>
      <c r="N83" s="51"/>
    </row>
    <row r="84" spans="1:14">
      <c r="B84" s="89" t="s">
        <v>973</v>
      </c>
      <c r="C84" s="90"/>
      <c r="D84" s="90"/>
      <c r="E84" s="90"/>
      <c r="F84" s="90"/>
      <c r="G84" s="90"/>
      <c r="H84" s="90"/>
      <c r="I84" s="87"/>
      <c r="J84" s="88"/>
      <c r="K84" s="304">
        <v>0.05</v>
      </c>
      <c r="L84" s="859">
        <f>N78*K84</f>
        <v>2984.9699012735364</v>
      </c>
      <c r="M84" s="860"/>
      <c r="N84" s="51"/>
    </row>
    <row r="85" spans="1:14" ht="15.75" thickBot="1">
      <c r="B85" s="91" t="s">
        <v>974</v>
      </c>
      <c r="C85" s="92"/>
      <c r="D85" s="92"/>
      <c r="E85" s="92"/>
      <c r="F85" s="92"/>
      <c r="G85" s="92"/>
      <c r="H85" s="92"/>
      <c r="I85" s="93"/>
      <c r="J85" s="94"/>
      <c r="K85" s="305">
        <v>0.05</v>
      </c>
      <c r="L85" s="861">
        <f>N78*K85</f>
        <v>2984.9699012735364</v>
      </c>
      <c r="M85" s="862"/>
      <c r="N85" s="51"/>
    </row>
    <row r="86" spans="1:14" ht="15.75" thickBot="1">
      <c r="B86" s="824" t="s">
        <v>953</v>
      </c>
      <c r="C86" s="825"/>
      <c r="D86" s="825"/>
      <c r="E86" s="825"/>
      <c r="F86" s="825"/>
      <c r="G86" s="825"/>
      <c r="H86" s="825"/>
      <c r="I86" s="825"/>
      <c r="J86" s="825"/>
      <c r="K86" s="825"/>
      <c r="L86" s="825"/>
      <c r="M86" s="826"/>
      <c r="N86" s="52">
        <f>L83+L84+L85</f>
        <v>17909.819407641218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77609.217433111946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45</v>
      </c>
      <c r="N36" s="272">
        <f>K36/M36</f>
        <v>1172.7986607442706</v>
      </c>
    </row>
    <row r="37" spans="1:14">
      <c r="A37" s="113" t="s">
        <v>269</v>
      </c>
      <c r="B37" s="873" t="str">
        <f>VLOOKUP(A37,EQUIPOS!A7:D154,3,FALSE)</f>
        <v>Motoniveladora  potencia 215 HP, ancho de cuchilla 4,27 m, peso 18 ton.</v>
      </c>
      <c r="C37" s="874"/>
      <c r="D37" s="874"/>
      <c r="E37" s="874"/>
      <c r="F37" s="874"/>
      <c r="G37" s="874"/>
      <c r="H37" s="875"/>
      <c r="I37" s="267"/>
      <c r="J37" s="268"/>
      <c r="K37" s="269">
        <f>VLOOKUP(A37,EQUIPOS!A7:D164,4,FALSE)</f>
        <v>125779.23734341412</v>
      </c>
      <c r="L37" s="270"/>
      <c r="M37" s="271">
        <v>45</v>
      </c>
      <c r="N37" s="272">
        <f>K37/M37</f>
        <v>2795.0941631869805</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45</v>
      </c>
      <c r="N38" s="272">
        <f>K38/M38</f>
        <v>2415.1731704763374</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6.4407564892891109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6389.5067508968777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38734.621713139539</v>
      </c>
      <c r="N48" s="272">
        <f>K48*M48</f>
        <v>50355.008227081402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44.451023413669695</v>
      </c>
      <c r="N49" s="272">
        <f>K49*M49</f>
        <v>1066.8245619280726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51421.832789009473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1">
        <f>VLOOKUP(A59,TRANSPORTE!A5:D123,4,FALSE)</f>
        <v>1182.3355420950079</v>
      </c>
      <c r="M59" s="912"/>
      <c r="N59" s="287">
        <f>K59*L59</f>
        <v>1537.0362047235103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1537.0362047235103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59992.451393558775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11998.490278711755</v>
      </c>
      <c r="M83" s="860"/>
      <c r="N83" s="51"/>
    </row>
    <row r="84" spans="1:14">
      <c r="B84" s="89" t="s">
        <v>973</v>
      </c>
      <c r="C84" s="90"/>
      <c r="D84" s="90"/>
      <c r="E84" s="90"/>
      <c r="F84" s="90"/>
      <c r="G84" s="90"/>
      <c r="H84" s="90"/>
      <c r="I84" s="87"/>
      <c r="J84" s="88"/>
      <c r="K84" s="304">
        <v>0.05</v>
      </c>
      <c r="L84" s="859">
        <f>N78*K84</f>
        <v>2999.6225696779388</v>
      </c>
      <c r="M84" s="860"/>
      <c r="N84" s="51"/>
    </row>
    <row r="85" spans="1:14" ht="15.75" thickBot="1">
      <c r="B85" s="91" t="s">
        <v>974</v>
      </c>
      <c r="C85" s="92"/>
      <c r="D85" s="92"/>
      <c r="E85" s="92"/>
      <c r="F85" s="92"/>
      <c r="G85" s="92"/>
      <c r="H85" s="92"/>
      <c r="I85" s="93"/>
      <c r="J85" s="94"/>
      <c r="K85" s="305">
        <v>0.05</v>
      </c>
      <c r="L85" s="861">
        <f>N78*K85</f>
        <v>2999.6225696779388</v>
      </c>
      <c r="M85" s="862"/>
      <c r="N85" s="51"/>
    </row>
    <row r="86" spans="1:14" ht="15.75" thickBot="1">
      <c r="B86" s="824" t="s">
        <v>953</v>
      </c>
      <c r="C86" s="825"/>
      <c r="D86" s="825"/>
      <c r="E86" s="825"/>
      <c r="F86" s="825"/>
      <c r="G86" s="825"/>
      <c r="H86" s="825"/>
      <c r="I86" s="825"/>
      <c r="J86" s="825"/>
      <c r="K86" s="825"/>
      <c r="L86" s="825"/>
      <c r="M86" s="826"/>
      <c r="N86" s="52">
        <f>L83+L84+L85</f>
        <v>17997.735418067634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77990.186811626409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162</v>
      </c>
      <c r="B36" s="873" t="str">
        <f>VLOOKUP(A36,EQUIPOS!A6:D154,3,FALSE)</f>
        <v>Compactador manual (SALTARIN) Peso de operación (Kg.) 52, Fuerza de impacto por golpe (KN) 12.</v>
      </c>
      <c r="C36" s="874"/>
      <c r="D36" s="874"/>
      <c r="E36" s="874"/>
      <c r="F36" s="874"/>
      <c r="G36" s="874"/>
      <c r="H36" s="875"/>
      <c r="I36" s="267"/>
      <c r="J36" s="268"/>
      <c r="K36" s="269">
        <f>VLOOKUP(A36,EQUIPOS!A6:D163,4,FALSE)</f>
        <v>6972.312509499634</v>
      </c>
      <c r="L36" s="270"/>
      <c r="M36" s="271">
        <v>2.5</v>
      </c>
      <c r="N36" s="272">
        <f>K36/M36</f>
        <v>2788.9250037998536</v>
      </c>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403"/>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0.05</v>
      </c>
      <c r="N41" s="344">
        <f>N76*M41</f>
        <v>892.62055903601981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3681.5455628358732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50208.562101679796</v>
      </c>
      <c r="N48" s="272">
        <f>K48*M48</f>
        <v>65271.130732183738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44.451023413669695</v>
      </c>
      <c r="N49" s="272">
        <f>K49*M49</f>
        <v>1066.8245619280726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66337.955294111816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1">
        <f>VLOOKUP(A59,TRANSPORTE!A5:D123,4,FALSE)</f>
        <v>1182.3355420950079</v>
      </c>
      <c r="M59" s="912"/>
      <c r="N59" s="287">
        <f>K59*L59</f>
        <v>1537.0362047235103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1537.0362047235103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17852.411180720395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89408.948242391605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17881.789648478323</v>
      </c>
      <c r="M83" s="860"/>
      <c r="N83" s="51"/>
    </row>
    <row r="84" spans="1:14">
      <c r="B84" s="89" t="s">
        <v>973</v>
      </c>
      <c r="C84" s="90"/>
      <c r="D84" s="90"/>
      <c r="E84" s="90"/>
      <c r="F84" s="90"/>
      <c r="G84" s="90"/>
      <c r="H84" s="90"/>
      <c r="I84" s="87"/>
      <c r="J84" s="88"/>
      <c r="K84" s="304">
        <v>0.05</v>
      </c>
      <c r="L84" s="859">
        <f>N78*K84</f>
        <v>4470.4474121195808</v>
      </c>
      <c r="M84" s="860"/>
      <c r="N84" s="51"/>
    </row>
    <row r="85" spans="1:14" ht="15.75" thickBot="1">
      <c r="B85" s="91" t="s">
        <v>974</v>
      </c>
      <c r="C85" s="92"/>
      <c r="D85" s="92"/>
      <c r="E85" s="92"/>
      <c r="F85" s="92"/>
      <c r="G85" s="92"/>
      <c r="H85" s="92"/>
      <c r="I85" s="93"/>
      <c r="J85" s="94"/>
      <c r="K85" s="305">
        <v>0.05</v>
      </c>
      <c r="L85" s="861">
        <f>N78*K85</f>
        <v>4470.4474121195808</v>
      </c>
      <c r="M85" s="862"/>
      <c r="N85" s="51"/>
    </row>
    <row r="86" spans="1:14" ht="15.75" thickBot="1">
      <c r="B86" s="824" t="s">
        <v>953</v>
      </c>
      <c r="C86" s="825"/>
      <c r="D86" s="825"/>
      <c r="E86" s="825"/>
      <c r="F86" s="825"/>
      <c r="G86" s="825"/>
      <c r="H86" s="825"/>
      <c r="I86" s="825"/>
      <c r="J86" s="825"/>
      <c r="K86" s="825"/>
      <c r="L86" s="825"/>
      <c r="M86" s="826"/>
      <c r="N86" s="52">
        <f>L83+L84+L85</f>
        <v>26822.684472717487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116231.6327151091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162</v>
      </c>
      <c r="B36" s="873" t="str">
        <f>VLOOKUP(A36,EQUIPOS!A6:D154,3,FALSE)</f>
        <v>Compactador manual (SALTARIN) Peso de operación (Kg.) 52, Fuerza de impacto por golpe (KN) 12.</v>
      </c>
      <c r="C36" s="874"/>
      <c r="D36" s="874"/>
      <c r="E36" s="874"/>
      <c r="F36" s="874"/>
      <c r="G36" s="874"/>
      <c r="H36" s="875"/>
      <c r="I36" s="267"/>
      <c r="J36" s="268"/>
      <c r="K36" s="269">
        <f>VLOOKUP(A36,EQUIPOS!A6:D163,4,FALSE)</f>
        <v>6972.312509499634</v>
      </c>
      <c r="L36" s="270"/>
      <c r="M36" s="271">
        <v>2.5</v>
      </c>
      <c r="N36" s="272">
        <f>K36/M36</f>
        <v>2788.9250037998536</v>
      </c>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0.05</v>
      </c>
      <c r="N41" s="344">
        <f>N76*M41</f>
        <v>892.62055903601981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3681.5455628358732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38509.196045379496</v>
      </c>
      <c r="N48" s="272">
        <f>K48*M48</f>
        <v>50061.954858993347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44.451023413669695</v>
      </c>
      <c r="N49" s="272">
        <f>K49*M49</f>
        <v>1066.8245619280726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51128.779420921419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1">
        <f>VLOOKUP(A59,TRANSPORTE!A5:D123,4,FALSE)</f>
        <v>1182.3355420950079</v>
      </c>
      <c r="M59" s="912"/>
      <c r="N59" s="287">
        <f>K59*L59</f>
        <v>1537.0362047235103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1537.0362047235103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17852.411180720395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74199.772369201208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14839.954473840242</v>
      </c>
      <c r="M83" s="860"/>
      <c r="N83" s="51"/>
    </row>
    <row r="84" spans="1:14">
      <c r="B84" s="89" t="s">
        <v>973</v>
      </c>
      <c r="C84" s="90"/>
      <c r="D84" s="90"/>
      <c r="E84" s="90"/>
      <c r="F84" s="90"/>
      <c r="G84" s="90"/>
      <c r="H84" s="90"/>
      <c r="I84" s="87"/>
      <c r="J84" s="88"/>
      <c r="K84" s="304">
        <v>0.05</v>
      </c>
      <c r="L84" s="859">
        <f>N78*K84</f>
        <v>3709.9886184600605</v>
      </c>
      <c r="M84" s="860"/>
      <c r="N84" s="51"/>
    </row>
    <row r="85" spans="1:14" ht="15.75" thickBot="1">
      <c r="B85" s="91" t="s">
        <v>974</v>
      </c>
      <c r="C85" s="92"/>
      <c r="D85" s="92"/>
      <c r="E85" s="92"/>
      <c r="F85" s="92"/>
      <c r="G85" s="92"/>
      <c r="H85" s="92"/>
      <c r="I85" s="93"/>
      <c r="J85" s="94"/>
      <c r="K85" s="305">
        <v>0.05</v>
      </c>
      <c r="L85" s="861">
        <f>N78*K85</f>
        <v>3709.9886184600605</v>
      </c>
      <c r="M85" s="862"/>
      <c r="N85" s="51"/>
    </row>
    <row r="86" spans="1:14" ht="15.75" thickBot="1">
      <c r="B86" s="824" t="s">
        <v>953</v>
      </c>
      <c r="C86" s="825"/>
      <c r="D86" s="825"/>
      <c r="E86" s="825"/>
      <c r="F86" s="825"/>
      <c r="G86" s="825"/>
      <c r="H86" s="825"/>
      <c r="I86" s="825"/>
      <c r="J86" s="825"/>
      <c r="K86" s="825"/>
      <c r="L86" s="825"/>
      <c r="M86" s="826"/>
      <c r="N86" s="52">
        <f>L83+L84+L85</f>
        <v>22259.931710760364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96459.704079961579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162</v>
      </c>
      <c r="B36" s="873" t="str">
        <f>VLOOKUP(A36,EQUIPOS!A6:D154,3,FALSE)</f>
        <v>Compactador manual (SALTARIN) Peso de operación (Kg.) 52, Fuerza de impacto por golpe (KN) 12.</v>
      </c>
      <c r="C36" s="874"/>
      <c r="D36" s="874"/>
      <c r="E36" s="874"/>
      <c r="F36" s="874"/>
      <c r="G36" s="874"/>
      <c r="H36" s="875"/>
      <c r="I36" s="267"/>
      <c r="J36" s="268"/>
      <c r="K36" s="269">
        <f>VLOOKUP(A36,EQUIPOS!A6:D163,4,FALSE)</f>
        <v>6972.312509499634</v>
      </c>
      <c r="L36" s="270"/>
      <c r="M36" s="271">
        <v>2.5</v>
      </c>
      <c r="N36" s="272">
        <f>K36/M36</f>
        <v>2788.9250037998536</v>
      </c>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0.05</v>
      </c>
      <c r="N41" s="344">
        <f>N76*M41</f>
        <v>892.62055903601981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3681.5455628358732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38734.621713139539</v>
      </c>
      <c r="N48" s="272">
        <f>K48*M48</f>
        <v>50355.008227081402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44.451023413669695</v>
      </c>
      <c r="N49" s="272">
        <f>K49*M49</f>
        <v>1066.8245619280726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51421.832789009473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1">
        <f>VLOOKUP(A59,TRANSPORTE!A5:D123,4,FALSE)</f>
        <v>1182.3355420950079</v>
      </c>
      <c r="M59" s="912"/>
      <c r="N59" s="287">
        <f>K59*L59</f>
        <v>1537.0362047235103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1537.0362047235103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17852.411180720395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74492.825737289255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14898.565147457852</v>
      </c>
      <c r="M83" s="860"/>
      <c r="N83" s="51"/>
    </row>
    <row r="84" spans="1:14">
      <c r="B84" s="89" t="s">
        <v>973</v>
      </c>
      <c r="C84" s="90"/>
      <c r="D84" s="90"/>
      <c r="E84" s="90"/>
      <c r="F84" s="90"/>
      <c r="G84" s="90"/>
      <c r="H84" s="90"/>
      <c r="I84" s="87"/>
      <c r="J84" s="88"/>
      <c r="K84" s="304">
        <v>0.05</v>
      </c>
      <c r="L84" s="859">
        <f>N78*K84</f>
        <v>3724.6412868644629</v>
      </c>
      <c r="M84" s="860"/>
      <c r="N84" s="51"/>
    </row>
    <row r="85" spans="1:14" ht="15.75" thickBot="1">
      <c r="B85" s="91" t="s">
        <v>974</v>
      </c>
      <c r="C85" s="92"/>
      <c r="D85" s="92"/>
      <c r="E85" s="92"/>
      <c r="F85" s="92"/>
      <c r="G85" s="92"/>
      <c r="H85" s="92"/>
      <c r="I85" s="93"/>
      <c r="J85" s="94"/>
      <c r="K85" s="305">
        <v>0.05</v>
      </c>
      <c r="L85" s="861">
        <f>N78*K85</f>
        <v>3724.6412868644629</v>
      </c>
      <c r="M85" s="862"/>
      <c r="N85" s="51"/>
    </row>
    <row r="86" spans="1:14" ht="15.75" thickBot="1">
      <c r="B86" s="824" t="s">
        <v>953</v>
      </c>
      <c r="C86" s="825"/>
      <c r="D86" s="825"/>
      <c r="E86" s="825"/>
      <c r="F86" s="825"/>
      <c r="G86" s="825"/>
      <c r="H86" s="825"/>
      <c r="I86" s="825"/>
      <c r="J86" s="825"/>
      <c r="K86" s="825"/>
      <c r="L86" s="825"/>
      <c r="M86" s="826"/>
      <c r="N86" s="52">
        <f>L83+L84+L85</f>
        <v>22347.847721186776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96840.673458476027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45</v>
      </c>
      <c r="N36" s="272">
        <f>K36/M36</f>
        <v>1172.7986607442706</v>
      </c>
    </row>
    <row r="37" spans="1:14">
      <c r="A37" s="113" t="s">
        <v>269</v>
      </c>
      <c r="B37" s="873" t="str">
        <f>VLOOKUP(A37,EQUIPOS!A7:D154,3,FALSE)</f>
        <v>Motoniveladora  potencia 215 HP, ancho de cuchilla 4,27 m, peso 18 ton.</v>
      </c>
      <c r="C37" s="874"/>
      <c r="D37" s="874"/>
      <c r="E37" s="874"/>
      <c r="F37" s="874"/>
      <c r="G37" s="874"/>
      <c r="H37" s="875"/>
      <c r="I37" s="267"/>
      <c r="J37" s="268"/>
      <c r="K37" s="269">
        <f>VLOOKUP(A37,EQUIPOS!A7:D164,4,FALSE)</f>
        <v>125779.23734341412</v>
      </c>
      <c r="L37" s="270"/>
      <c r="M37" s="271">
        <v>45</v>
      </c>
      <c r="N37" s="272">
        <f>K37/M37</f>
        <v>2795.0941631869805</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45</v>
      </c>
      <c r="N38" s="272">
        <f>K38/M38</f>
        <v>2415.1731704763374</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6.4407564892891109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6389.5067508968777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42329.566566684211</v>
      </c>
      <c r="N48" s="272">
        <f>K48*M48</f>
        <v>55028.436536689478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44.451023413669695</v>
      </c>
      <c r="N49" s="272">
        <f>K49*M49</f>
        <v>1066.8245619280726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56095.26109861755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1">
        <f>VLOOKUP(A59,TRANSPORTE!A5:D123,4,FALSE)</f>
        <v>1182.3355420950079</v>
      </c>
      <c r="M59" s="912"/>
      <c r="N59" s="287">
        <f>K59*L59</f>
        <v>1537.0362047235103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1537.0362047235103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64665.879703166851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12933.175940633371</v>
      </c>
      <c r="M83" s="860"/>
      <c r="N83" s="51"/>
    </row>
    <row r="84" spans="1:14">
      <c r="B84" s="89" t="s">
        <v>973</v>
      </c>
      <c r="C84" s="90"/>
      <c r="D84" s="90"/>
      <c r="E84" s="90"/>
      <c r="F84" s="90"/>
      <c r="G84" s="90"/>
      <c r="H84" s="90"/>
      <c r="I84" s="87"/>
      <c r="J84" s="88"/>
      <c r="K84" s="304">
        <v>0.05</v>
      </c>
      <c r="L84" s="859">
        <f>N78*K84</f>
        <v>3233.2939851583428</v>
      </c>
      <c r="M84" s="860"/>
      <c r="N84" s="51"/>
    </row>
    <row r="85" spans="1:14" ht="15.75" thickBot="1">
      <c r="B85" s="91" t="s">
        <v>974</v>
      </c>
      <c r="C85" s="92"/>
      <c r="D85" s="92"/>
      <c r="E85" s="92"/>
      <c r="F85" s="92"/>
      <c r="G85" s="92"/>
      <c r="H85" s="92"/>
      <c r="I85" s="93"/>
      <c r="J85" s="94"/>
      <c r="K85" s="305">
        <v>0.05</v>
      </c>
      <c r="L85" s="861">
        <f>N78*K85</f>
        <v>3233.2939851583428</v>
      </c>
      <c r="M85" s="862"/>
      <c r="N85" s="51"/>
    </row>
    <row r="86" spans="1:14" ht="15.75" thickBot="1">
      <c r="B86" s="824" t="s">
        <v>953</v>
      </c>
      <c r="C86" s="825"/>
      <c r="D86" s="825"/>
      <c r="E86" s="825"/>
      <c r="F86" s="825"/>
      <c r="G86" s="825"/>
      <c r="H86" s="825"/>
      <c r="I86" s="825"/>
      <c r="J86" s="825"/>
      <c r="K86" s="825"/>
      <c r="L86" s="825"/>
      <c r="M86" s="826"/>
      <c r="N86" s="52">
        <f>L83+L84+L85</f>
        <v>19399.763910950056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84065.643614116911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45</v>
      </c>
      <c r="N36" s="272">
        <f>K36/M36</f>
        <v>1172.7986607442706</v>
      </c>
    </row>
    <row r="37" spans="1:14">
      <c r="A37" s="113" t="s">
        <v>269</v>
      </c>
      <c r="B37" s="873" t="str">
        <f>VLOOKUP(A37,EQUIPOS!A7:D154,3,FALSE)</f>
        <v>Motoniveladora  potencia 215 HP, ancho de cuchilla 4,27 m, peso 18 ton.</v>
      </c>
      <c r="C37" s="874"/>
      <c r="D37" s="874"/>
      <c r="E37" s="874"/>
      <c r="F37" s="874"/>
      <c r="G37" s="874"/>
      <c r="H37" s="875"/>
      <c r="I37" s="267"/>
      <c r="J37" s="268"/>
      <c r="K37" s="269">
        <f>VLOOKUP(A37,EQUIPOS!A7:D164,4,FALSE)</f>
        <v>125779.23734341412</v>
      </c>
      <c r="L37" s="270"/>
      <c r="M37" s="271">
        <v>45</v>
      </c>
      <c r="N37" s="272">
        <f>K37/M37</f>
        <v>2795.0941631869805</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45</v>
      </c>
      <c r="N38" s="272">
        <f>K38/M38</f>
        <v>2415.1731704763374</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6.4407564892891109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6389.5067508968777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39635.945590178839</v>
      </c>
      <c r="N48" s="272">
        <f>K48*M48</f>
        <v>51526.729267232491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44.451023413669695</v>
      </c>
      <c r="N49" s="272">
        <f>K49*M49</f>
        <v>1066.8245619280726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52593.553829160563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1">
        <f>VLOOKUP(A59,TRANSPORTE!A5:D123,4,FALSE)</f>
        <v>1182.3355420950079</v>
      </c>
      <c r="M59" s="912"/>
      <c r="N59" s="287">
        <f>K59*L59</f>
        <v>1537.0362047235103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1537.0362047235103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913" t="s">
        <v>953</v>
      </c>
      <c r="C76" s="867"/>
      <c r="D76" s="867"/>
      <c r="E76" s="867"/>
      <c r="F76" s="867"/>
      <c r="G76" s="867"/>
      <c r="H76" s="867"/>
      <c r="I76" s="867"/>
      <c r="J76" s="867"/>
      <c r="K76" s="867"/>
      <c r="L76" s="867"/>
      <c r="M76" s="868"/>
      <c r="N76" s="460">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61164.172433709864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12232.834486741973</v>
      </c>
      <c r="M83" s="860"/>
      <c r="N83" s="51"/>
    </row>
    <row r="84" spans="1:14">
      <c r="B84" s="89" t="s">
        <v>973</v>
      </c>
      <c r="C84" s="90"/>
      <c r="D84" s="90"/>
      <c r="E84" s="90"/>
      <c r="F84" s="90"/>
      <c r="G84" s="90"/>
      <c r="H84" s="90"/>
      <c r="I84" s="87"/>
      <c r="J84" s="88"/>
      <c r="K84" s="304">
        <v>0.05</v>
      </c>
      <c r="L84" s="859">
        <f>N78*K84</f>
        <v>3058.2086216854932</v>
      </c>
      <c r="M84" s="860"/>
      <c r="N84" s="51"/>
    </row>
    <row r="85" spans="1:14" ht="15.75" thickBot="1">
      <c r="B85" s="91" t="s">
        <v>974</v>
      </c>
      <c r="C85" s="92"/>
      <c r="D85" s="92"/>
      <c r="E85" s="92"/>
      <c r="F85" s="92"/>
      <c r="G85" s="92"/>
      <c r="H85" s="92"/>
      <c r="I85" s="93"/>
      <c r="J85" s="94"/>
      <c r="K85" s="305">
        <v>0.05</v>
      </c>
      <c r="L85" s="861">
        <f>N78*K85</f>
        <v>3058.2086216854932</v>
      </c>
      <c r="M85" s="862"/>
      <c r="N85" s="51"/>
    </row>
    <row r="86" spans="1:14" ht="15.75" thickBot="1">
      <c r="B86" s="824" t="s">
        <v>953</v>
      </c>
      <c r="C86" s="825"/>
      <c r="D86" s="825"/>
      <c r="E86" s="825"/>
      <c r="F86" s="825"/>
      <c r="G86" s="825"/>
      <c r="H86" s="825"/>
      <c r="I86" s="825"/>
      <c r="J86" s="825"/>
      <c r="K86" s="825"/>
      <c r="L86" s="825"/>
      <c r="M86" s="826"/>
      <c r="N86" s="52">
        <f>L83+L84+L85</f>
        <v>18349.251730112959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79513.424163822827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45</v>
      </c>
      <c r="N36" s="272">
        <f>K36/M36</f>
        <v>1172.7986607442706</v>
      </c>
    </row>
    <row r="37" spans="1:14">
      <c r="A37" s="113" t="s">
        <v>269</v>
      </c>
      <c r="B37" s="873" t="str">
        <f>VLOOKUP(A37,EQUIPOS!A7:D154,3,FALSE)</f>
        <v>Motoniveladora  potencia 215 HP, ancho de cuchilla 4,27 m, peso 18 ton.</v>
      </c>
      <c r="C37" s="874"/>
      <c r="D37" s="874"/>
      <c r="E37" s="874"/>
      <c r="F37" s="874"/>
      <c r="G37" s="874"/>
      <c r="H37" s="875"/>
      <c r="I37" s="267"/>
      <c r="J37" s="268"/>
      <c r="K37" s="269">
        <f>VLOOKUP(A37,EQUIPOS!A7:D164,4,FALSE)</f>
        <v>125779.23734341412</v>
      </c>
      <c r="L37" s="270"/>
      <c r="M37" s="271">
        <v>45</v>
      </c>
      <c r="N37" s="272">
        <f>K37/M37</f>
        <v>2795.0941631869805</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45</v>
      </c>
      <c r="N38" s="272">
        <f>K38/M38</f>
        <v>2415.1731704763374</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6.4407564892891109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6389.5067508968777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38555.841662090548</v>
      </c>
      <c r="N48" s="272">
        <f>K48*M48</f>
        <v>50122.594160717716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44.451023413669695</v>
      </c>
      <c r="N49" s="272">
        <f>K49*M49</f>
        <v>1066.8245619280726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51189.418722645787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1">
        <f>VLOOKUP(A59,TRANSPORTE!A5:D123,4,FALSE)</f>
        <v>1182.3355420950079</v>
      </c>
      <c r="M59" s="912"/>
      <c r="N59" s="287">
        <f>K59*L59</f>
        <v>1537.0362047235103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1537.0362047235103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59760.037327195088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11952.007465439019</v>
      </c>
      <c r="M83" s="860"/>
      <c r="N83" s="51"/>
    </row>
    <row r="84" spans="1:14">
      <c r="B84" s="89" t="s">
        <v>973</v>
      </c>
      <c r="C84" s="90"/>
      <c r="D84" s="90"/>
      <c r="E84" s="90"/>
      <c r="F84" s="90"/>
      <c r="G84" s="90"/>
      <c r="H84" s="90"/>
      <c r="I84" s="87"/>
      <c r="J84" s="88"/>
      <c r="K84" s="304">
        <v>0.05</v>
      </c>
      <c r="L84" s="859">
        <f>N78*K84</f>
        <v>2988.0018663597548</v>
      </c>
      <c r="M84" s="860"/>
      <c r="N84" s="51"/>
    </row>
    <row r="85" spans="1:14" ht="15.75" thickBot="1">
      <c r="B85" s="91" t="s">
        <v>974</v>
      </c>
      <c r="C85" s="92"/>
      <c r="D85" s="92"/>
      <c r="E85" s="92"/>
      <c r="F85" s="92"/>
      <c r="G85" s="92"/>
      <c r="H85" s="92"/>
      <c r="I85" s="93"/>
      <c r="J85" s="94"/>
      <c r="K85" s="305">
        <v>0.05</v>
      </c>
      <c r="L85" s="861">
        <f>N78*K85</f>
        <v>2988.0018663597548</v>
      </c>
      <c r="M85" s="862"/>
      <c r="N85" s="51"/>
    </row>
    <row r="86" spans="1:14" ht="15.75" thickBot="1">
      <c r="B86" s="824" t="s">
        <v>953</v>
      </c>
      <c r="C86" s="825"/>
      <c r="D86" s="825"/>
      <c r="E86" s="825"/>
      <c r="F86" s="825"/>
      <c r="G86" s="825"/>
      <c r="H86" s="825"/>
      <c r="I86" s="825"/>
      <c r="J86" s="825"/>
      <c r="K86" s="825"/>
      <c r="L86" s="825"/>
      <c r="M86" s="826"/>
      <c r="N86" s="52">
        <f>L83+L84+L85</f>
        <v>17928.011198158529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77688.048525353617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162</v>
      </c>
      <c r="B36" s="873" t="str">
        <f>VLOOKUP(A36,EQUIPOS!A6:D154,3,FALSE)</f>
        <v>Compactador manual (SALTARIN) Peso de operación (Kg.) 52, Fuerza de impacto por golpe (KN) 12.</v>
      </c>
      <c r="C36" s="874"/>
      <c r="D36" s="874"/>
      <c r="E36" s="874"/>
      <c r="F36" s="874"/>
      <c r="G36" s="874"/>
      <c r="H36" s="875"/>
      <c r="I36" s="267"/>
      <c r="J36" s="268"/>
      <c r="K36" s="269">
        <f>VLOOKUP(A36,EQUIPOS!A6:D163,4,FALSE)</f>
        <v>6972.312509499634</v>
      </c>
      <c r="L36" s="270"/>
      <c r="M36" s="271">
        <v>2.5</v>
      </c>
      <c r="N36" s="272">
        <f>K36/M36</f>
        <v>2788.9250037998536</v>
      </c>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0.05</v>
      </c>
      <c r="N41" s="344">
        <f>N76*M41</f>
        <v>892.62055903601981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3681.5455628358732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42329.566566684211</v>
      </c>
      <c r="N48" s="272">
        <f>K48*M48</f>
        <v>55028.436536689478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44.451023413669695</v>
      </c>
      <c r="N49" s="272">
        <f>K49*M49</f>
        <v>1066.8245619280726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56095.26109861755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1">
        <f>VLOOKUP(A59,TRANSPORTE!A5:D123,4,FALSE)</f>
        <v>1182.3355420950079</v>
      </c>
      <c r="M59" s="912"/>
      <c r="N59" s="287">
        <f>K59*L59</f>
        <v>1537.0362047235103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1537.0362047235103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17852.411180720395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79166.254046897331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15833.250809379468</v>
      </c>
      <c r="M83" s="860"/>
      <c r="N83" s="51"/>
    </row>
    <row r="84" spans="1:14">
      <c r="B84" s="89" t="s">
        <v>973</v>
      </c>
      <c r="C84" s="90"/>
      <c r="D84" s="90"/>
      <c r="E84" s="90"/>
      <c r="F84" s="90"/>
      <c r="G84" s="90"/>
      <c r="H84" s="90"/>
      <c r="I84" s="87"/>
      <c r="J84" s="88"/>
      <c r="K84" s="304">
        <v>0.05</v>
      </c>
      <c r="L84" s="859">
        <f>N78*K84</f>
        <v>3958.3127023448669</v>
      </c>
      <c r="M84" s="860"/>
      <c r="N84" s="51"/>
    </row>
    <row r="85" spans="1:14" ht="15.75" thickBot="1">
      <c r="B85" s="91" t="s">
        <v>974</v>
      </c>
      <c r="C85" s="92"/>
      <c r="D85" s="92"/>
      <c r="E85" s="92"/>
      <c r="F85" s="92"/>
      <c r="G85" s="92"/>
      <c r="H85" s="92"/>
      <c r="I85" s="93"/>
      <c r="J85" s="94"/>
      <c r="K85" s="305">
        <v>0.05</v>
      </c>
      <c r="L85" s="861">
        <f>N78*K85</f>
        <v>3958.3127023448669</v>
      </c>
      <c r="M85" s="862"/>
      <c r="N85" s="51"/>
    </row>
    <row r="86" spans="1:14" ht="15.75" thickBot="1">
      <c r="B86" s="824" t="s">
        <v>953</v>
      </c>
      <c r="C86" s="825"/>
      <c r="D86" s="825"/>
      <c r="E86" s="825"/>
      <c r="F86" s="825"/>
      <c r="G86" s="825"/>
      <c r="H86" s="825"/>
      <c r="I86" s="825"/>
      <c r="J86" s="825"/>
      <c r="K86" s="825"/>
      <c r="L86" s="825"/>
      <c r="M86" s="826"/>
      <c r="N86" s="52">
        <f>L83+L84+L85</f>
        <v>23749.876214069205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102916.13026096654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162</v>
      </c>
      <c r="B36" s="873" t="str">
        <f>VLOOKUP(A36,EQUIPOS!A6:D154,3,FALSE)</f>
        <v>Compactador manual (SALTARIN) Peso de operación (Kg.) 52, Fuerza de impacto por golpe (KN) 12.</v>
      </c>
      <c r="C36" s="874"/>
      <c r="D36" s="874"/>
      <c r="E36" s="874"/>
      <c r="F36" s="874"/>
      <c r="G36" s="874"/>
      <c r="H36" s="875"/>
      <c r="I36" s="267"/>
      <c r="J36" s="268"/>
      <c r="K36" s="269">
        <f>VLOOKUP(A36,EQUIPOS!A6:D163,4,FALSE)</f>
        <v>6972.312509499634</v>
      </c>
      <c r="L36" s="270"/>
      <c r="M36" s="271">
        <v>2.5</v>
      </c>
      <c r="N36" s="272">
        <f>K36/M36</f>
        <v>2788.9250037998536</v>
      </c>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0.05</v>
      </c>
      <c r="N41" s="344">
        <f>N76*M41</f>
        <v>892.62055903601981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3681.5455628358732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39635.945590178839</v>
      </c>
      <c r="N48" s="272">
        <f>K48*M48</f>
        <v>51526.729267232491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44.451023413669695</v>
      </c>
      <c r="N49" s="272">
        <f>K49*M49</f>
        <v>1066.8245619280726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52593.553829160563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1">
        <f>VLOOKUP(A59,TRANSPORTE!A5:D123,4,FALSE)</f>
        <v>1182.3355420950079</v>
      </c>
      <c r="M59" s="912"/>
      <c r="N59" s="287">
        <f>K59*L59</f>
        <v>1537.0362047235103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1537.0362047235103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913" t="s">
        <v>953</v>
      </c>
      <c r="C76" s="867"/>
      <c r="D76" s="867"/>
      <c r="E76" s="867"/>
      <c r="F76" s="867"/>
      <c r="G76" s="867"/>
      <c r="H76" s="867"/>
      <c r="I76" s="867"/>
      <c r="J76" s="867"/>
      <c r="K76" s="867"/>
      <c r="L76" s="867"/>
      <c r="M76" s="868"/>
      <c r="N76" s="460">
        <f>SUM(N70:N75)</f>
        <v>17852.411180720395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75664.546777440351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15132.909355488071</v>
      </c>
      <c r="M83" s="860"/>
      <c r="N83" s="51"/>
    </row>
    <row r="84" spans="1:14">
      <c r="B84" s="89" t="s">
        <v>973</v>
      </c>
      <c r="C84" s="90"/>
      <c r="D84" s="90"/>
      <c r="E84" s="90"/>
      <c r="F84" s="90"/>
      <c r="G84" s="90"/>
      <c r="H84" s="90"/>
      <c r="I84" s="87"/>
      <c r="J84" s="88"/>
      <c r="K84" s="304">
        <v>0.05</v>
      </c>
      <c r="L84" s="859">
        <f>N78*K84</f>
        <v>3783.2273388720178</v>
      </c>
      <c r="M84" s="860"/>
      <c r="N84" s="51"/>
    </row>
    <row r="85" spans="1:14" ht="15.75" thickBot="1">
      <c r="B85" s="91" t="s">
        <v>974</v>
      </c>
      <c r="C85" s="92"/>
      <c r="D85" s="92"/>
      <c r="E85" s="92"/>
      <c r="F85" s="92"/>
      <c r="G85" s="92"/>
      <c r="H85" s="92"/>
      <c r="I85" s="93"/>
      <c r="J85" s="94"/>
      <c r="K85" s="305">
        <v>0.05</v>
      </c>
      <c r="L85" s="861">
        <f>N78*K85</f>
        <v>3783.2273388720178</v>
      </c>
      <c r="M85" s="862"/>
      <c r="N85" s="51"/>
    </row>
    <row r="86" spans="1:14" ht="15.75" thickBot="1">
      <c r="B86" s="824" t="s">
        <v>953</v>
      </c>
      <c r="C86" s="825"/>
      <c r="D86" s="825"/>
      <c r="E86" s="825"/>
      <c r="F86" s="825"/>
      <c r="G86" s="825"/>
      <c r="H86" s="825"/>
      <c r="I86" s="825"/>
      <c r="J86" s="825"/>
      <c r="K86" s="825"/>
      <c r="L86" s="825"/>
      <c r="M86" s="826"/>
      <c r="N86" s="52">
        <f>L83+L84+L85</f>
        <v>22699.364033232105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98363.91081067246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162</v>
      </c>
      <c r="B36" s="873" t="str">
        <f>VLOOKUP(A36,EQUIPOS!A6:D154,3,FALSE)</f>
        <v>Compactador manual (SALTARIN) Peso de operación (Kg.) 52, Fuerza de impacto por golpe (KN) 12.</v>
      </c>
      <c r="C36" s="874"/>
      <c r="D36" s="874"/>
      <c r="E36" s="874"/>
      <c r="F36" s="874"/>
      <c r="G36" s="874"/>
      <c r="H36" s="875"/>
      <c r="I36" s="267"/>
      <c r="J36" s="268"/>
      <c r="K36" s="269">
        <f>VLOOKUP(A36,EQUIPOS!A6:D163,4,FALSE)</f>
        <v>6972.312509499634</v>
      </c>
      <c r="L36" s="270"/>
      <c r="M36" s="271">
        <v>2.5</v>
      </c>
      <c r="N36" s="272">
        <f>K36/M36</f>
        <v>2788.9250037998536</v>
      </c>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0.05</v>
      </c>
      <c r="N41" s="344">
        <f>N76*M41</f>
        <v>892.62055903601981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3681.5455628358732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38555.841662090548</v>
      </c>
      <c r="N48" s="272">
        <f>K48*M48</f>
        <v>50122.594160717716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44.451023413669695</v>
      </c>
      <c r="N49" s="272">
        <f>K49*M49</f>
        <v>1066.8245619280726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51189.418722645787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1">
        <f>VLOOKUP(A59,TRANSPORTE!A5:D123,4,FALSE)</f>
        <v>1182.3355420950079</v>
      </c>
      <c r="M59" s="912"/>
      <c r="N59" s="287">
        <f>K59*L59</f>
        <v>1537.0362047235103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1537.0362047235103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17852.411180720395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74260.411670925561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14852.082334185114</v>
      </c>
      <c r="M83" s="860"/>
      <c r="N83" s="51"/>
    </row>
    <row r="84" spans="1:14">
      <c r="B84" s="89" t="s">
        <v>973</v>
      </c>
      <c r="C84" s="90"/>
      <c r="D84" s="90"/>
      <c r="E84" s="90"/>
      <c r="F84" s="90"/>
      <c r="G84" s="90"/>
      <c r="H84" s="90"/>
      <c r="I84" s="87"/>
      <c r="J84" s="88"/>
      <c r="K84" s="304">
        <v>0.05</v>
      </c>
      <c r="L84" s="859">
        <f>N78*K84</f>
        <v>3713.0205835462784</v>
      </c>
      <c r="M84" s="860"/>
      <c r="N84" s="51"/>
    </row>
    <row r="85" spans="1:14" ht="15.75" thickBot="1">
      <c r="B85" s="91" t="s">
        <v>974</v>
      </c>
      <c r="C85" s="92"/>
      <c r="D85" s="92"/>
      <c r="E85" s="92"/>
      <c r="F85" s="92"/>
      <c r="G85" s="92"/>
      <c r="H85" s="92"/>
      <c r="I85" s="93"/>
      <c r="J85" s="94"/>
      <c r="K85" s="305">
        <v>0.05</v>
      </c>
      <c r="L85" s="861">
        <f>N78*K85</f>
        <v>3713.0205835462784</v>
      </c>
      <c r="M85" s="862"/>
      <c r="N85" s="51"/>
    </row>
    <row r="86" spans="1:14" ht="15.75" thickBot="1">
      <c r="B86" s="824" t="s">
        <v>953</v>
      </c>
      <c r="C86" s="825"/>
      <c r="D86" s="825"/>
      <c r="E86" s="825"/>
      <c r="F86" s="825"/>
      <c r="G86" s="825"/>
      <c r="H86" s="825"/>
      <c r="I86" s="825"/>
      <c r="J86" s="825"/>
      <c r="K86" s="825"/>
      <c r="L86" s="825"/>
      <c r="M86" s="826"/>
      <c r="N86" s="52">
        <f>L83+L84+L85</f>
        <v>22278.123501277667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96538.535172203236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154</v>
      </c>
      <c r="B36" s="873" t="str">
        <f>VLOOKUP(A36,EQUIPOS!A6:D154,3,FALSE)</f>
        <v>Carrotanque Irrigador de asfalto, 1000 GALONES DE CAPACIDAD</v>
      </c>
      <c r="C36" s="874"/>
      <c r="D36" s="874"/>
      <c r="E36" s="874"/>
      <c r="F36" s="874"/>
      <c r="G36" s="874"/>
      <c r="H36" s="875"/>
      <c r="I36" s="267"/>
      <c r="J36" s="268"/>
      <c r="K36" s="269">
        <f>VLOOKUP(A36,EQUIPOS!A6:D163,4,FALSE)</f>
        <v>70733.676417469702</v>
      </c>
      <c r="L36" s="270"/>
      <c r="M36" s="271">
        <v>30</v>
      </c>
      <c r="N36" s="272">
        <f>K36/M36</f>
        <v>2357.7892139156565</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170937.15767717228</v>
      </c>
      <c r="L37" s="270"/>
      <c r="M37" s="271">
        <v>30</v>
      </c>
      <c r="N37" s="272">
        <f>K37/M37</f>
        <v>5697.9052559057427</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30</v>
      </c>
      <c r="N38" s="272">
        <f>K38/M38</f>
        <v>3622.7597557145064</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9.6611347339336664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11688.115360269838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42329.566566684211</v>
      </c>
      <c r="N48" s="272">
        <f>K48*M48</f>
        <v>52911.958208355267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52911.958208355267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1">
        <f>VLOOKUP(A59,TRANSPORTE!A5:D123,4,FALSE)</f>
        <v>1182.3355420950079</v>
      </c>
      <c r="M59" s="912"/>
      <c r="N59" s="287">
        <f>K59*L59</f>
        <v>1477.91942761876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1477.91942761876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966.11347339336658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67044.106469637234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13408.821293927447</v>
      </c>
      <c r="M83" s="860"/>
      <c r="N83" s="51"/>
    </row>
    <row r="84" spans="1:14">
      <c r="B84" s="89" t="s">
        <v>973</v>
      </c>
      <c r="C84" s="90"/>
      <c r="D84" s="90"/>
      <c r="E84" s="90"/>
      <c r="F84" s="90"/>
      <c r="G84" s="90"/>
      <c r="H84" s="90"/>
      <c r="I84" s="87"/>
      <c r="J84" s="88"/>
      <c r="K84" s="304">
        <v>0.05</v>
      </c>
      <c r="L84" s="859">
        <f>N78*K84</f>
        <v>3352.2053234818618</v>
      </c>
      <c r="M84" s="860"/>
      <c r="N84" s="51"/>
    </row>
    <row r="85" spans="1:14" ht="15.75" thickBot="1">
      <c r="B85" s="91" t="s">
        <v>974</v>
      </c>
      <c r="C85" s="92"/>
      <c r="D85" s="92"/>
      <c r="E85" s="92"/>
      <c r="F85" s="92"/>
      <c r="G85" s="92"/>
      <c r="H85" s="92"/>
      <c r="I85" s="93"/>
      <c r="J85" s="94"/>
      <c r="K85" s="305">
        <v>0.05</v>
      </c>
      <c r="L85" s="861">
        <f>N78*K85</f>
        <v>3352.2053234818618</v>
      </c>
      <c r="M85" s="862"/>
      <c r="N85" s="51"/>
    </row>
    <row r="86" spans="1:14" ht="15.75" thickBot="1">
      <c r="B86" s="824" t="s">
        <v>953</v>
      </c>
      <c r="C86" s="825"/>
      <c r="D86" s="825"/>
      <c r="E86" s="825"/>
      <c r="F86" s="825"/>
      <c r="G86" s="825"/>
      <c r="H86" s="825"/>
      <c r="I86" s="825"/>
      <c r="J86" s="825"/>
      <c r="K86" s="825"/>
      <c r="L86" s="825"/>
      <c r="M86" s="826"/>
      <c r="N86" s="52">
        <f>L83+L84+L85</f>
        <v>20113.231940891172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87157.338410528406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154</v>
      </c>
      <c r="B36" s="873" t="str">
        <f>VLOOKUP(A36,EQUIPOS!A6:D154,3,FALSE)</f>
        <v>Carrotanque Irrigador de asfalto, 1000 GALONES DE CAPACIDAD</v>
      </c>
      <c r="C36" s="874"/>
      <c r="D36" s="874"/>
      <c r="E36" s="874"/>
      <c r="F36" s="874"/>
      <c r="G36" s="874"/>
      <c r="H36" s="875"/>
      <c r="I36" s="267"/>
      <c r="J36" s="268"/>
      <c r="K36" s="269">
        <f>VLOOKUP(A36,EQUIPOS!A6:D163,4,FALSE)</f>
        <v>70733.676417469702</v>
      </c>
      <c r="L36" s="270"/>
      <c r="M36" s="271">
        <v>30</v>
      </c>
      <c r="N36" s="272">
        <f>K36/M36</f>
        <v>2357.7892139156565</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170937.15767717228</v>
      </c>
      <c r="L37" s="270"/>
      <c r="M37" s="271">
        <v>30</v>
      </c>
      <c r="N37" s="272">
        <f>K37/M37</f>
        <v>5697.9052559057427</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30</v>
      </c>
      <c r="N38" s="272">
        <f>K38/M38</f>
        <v>3622.7597557145064</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9.6611347339336664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11688.115360269838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38555.841662090548</v>
      </c>
      <c r="N48" s="272">
        <f>K48*M48</f>
        <v>48194.802077613189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48194.802077613189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1">
        <f>VLOOKUP(A59,TRANSPORTE!A5:D123,4,FALSE)</f>
        <v>1182.3355420950079</v>
      </c>
      <c r="M59" s="912"/>
      <c r="N59" s="287">
        <f>K59*L59</f>
        <v>1477.91942761876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1477.91942761876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966.11347339336658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62326.950338895156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12465.390067779032</v>
      </c>
      <c r="M83" s="860"/>
      <c r="N83" s="51"/>
    </row>
    <row r="84" spans="1:14">
      <c r="B84" s="89" t="s">
        <v>973</v>
      </c>
      <c r="C84" s="90"/>
      <c r="D84" s="90"/>
      <c r="E84" s="90"/>
      <c r="F84" s="90"/>
      <c r="G84" s="90"/>
      <c r="H84" s="90"/>
      <c r="I84" s="87"/>
      <c r="J84" s="88"/>
      <c r="K84" s="304">
        <v>0.05</v>
      </c>
      <c r="L84" s="859">
        <f>N78*K84</f>
        <v>3116.3475169447579</v>
      </c>
      <c r="M84" s="860"/>
      <c r="N84" s="51"/>
    </row>
    <row r="85" spans="1:14" ht="15.75" thickBot="1">
      <c r="B85" s="91" t="s">
        <v>974</v>
      </c>
      <c r="C85" s="92"/>
      <c r="D85" s="92"/>
      <c r="E85" s="92"/>
      <c r="F85" s="92"/>
      <c r="G85" s="92"/>
      <c r="H85" s="92"/>
      <c r="I85" s="93"/>
      <c r="J85" s="94"/>
      <c r="K85" s="305">
        <v>0.05</v>
      </c>
      <c r="L85" s="861">
        <f>N78*K85</f>
        <v>3116.3475169447579</v>
      </c>
      <c r="M85" s="862"/>
      <c r="N85" s="51"/>
    </row>
    <row r="86" spans="1:14" ht="15.75" thickBot="1">
      <c r="B86" s="824" t="s">
        <v>953</v>
      </c>
      <c r="C86" s="825"/>
      <c r="D86" s="825"/>
      <c r="E86" s="825"/>
      <c r="F86" s="825"/>
      <c r="G86" s="825"/>
      <c r="H86" s="825"/>
      <c r="I86" s="825"/>
      <c r="J86" s="825"/>
      <c r="K86" s="825"/>
      <c r="L86" s="825"/>
      <c r="M86" s="826"/>
      <c r="N86" s="52">
        <f>L83+L84+L85</f>
        <v>18698.085101668548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81025.035440563704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154</v>
      </c>
      <c r="B36" s="873" t="str">
        <f>VLOOKUP(A36,EQUIPOS!A6:D154,3,FALSE)</f>
        <v>Carrotanque Irrigador de asfalto, 1000 GALONES DE CAPACIDAD</v>
      </c>
      <c r="C36" s="874"/>
      <c r="D36" s="874"/>
      <c r="E36" s="874"/>
      <c r="F36" s="874"/>
      <c r="G36" s="874"/>
      <c r="H36" s="875"/>
      <c r="I36" s="267"/>
      <c r="J36" s="268"/>
      <c r="K36" s="269">
        <f>VLOOKUP(A36,EQUIPOS!A6:D163,4,FALSE)</f>
        <v>70733.676417469702</v>
      </c>
      <c r="L36" s="270"/>
      <c r="M36" s="271">
        <v>30</v>
      </c>
      <c r="N36" s="272">
        <f>K36/M36</f>
        <v>2357.7892139156565</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170937.15767717228</v>
      </c>
      <c r="L37" s="270"/>
      <c r="M37" s="271">
        <v>30</v>
      </c>
      <c r="N37" s="272">
        <f>K37/M37</f>
        <v>5697.9052559057427</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30</v>
      </c>
      <c r="N38" s="272">
        <f>K38/M38</f>
        <v>3622.7597557145064</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9.6611347339336664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11688.115360269838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38555.841662090548</v>
      </c>
      <c r="N48" s="272">
        <f>K48*M48</f>
        <v>48194.802077613189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48194.802077613189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1">
        <f>VLOOKUP(A59,TRANSPORTE!A5:D123,4,FALSE)</f>
        <v>1182.3355420950079</v>
      </c>
      <c r="M59" s="912"/>
      <c r="N59" s="287">
        <f>K59*L59</f>
        <v>1477.91942761876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1477.91942761876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966.11347339336658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62326.950338895156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12465.390067779032</v>
      </c>
      <c r="M83" s="860"/>
      <c r="N83" s="51"/>
    </row>
    <row r="84" spans="1:14">
      <c r="B84" s="89" t="s">
        <v>973</v>
      </c>
      <c r="C84" s="90"/>
      <c r="D84" s="90"/>
      <c r="E84" s="90"/>
      <c r="F84" s="90"/>
      <c r="G84" s="90"/>
      <c r="H84" s="90"/>
      <c r="I84" s="87"/>
      <c r="J84" s="88"/>
      <c r="K84" s="304">
        <v>0.05</v>
      </c>
      <c r="L84" s="859">
        <f>N78*K84</f>
        <v>3116.3475169447579</v>
      </c>
      <c r="M84" s="860"/>
      <c r="N84" s="51"/>
    </row>
    <row r="85" spans="1:14" ht="15.75" thickBot="1">
      <c r="B85" s="91" t="s">
        <v>974</v>
      </c>
      <c r="C85" s="92"/>
      <c r="D85" s="92"/>
      <c r="E85" s="92"/>
      <c r="F85" s="92"/>
      <c r="G85" s="92"/>
      <c r="H85" s="92"/>
      <c r="I85" s="93"/>
      <c r="J85" s="94"/>
      <c r="K85" s="305">
        <v>0.05</v>
      </c>
      <c r="L85" s="861">
        <f>N78*K85</f>
        <v>3116.3475169447579</v>
      </c>
      <c r="M85" s="862"/>
      <c r="N85" s="51"/>
    </row>
    <row r="86" spans="1:14" ht="15.75" thickBot="1">
      <c r="B86" s="824" t="s">
        <v>953</v>
      </c>
      <c r="C86" s="825"/>
      <c r="D86" s="825"/>
      <c r="E86" s="825"/>
      <c r="F86" s="825"/>
      <c r="G86" s="825"/>
      <c r="H86" s="825"/>
      <c r="I86" s="825"/>
      <c r="J86" s="825"/>
      <c r="K86" s="825"/>
      <c r="L86" s="825"/>
      <c r="M86" s="826"/>
      <c r="N86" s="52">
        <f>L83+L84+L85</f>
        <v>18698.085101668548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81025.035440563704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45</v>
      </c>
      <c r="N36" s="272">
        <f>K36/M36</f>
        <v>1172.7986607442706</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170937.15767717228</v>
      </c>
      <c r="L37" s="270"/>
      <c r="M37" s="271">
        <v>45</v>
      </c>
      <c r="N37" s="272">
        <f>K37/M37</f>
        <v>3798.6035039371618</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45</v>
      </c>
      <c r="N38" s="272">
        <f>K38/M38</f>
        <v>2415.1731704763374</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6.4407564892891109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7393.0160916470586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42329.566566684211</v>
      </c>
      <c r="N48" s="272">
        <f>K48*M48</f>
        <v>55028.436536689478</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480.11664716181775</v>
      </c>
      <c r="N49" s="272">
        <f>K49*M49</f>
        <v>43210.498244563598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98238.934781253076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1">
        <f>VLOOKUP(A59,TRANSPORTE!A5:D123,4,FALSE)</f>
        <v>1182.3355420950079</v>
      </c>
      <c r="M59" s="912"/>
      <c r="N59" s="287">
        <f>K59*L59</f>
        <v>1537.0362047235103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1537.0362047235103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107813.06272655255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21562.612545310512</v>
      </c>
      <c r="M83" s="860"/>
      <c r="N83" s="51"/>
    </row>
    <row r="84" spans="1:14">
      <c r="B84" s="89" t="s">
        <v>973</v>
      </c>
      <c r="C84" s="90"/>
      <c r="D84" s="90"/>
      <c r="E84" s="90"/>
      <c r="F84" s="90"/>
      <c r="G84" s="90"/>
      <c r="H84" s="90"/>
      <c r="I84" s="87"/>
      <c r="J84" s="88"/>
      <c r="K84" s="304">
        <v>0.05</v>
      </c>
      <c r="L84" s="859">
        <f>N78*K84</f>
        <v>5390.6531363276281</v>
      </c>
      <c r="M84" s="860"/>
      <c r="N84" s="51"/>
    </row>
    <row r="85" spans="1:14" ht="15.75" thickBot="1">
      <c r="B85" s="91" t="s">
        <v>974</v>
      </c>
      <c r="C85" s="92"/>
      <c r="D85" s="92"/>
      <c r="E85" s="92"/>
      <c r="F85" s="92"/>
      <c r="G85" s="92"/>
      <c r="H85" s="92"/>
      <c r="I85" s="93"/>
      <c r="J85" s="94"/>
      <c r="K85" s="305">
        <v>0.05</v>
      </c>
      <c r="L85" s="861">
        <f>N78*K85</f>
        <v>5390.6531363276281</v>
      </c>
      <c r="M85" s="862"/>
      <c r="N85" s="51"/>
    </row>
    <row r="86" spans="1:14" ht="15.75" thickBot="1">
      <c r="B86" s="824" t="s">
        <v>953</v>
      </c>
      <c r="C86" s="825"/>
      <c r="D86" s="825"/>
      <c r="E86" s="825"/>
      <c r="F86" s="825"/>
      <c r="G86" s="825"/>
      <c r="H86" s="825"/>
      <c r="I86" s="825"/>
      <c r="J86" s="825"/>
      <c r="K86" s="825"/>
      <c r="L86" s="825"/>
      <c r="M86" s="826"/>
      <c r="N86" s="52">
        <f>L83+L84+L85</f>
        <v>32343.918817965772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140156.98154451832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45</v>
      </c>
      <c r="N36" s="272">
        <f>K36/M36</f>
        <v>1172.7986607442706</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170937.15767717228</v>
      </c>
      <c r="L37" s="270"/>
      <c r="M37" s="271">
        <v>45</v>
      </c>
      <c r="N37" s="272">
        <f>K37/M37</f>
        <v>3798.6035039371618</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45</v>
      </c>
      <c r="N38" s="272">
        <f>K38/M38</f>
        <v>2415.1731704763374</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6.4407564892891109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7393.0160916470586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39635.945590178839</v>
      </c>
      <c r="N48" s="272">
        <f>K48*M48</f>
        <v>51526.729267232491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480.11664716181775</v>
      </c>
      <c r="N49" s="272">
        <f>K49*M49</f>
        <v>43210.498244563598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94737.227511796082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1">
        <f>VLOOKUP(A59,TRANSPORTE!A5:D123,4,FALSE)</f>
        <v>1182.3355420950079</v>
      </c>
      <c r="M59" s="912"/>
      <c r="N59" s="287">
        <f>K59*L59</f>
        <v>1537.0362047235103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1537.0362047235103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104311.35545709556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20862.271091419112</v>
      </c>
      <c r="M83" s="860"/>
      <c r="N83" s="51"/>
    </row>
    <row r="84" spans="1:14">
      <c r="B84" s="89" t="s">
        <v>973</v>
      </c>
      <c r="C84" s="90"/>
      <c r="D84" s="90"/>
      <c r="E84" s="90"/>
      <c r="F84" s="90"/>
      <c r="G84" s="90"/>
      <c r="H84" s="90"/>
      <c r="I84" s="87"/>
      <c r="J84" s="88"/>
      <c r="K84" s="304">
        <v>0.05</v>
      </c>
      <c r="L84" s="859">
        <f>N78*K84</f>
        <v>5215.567772854778</v>
      </c>
      <c r="M84" s="860"/>
      <c r="N84" s="51"/>
    </row>
    <row r="85" spans="1:14" ht="15.75" thickBot="1">
      <c r="B85" s="91" t="s">
        <v>974</v>
      </c>
      <c r="C85" s="92"/>
      <c r="D85" s="92"/>
      <c r="E85" s="92"/>
      <c r="F85" s="92"/>
      <c r="G85" s="92"/>
      <c r="H85" s="92"/>
      <c r="I85" s="93"/>
      <c r="J85" s="94"/>
      <c r="K85" s="305">
        <v>0.05</v>
      </c>
      <c r="L85" s="861">
        <f>N78*K85</f>
        <v>5215.567772854778</v>
      </c>
      <c r="M85" s="862"/>
      <c r="N85" s="51"/>
    </row>
    <row r="86" spans="1:14" ht="15.75" thickBot="1">
      <c r="B86" s="824" t="s">
        <v>953</v>
      </c>
      <c r="C86" s="825"/>
      <c r="D86" s="825"/>
      <c r="E86" s="825"/>
      <c r="F86" s="825"/>
      <c r="G86" s="825"/>
      <c r="H86" s="825"/>
      <c r="I86" s="825"/>
      <c r="J86" s="825"/>
      <c r="K86" s="825"/>
      <c r="L86" s="825"/>
      <c r="M86" s="826"/>
      <c r="N86" s="52">
        <f>L83+L84+L85</f>
        <v>31293.406637128668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135604.76209422422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45</v>
      </c>
      <c r="N36" s="272">
        <f>K36/M36</f>
        <v>1172.7986607442706</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170937.15767717228</v>
      </c>
      <c r="L37" s="270"/>
      <c r="M37" s="271">
        <v>45</v>
      </c>
      <c r="N37" s="272">
        <f>K37/M37</f>
        <v>3798.6035039371618</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45</v>
      </c>
      <c r="N38" s="272">
        <f>K38/M38</f>
        <v>2415.1731704763374</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6.4407564892891109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7393.0160916470586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42329.566566684211</v>
      </c>
      <c r="N48" s="272">
        <f>K48*M48</f>
        <v>55028.436536689478</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480.11664716181775</v>
      </c>
      <c r="N49" s="272">
        <f>K49*M49</f>
        <v>43210.498244563598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98238.934781253076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1">
        <f>VLOOKUP(A59,TRANSPORTE!A5:D123,4,FALSE)</f>
        <v>1182.3355420950079</v>
      </c>
      <c r="M59" s="912"/>
      <c r="N59" s="287">
        <f>K59*L59</f>
        <v>1537.0362047235103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1537.0362047235103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107813.06272655255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21562.612545310512</v>
      </c>
      <c r="M83" s="860"/>
      <c r="N83" s="51"/>
    </row>
    <row r="84" spans="1:14">
      <c r="B84" s="89" t="s">
        <v>973</v>
      </c>
      <c r="C84" s="90"/>
      <c r="D84" s="90"/>
      <c r="E84" s="90"/>
      <c r="F84" s="90"/>
      <c r="G84" s="90"/>
      <c r="H84" s="90"/>
      <c r="I84" s="87"/>
      <c r="J84" s="88"/>
      <c r="K84" s="304">
        <v>0.05</v>
      </c>
      <c r="L84" s="859">
        <f>N78*K84</f>
        <v>5390.6531363276281</v>
      </c>
      <c r="M84" s="860"/>
      <c r="N84" s="51"/>
    </row>
    <row r="85" spans="1:14" ht="15.75" thickBot="1">
      <c r="B85" s="91" t="s">
        <v>974</v>
      </c>
      <c r="C85" s="92"/>
      <c r="D85" s="92"/>
      <c r="E85" s="92"/>
      <c r="F85" s="92"/>
      <c r="G85" s="92"/>
      <c r="H85" s="92"/>
      <c r="I85" s="93"/>
      <c r="J85" s="94"/>
      <c r="K85" s="305">
        <v>0.05</v>
      </c>
      <c r="L85" s="861">
        <f>N78*K85</f>
        <v>5390.6531363276281</v>
      </c>
      <c r="M85" s="862"/>
      <c r="N85" s="51"/>
    </row>
    <row r="86" spans="1:14" ht="15.75" thickBot="1">
      <c r="B86" s="824" t="s">
        <v>953</v>
      </c>
      <c r="C86" s="825"/>
      <c r="D86" s="825"/>
      <c r="E86" s="825"/>
      <c r="F86" s="825"/>
      <c r="G86" s="825"/>
      <c r="H86" s="825"/>
      <c r="I86" s="825"/>
      <c r="J86" s="825"/>
      <c r="K86" s="825"/>
      <c r="L86" s="825"/>
      <c r="M86" s="826"/>
      <c r="N86" s="52">
        <f>L83+L84+L85</f>
        <v>32343.918817965772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140156.98154451832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45</v>
      </c>
      <c r="N36" s="272">
        <f>K36/M36</f>
        <v>1172.7986607442706</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170937.15767717228</v>
      </c>
      <c r="L37" s="270"/>
      <c r="M37" s="271">
        <v>45</v>
      </c>
      <c r="N37" s="272">
        <f>K37/M37</f>
        <v>3798.6035039371618</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45</v>
      </c>
      <c r="N38" s="272">
        <f>K38/M38</f>
        <v>2415.1731704763374</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6.4407564892891109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7393.0160916470586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39635.945590178839</v>
      </c>
      <c r="N48" s="272">
        <f>K48*M48</f>
        <v>51526.729267232491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480.11664716181775</v>
      </c>
      <c r="N49" s="272">
        <f>K49*M49</f>
        <v>43210.498244563598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94737.227511796082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1">
        <f>VLOOKUP(A59,TRANSPORTE!A5:D123,4,FALSE)</f>
        <v>1182.3355420950079</v>
      </c>
      <c r="M59" s="912"/>
      <c r="N59" s="287">
        <f>K59*L59</f>
        <v>1537.0362047235103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1537.0362047235103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104311.35545709556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20862.271091419112</v>
      </c>
      <c r="M83" s="860"/>
      <c r="N83" s="51"/>
    </row>
    <row r="84" spans="1:14">
      <c r="B84" s="89" t="s">
        <v>973</v>
      </c>
      <c r="C84" s="90"/>
      <c r="D84" s="90"/>
      <c r="E84" s="90"/>
      <c r="F84" s="90"/>
      <c r="G84" s="90"/>
      <c r="H84" s="90"/>
      <c r="I84" s="87"/>
      <c r="J84" s="88"/>
      <c r="K84" s="304">
        <v>0.05</v>
      </c>
      <c r="L84" s="859">
        <f>N78*K84</f>
        <v>5215.567772854778</v>
      </c>
      <c r="M84" s="860"/>
      <c r="N84" s="51"/>
    </row>
    <row r="85" spans="1:14" ht="15.75" thickBot="1">
      <c r="B85" s="91" t="s">
        <v>974</v>
      </c>
      <c r="C85" s="92"/>
      <c r="D85" s="92"/>
      <c r="E85" s="92"/>
      <c r="F85" s="92"/>
      <c r="G85" s="92"/>
      <c r="H85" s="92"/>
      <c r="I85" s="93"/>
      <c r="J85" s="94"/>
      <c r="K85" s="305">
        <v>0.05</v>
      </c>
      <c r="L85" s="861">
        <f>N78*K85</f>
        <v>5215.567772854778</v>
      </c>
      <c r="M85" s="862"/>
      <c r="N85" s="51"/>
    </row>
    <row r="86" spans="1:14" ht="15.75" thickBot="1">
      <c r="B86" s="824" t="s">
        <v>953</v>
      </c>
      <c r="C86" s="825"/>
      <c r="D86" s="825"/>
      <c r="E86" s="825"/>
      <c r="F86" s="825"/>
      <c r="G86" s="825"/>
      <c r="H86" s="825"/>
      <c r="I86" s="825"/>
      <c r="J86" s="825"/>
      <c r="K86" s="825"/>
      <c r="L86" s="825"/>
      <c r="M86" s="826"/>
      <c r="N86" s="52">
        <f>L83+L84+L85</f>
        <v>31293.406637128668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135604.76209422422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45</v>
      </c>
      <c r="N36" s="272">
        <f>K36/M36</f>
        <v>1172.7986607442706</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170937.15767717228</v>
      </c>
      <c r="L37" s="270"/>
      <c r="M37" s="271">
        <v>45</v>
      </c>
      <c r="N37" s="272">
        <f>K37/M37</f>
        <v>3798.6035039371618</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45</v>
      </c>
      <c r="N38" s="272">
        <f>K38/M38</f>
        <v>2415.1731704763374</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6.4407564892891109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7393.0160916470586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42329.566566684211</v>
      </c>
      <c r="N48" s="272">
        <f>K48*M48</f>
        <v>55028.436536689478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55028.436536689478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1">
        <f>VLOOKUP(A59,TRANSPORTE!A5:D123,4,FALSE)</f>
        <v>1182.3355420950079</v>
      </c>
      <c r="M59" s="912"/>
      <c r="N59" s="287">
        <f>K59*L59</f>
        <v>1537.0362047235103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1537.0362047235103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64602.564481988957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12920.512896397791</v>
      </c>
      <c r="M83" s="860"/>
      <c r="N83" s="51"/>
    </row>
    <row r="84" spans="1:14">
      <c r="B84" s="89" t="s">
        <v>973</v>
      </c>
      <c r="C84" s="90"/>
      <c r="D84" s="90"/>
      <c r="E84" s="90"/>
      <c r="F84" s="90"/>
      <c r="G84" s="90"/>
      <c r="H84" s="90"/>
      <c r="I84" s="87"/>
      <c r="J84" s="88"/>
      <c r="K84" s="304">
        <v>0.05</v>
      </c>
      <c r="L84" s="859">
        <f>N78*K84</f>
        <v>3230.1282240994478</v>
      </c>
      <c r="M84" s="860"/>
      <c r="N84" s="51"/>
    </row>
    <row r="85" spans="1:14" ht="15.75" thickBot="1">
      <c r="B85" s="91" t="s">
        <v>974</v>
      </c>
      <c r="C85" s="92"/>
      <c r="D85" s="92"/>
      <c r="E85" s="92"/>
      <c r="F85" s="92"/>
      <c r="G85" s="92"/>
      <c r="H85" s="92"/>
      <c r="I85" s="93"/>
      <c r="J85" s="94"/>
      <c r="K85" s="305">
        <v>0.05</v>
      </c>
      <c r="L85" s="861">
        <f>N78*K85</f>
        <v>3230.1282240994478</v>
      </c>
      <c r="M85" s="862"/>
      <c r="N85" s="51"/>
    </row>
    <row r="86" spans="1:14" ht="15.75" thickBot="1">
      <c r="B86" s="824" t="s">
        <v>953</v>
      </c>
      <c r="C86" s="825"/>
      <c r="D86" s="825"/>
      <c r="E86" s="825"/>
      <c r="F86" s="825"/>
      <c r="G86" s="825"/>
      <c r="H86" s="825"/>
      <c r="I86" s="825"/>
      <c r="J86" s="825"/>
      <c r="K86" s="825"/>
      <c r="L86" s="825"/>
      <c r="M86" s="826"/>
      <c r="N86" s="52">
        <f>L83+L84+L85</f>
        <v>19380.769344596687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83983.333826585644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45</v>
      </c>
      <c r="N36" s="272">
        <f>K36/M36</f>
        <v>1172.7986607442706</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170937.15767717228</v>
      </c>
      <c r="L37" s="270"/>
      <c r="M37" s="271">
        <v>45</v>
      </c>
      <c r="N37" s="272">
        <f>K37/M37</f>
        <v>3798.6035039371618</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45</v>
      </c>
      <c r="N38" s="272">
        <f>K38/M38</f>
        <v>2415.1731704763374</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6.4407564892891109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7393.0160916470586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39635.945590178839</v>
      </c>
      <c r="N48" s="272">
        <f>K48*M48</f>
        <v>51526.729267232491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51526.729267232491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1">
        <f>VLOOKUP(A59,TRANSPORTE!A5:D123,4,FALSE)</f>
        <v>1182.3355420950079</v>
      </c>
      <c r="M59" s="912"/>
      <c r="N59" s="287">
        <f>K59*L59</f>
        <v>1537.0362047235103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1537.0362047235103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61100.85721253197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12220.171442506395</v>
      </c>
      <c r="M83" s="860"/>
      <c r="N83" s="51"/>
    </row>
    <row r="84" spans="1:14">
      <c r="B84" s="89" t="s">
        <v>973</v>
      </c>
      <c r="C84" s="90"/>
      <c r="D84" s="90"/>
      <c r="E84" s="90"/>
      <c r="F84" s="90"/>
      <c r="G84" s="90"/>
      <c r="H84" s="90"/>
      <c r="I84" s="87"/>
      <c r="J84" s="88"/>
      <c r="K84" s="304">
        <v>0.05</v>
      </c>
      <c r="L84" s="859">
        <f>N78*K84</f>
        <v>3055.0428606265987</v>
      </c>
      <c r="M84" s="860"/>
      <c r="N84" s="51"/>
    </row>
    <row r="85" spans="1:14" ht="15.75" thickBot="1">
      <c r="B85" s="91" t="s">
        <v>974</v>
      </c>
      <c r="C85" s="92"/>
      <c r="D85" s="92"/>
      <c r="E85" s="92"/>
      <c r="F85" s="92"/>
      <c r="G85" s="92"/>
      <c r="H85" s="92"/>
      <c r="I85" s="93"/>
      <c r="J85" s="94"/>
      <c r="K85" s="305">
        <v>0.05</v>
      </c>
      <c r="L85" s="861">
        <f>N78*K85</f>
        <v>3055.0428606265987</v>
      </c>
      <c r="M85" s="862"/>
      <c r="N85" s="51"/>
    </row>
    <row r="86" spans="1:14" ht="15.75" thickBot="1">
      <c r="B86" s="824" t="s">
        <v>953</v>
      </c>
      <c r="C86" s="825"/>
      <c r="D86" s="825"/>
      <c r="E86" s="825"/>
      <c r="F86" s="825"/>
      <c r="G86" s="825"/>
      <c r="H86" s="825"/>
      <c r="I86" s="825"/>
      <c r="J86" s="825"/>
      <c r="K86" s="825"/>
      <c r="L86" s="825"/>
      <c r="M86" s="826"/>
      <c r="N86" s="52">
        <f>L83+L84+L85</f>
        <v>18330.257163759594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79431.11437629156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45</v>
      </c>
      <c r="N36" s="272">
        <f>K36/M36</f>
        <v>1172.7986607442706</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170937.15767717228</v>
      </c>
      <c r="L37" s="270"/>
      <c r="M37" s="271">
        <v>45</v>
      </c>
      <c r="N37" s="272">
        <f>K37/M37</f>
        <v>3798.6035039371618</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45</v>
      </c>
      <c r="N38" s="272">
        <f>K38/M38</f>
        <v>2415.1731704763374</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6.4407564892891109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7393.0160916470586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42329.566566684211</v>
      </c>
      <c r="N48" s="272">
        <f>K48*M48</f>
        <v>55028.436536689478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55028.436536689478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1">
        <f>VLOOKUP(A59,TRANSPORTE!A5:D123,4,FALSE)</f>
        <v>1182.3355420950079</v>
      </c>
      <c r="M59" s="912"/>
      <c r="N59" s="287">
        <f>K59*L59</f>
        <v>1537.0362047235103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1537.0362047235103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64602.564481988957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12920.512896397791</v>
      </c>
      <c r="M83" s="860"/>
      <c r="N83" s="51"/>
    </row>
    <row r="84" spans="1:14">
      <c r="B84" s="89" t="s">
        <v>973</v>
      </c>
      <c r="C84" s="90"/>
      <c r="D84" s="90"/>
      <c r="E84" s="90"/>
      <c r="F84" s="90"/>
      <c r="G84" s="90"/>
      <c r="H84" s="90"/>
      <c r="I84" s="87"/>
      <c r="J84" s="88"/>
      <c r="K84" s="304">
        <v>0.05</v>
      </c>
      <c r="L84" s="859">
        <f>N78*K84</f>
        <v>3230.1282240994478</v>
      </c>
      <c r="M84" s="860"/>
      <c r="N84" s="51"/>
    </row>
    <row r="85" spans="1:14" ht="15.75" thickBot="1">
      <c r="B85" s="91" t="s">
        <v>974</v>
      </c>
      <c r="C85" s="92"/>
      <c r="D85" s="92"/>
      <c r="E85" s="92"/>
      <c r="F85" s="92"/>
      <c r="G85" s="92"/>
      <c r="H85" s="92"/>
      <c r="I85" s="93"/>
      <c r="J85" s="94"/>
      <c r="K85" s="305">
        <v>0.05</v>
      </c>
      <c r="L85" s="861">
        <f>N78*K85</f>
        <v>3230.1282240994478</v>
      </c>
      <c r="M85" s="862"/>
      <c r="N85" s="51"/>
    </row>
    <row r="86" spans="1:14" ht="15.75" thickBot="1">
      <c r="B86" s="824" t="s">
        <v>953</v>
      </c>
      <c r="C86" s="825"/>
      <c r="D86" s="825"/>
      <c r="E86" s="825"/>
      <c r="F86" s="825"/>
      <c r="G86" s="825"/>
      <c r="H86" s="825"/>
      <c r="I86" s="825"/>
      <c r="J86" s="825"/>
      <c r="K86" s="825"/>
      <c r="L86" s="825"/>
      <c r="M86" s="826"/>
      <c r="N86" s="52">
        <f>L83+L84+L85</f>
        <v>19380.769344596687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83983.333826585644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45</v>
      </c>
      <c r="N36" s="272">
        <f>K36/M36</f>
        <v>1172.7986607442706</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170937.15767717228</v>
      </c>
      <c r="L37" s="270"/>
      <c r="M37" s="271">
        <v>45</v>
      </c>
      <c r="N37" s="272">
        <f>K37/M37</f>
        <v>3798.6035039371618</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45</v>
      </c>
      <c r="N38" s="272">
        <f>K38/M38</f>
        <v>2415.1731704763374</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6.4407564892891109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7393.0160916470586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39635.945590178839</v>
      </c>
      <c r="N48" s="272">
        <f>K48*M48</f>
        <v>51526.729267232491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51526.729267232491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1">
        <f>VLOOKUP(A59,TRANSPORTE!A5:D123,4,FALSE)</f>
        <v>1182.3355420950079</v>
      </c>
      <c r="M59" s="912"/>
      <c r="N59" s="287">
        <f>K59*L59</f>
        <v>1537.0362047235103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1537.0362047235103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61100.85721253197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12220.171442506395</v>
      </c>
      <c r="M83" s="860"/>
      <c r="N83" s="51"/>
    </row>
    <row r="84" spans="1:14">
      <c r="B84" s="89" t="s">
        <v>973</v>
      </c>
      <c r="C84" s="90"/>
      <c r="D84" s="90"/>
      <c r="E84" s="90"/>
      <c r="F84" s="90"/>
      <c r="G84" s="90"/>
      <c r="H84" s="90"/>
      <c r="I84" s="87"/>
      <c r="J84" s="88"/>
      <c r="K84" s="304">
        <v>0.05</v>
      </c>
      <c r="L84" s="859">
        <f>N78*K84</f>
        <v>3055.0428606265987</v>
      </c>
      <c r="M84" s="860"/>
      <c r="N84" s="51"/>
    </row>
    <row r="85" spans="1:14" ht="15.75" thickBot="1">
      <c r="B85" s="91" t="s">
        <v>974</v>
      </c>
      <c r="C85" s="92"/>
      <c r="D85" s="92"/>
      <c r="E85" s="92"/>
      <c r="F85" s="92"/>
      <c r="G85" s="92"/>
      <c r="H85" s="92"/>
      <c r="I85" s="93"/>
      <c r="J85" s="94"/>
      <c r="K85" s="305">
        <v>0.05</v>
      </c>
      <c r="L85" s="861">
        <f>N78*K85</f>
        <v>3055.0428606265987</v>
      </c>
      <c r="M85" s="862"/>
      <c r="N85" s="51"/>
    </row>
    <row r="86" spans="1:14" ht="15.75" thickBot="1">
      <c r="B86" s="824" t="s">
        <v>953</v>
      </c>
      <c r="C86" s="825"/>
      <c r="D86" s="825"/>
      <c r="E86" s="825"/>
      <c r="F86" s="825"/>
      <c r="G86" s="825"/>
      <c r="H86" s="825"/>
      <c r="I86" s="825"/>
      <c r="J86" s="825"/>
      <c r="K86" s="825"/>
      <c r="L86" s="825"/>
      <c r="M86" s="826"/>
      <c r="N86" s="52">
        <f>L83+L84+L85</f>
        <v>18330.257163759594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79431.11437629156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480.11664716181775</v>
      </c>
      <c r="N48" s="272">
        <f>K48*M48</f>
        <v>480.11664716181775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480.11664716181775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824" t="s">
        <v>953</v>
      </c>
      <c r="C76" s="825"/>
      <c r="D76" s="825"/>
      <c r="E76" s="825"/>
      <c r="F76" s="825"/>
      <c r="G76" s="825"/>
      <c r="H76" s="825"/>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480.11664716181775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96.023329432363553</v>
      </c>
      <c r="M83" s="860"/>
      <c r="N83" s="51"/>
    </row>
    <row r="84" spans="1:14">
      <c r="B84" s="89" t="s">
        <v>973</v>
      </c>
      <c r="C84" s="90"/>
      <c r="D84" s="90"/>
      <c r="E84" s="90"/>
      <c r="F84" s="90"/>
      <c r="G84" s="90"/>
      <c r="H84" s="90"/>
      <c r="I84" s="87"/>
      <c r="J84" s="88"/>
      <c r="K84" s="304">
        <v>0.05</v>
      </c>
      <c r="L84" s="859">
        <f>N78*K84</f>
        <v>24.005832358090888</v>
      </c>
      <c r="M84" s="860"/>
      <c r="N84" s="51"/>
    </row>
    <row r="85" spans="1:14" ht="15.75" thickBot="1">
      <c r="B85" s="91" t="s">
        <v>974</v>
      </c>
      <c r="C85" s="92"/>
      <c r="D85" s="92"/>
      <c r="E85" s="92"/>
      <c r="F85" s="92"/>
      <c r="G85" s="92"/>
      <c r="H85" s="92"/>
      <c r="I85" s="93"/>
      <c r="J85" s="94"/>
      <c r="K85" s="305">
        <v>0.05</v>
      </c>
      <c r="L85" s="861">
        <f>N78*K85</f>
        <v>24.005832358090888</v>
      </c>
      <c r="M85" s="862"/>
      <c r="N85" s="51"/>
    </row>
    <row r="86" spans="1:14" ht="15.75" thickBot="1">
      <c r="B86" s="824" t="s">
        <v>953</v>
      </c>
      <c r="C86" s="825"/>
      <c r="D86" s="825"/>
      <c r="E86" s="825"/>
      <c r="F86" s="825"/>
      <c r="G86" s="825"/>
      <c r="H86" s="825"/>
      <c r="I86" s="825"/>
      <c r="J86" s="825"/>
      <c r="K86" s="825"/>
      <c r="L86" s="825"/>
      <c r="M86" s="826"/>
      <c r="N86" s="52">
        <f>L83+L84+L85</f>
        <v>144.03499414854534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624.15164131036306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45</v>
      </c>
      <c r="N36" s="272">
        <f>K36/M36</f>
        <v>1172.7986607442706</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170937.15767717228</v>
      </c>
      <c r="L37" s="270"/>
      <c r="M37" s="271">
        <v>45</v>
      </c>
      <c r="N37" s="272">
        <f>K37/M37</f>
        <v>3798.6035039371618</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45</v>
      </c>
      <c r="N38" s="272">
        <f>K38/M38</f>
        <v>2415.1731704763374</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6.4407564892891109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7393.0160916470586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39635.945590178839</v>
      </c>
      <c r="N48" s="272">
        <f>K48*M48</f>
        <v>51526.729267232491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480.11664716181775</v>
      </c>
      <c r="N49" s="272">
        <f>K49*M49</f>
        <v>43210.498244563598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94737.227511796082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1">
        <f>VLOOKUP(A59,TRANSPORTE!A5:D123,4,FALSE)</f>
        <v>1182.3355420950079</v>
      </c>
      <c r="M59" s="912"/>
      <c r="N59" s="287">
        <f>K59*L59</f>
        <v>1537.0362047235103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1537.0362047235103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104311.35545709556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20862.271091419112</v>
      </c>
      <c r="M83" s="860"/>
      <c r="N83" s="51"/>
    </row>
    <row r="84" spans="1:14">
      <c r="B84" s="89" t="s">
        <v>973</v>
      </c>
      <c r="C84" s="90"/>
      <c r="D84" s="90"/>
      <c r="E84" s="90"/>
      <c r="F84" s="90"/>
      <c r="G84" s="90"/>
      <c r="H84" s="90"/>
      <c r="I84" s="87"/>
      <c r="J84" s="88"/>
      <c r="K84" s="304">
        <v>0.05</v>
      </c>
      <c r="L84" s="859">
        <f>N78*K84</f>
        <v>5215.567772854778</v>
      </c>
      <c r="M84" s="860"/>
      <c r="N84" s="51"/>
    </row>
    <row r="85" spans="1:14" ht="15.75" thickBot="1">
      <c r="B85" s="91" t="s">
        <v>974</v>
      </c>
      <c r="C85" s="92"/>
      <c r="D85" s="92"/>
      <c r="E85" s="92"/>
      <c r="F85" s="92"/>
      <c r="G85" s="92"/>
      <c r="H85" s="92"/>
      <c r="I85" s="93"/>
      <c r="J85" s="94"/>
      <c r="K85" s="305">
        <v>0.05</v>
      </c>
      <c r="L85" s="861">
        <f>N78*K85</f>
        <v>5215.567772854778</v>
      </c>
      <c r="M85" s="862"/>
      <c r="N85" s="51"/>
    </row>
    <row r="86" spans="1:14" ht="15.75" thickBot="1">
      <c r="B86" s="824" t="s">
        <v>953</v>
      </c>
      <c r="C86" s="825"/>
      <c r="D86" s="825"/>
      <c r="E86" s="825"/>
      <c r="F86" s="825"/>
      <c r="G86" s="825"/>
      <c r="H86" s="825"/>
      <c r="I86" s="825"/>
      <c r="J86" s="825"/>
      <c r="K86" s="825"/>
      <c r="L86" s="825"/>
      <c r="M86" s="826"/>
      <c r="N86" s="52">
        <f>L83+L84+L85</f>
        <v>31293.406637128668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135604.76209422422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45</v>
      </c>
      <c r="N36" s="272">
        <f>K36/M36</f>
        <v>1172.7986607442706</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170937.15767717228</v>
      </c>
      <c r="L37" s="270"/>
      <c r="M37" s="271">
        <v>45</v>
      </c>
      <c r="N37" s="272">
        <f>K37/M37</f>
        <v>3798.6035039371618</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45</v>
      </c>
      <c r="N38" s="272">
        <f>K38/M38</f>
        <v>2415.1731704763374</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6.4407564892891109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7393.0160916470586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39635.945590178839</v>
      </c>
      <c r="N48" s="272">
        <f>K48*M48</f>
        <v>51526.729267232491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480.11664716181775</v>
      </c>
      <c r="N49" s="272">
        <f>K49*M49</f>
        <v>43210.498244563598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94737.227511796082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1">
        <f>VLOOKUP(A59,TRANSPORTE!A5:D123,4,FALSE)</f>
        <v>1182.3355420950079</v>
      </c>
      <c r="M59" s="912"/>
      <c r="N59" s="287">
        <f>K59*L59</f>
        <v>1537.0362047235103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1537.0362047235103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104311.35545709556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20862.271091419112</v>
      </c>
      <c r="M83" s="860"/>
      <c r="N83" s="51"/>
    </row>
    <row r="84" spans="1:14">
      <c r="B84" s="89" t="s">
        <v>973</v>
      </c>
      <c r="C84" s="90"/>
      <c r="D84" s="90"/>
      <c r="E84" s="90"/>
      <c r="F84" s="90"/>
      <c r="G84" s="90"/>
      <c r="H84" s="90"/>
      <c r="I84" s="87"/>
      <c r="J84" s="88"/>
      <c r="K84" s="304">
        <v>0.05</v>
      </c>
      <c r="L84" s="859">
        <f>N78*K84</f>
        <v>5215.567772854778</v>
      </c>
      <c r="M84" s="860"/>
      <c r="N84" s="51"/>
    </row>
    <row r="85" spans="1:14" ht="15.75" thickBot="1">
      <c r="B85" s="91" t="s">
        <v>974</v>
      </c>
      <c r="C85" s="92"/>
      <c r="D85" s="92"/>
      <c r="E85" s="92"/>
      <c r="F85" s="92"/>
      <c r="G85" s="92"/>
      <c r="H85" s="92"/>
      <c r="I85" s="93"/>
      <c r="J85" s="94"/>
      <c r="K85" s="305">
        <v>0.05</v>
      </c>
      <c r="L85" s="861">
        <f>N78*K85</f>
        <v>5215.567772854778</v>
      </c>
      <c r="M85" s="862"/>
      <c r="N85" s="51"/>
    </row>
    <row r="86" spans="1:14" ht="15.75" thickBot="1">
      <c r="B86" s="824" t="s">
        <v>953</v>
      </c>
      <c r="C86" s="825"/>
      <c r="D86" s="825"/>
      <c r="E86" s="825"/>
      <c r="F86" s="825"/>
      <c r="G86" s="825"/>
      <c r="H86" s="825"/>
      <c r="I86" s="825"/>
      <c r="J86" s="825"/>
      <c r="K86" s="825"/>
      <c r="L86" s="825"/>
      <c r="M86" s="826"/>
      <c r="N86" s="52">
        <f>L83+L84+L85</f>
        <v>31293.406637128668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135604.76209422422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45</v>
      </c>
      <c r="N36" s="272">
        <f>K36/M36</f>
        <v>1172.7986607442706</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170937.15767717228</v>
      </c>
      <c r="L37" s="270"/>
      <c r="M37" s="271">
        <v>45</v>
      </c>
      <c r="N37" s="272">
        <f>K37/M37</f>
        <v>3798.6035039371618</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45</v>
      </c>
      <c r="N38" s="272">
        <f>K38/M38</f>
        <v>2415.1731704763374</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6.4407564892891109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7393.0160916470586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39635.945590178839</v>
      </c>
      <c r="N48" s="272">
        <f>K48*M48</f>
        <v>51526.729267232491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51526.729267232491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1">
        <f>VLOOKUP(A59,TRANSPORTE!A5:D123,4,FALSE)</f>
        <v>1182.3355420950079</v>
      </c>
      <c r="M59" s="912"/>
      <c r="N59" s="287">
        <f>K59*L59</f>
        <v>1537.0362047235103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1537.0362047235103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61100.85721253197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12220.171442506395</v>
      </c>
      <c r="M83" s="860"/>
      <c r="N83" s="51"/>
    </row>
    <row r="84" spans="1:14">
      <c r="B84" s="89" t="s">
        <v>973</v>
      </c>
      <c r="C84" s="90"/>
      <c r="D84" s="90"/>
      <c r="E84" s="90"/>
      <c r="F84" s="90"/>
      <c r="G84" s="90"/>
      <c r="H84" s="90"/>
      <c r="I84" s="87"/>
      <c r="J84" s="88"/>
      <c r="K84" s="304">
        <v>0.05</v>
      </c>
      <c r="L84" s="859">
        <f>N78*K84</f>
        <v>3055.0428606265987</v>
      </c>
      <c r="M84" s="860"/>
      <c r="N84" s="51"/>
    </row>
    <row r="85" spans="1:14" ht="15.75" thickBot="1">
      <c r="B85" s="91" t="s">
        <v>974</v>
      </c>
      <c r="C85" s="92"/>
      <c r="D85" s="92"/>
      <c r="E85" s="92"/>
      <c r="F85" s="92"/>
      <c r="G85" s="92"/>
      <c r="H85" s="92"/>
      <c r="I85" s="93"/>
      <c r="J85" s="94"/>
      <c r="K85" s="305">
        <v>0.05</v>
      </c>
      <c r="L85" s="861">
        <f>N78*K85</f>
        <v>3055.0428606265987</v>
      </c>
      <c r="M85" s="862"/>
      <c r="N85" s="51"/>
    </row>
    <row r="86" spans="1:14" ht="15.75" thickBot="1">
      <c r="B86" s="824" t="s">
        <v>953</v>
      </c>
      <c r="C86" s="825"/>
      <c r="D86" s="825"/>
      <c r="E86" s="825"/>
      <c r="F86" s="825"/>
      <c r="G86" s="825"/>
      <c r="H86" s="825"/>
      <c r="I86" s="825"/>
      <c r="J86" s="825"/>
      <c r="K86" s="825"/>
      <c r="L86" s="825"/>
      <c r="M86" s="826"/>
      <c r="N86" s="52">
        <f>L83+L84+L85</f>
        <v>18330.257163759594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79431.11437629156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45</v>
      </c>
      <c r="N36" s="272">
        <f>K36/M36</f>
        <v>1172.7986607442706</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170937.15767717228</v>
      </c>
      <c r="L37" s="270"/>
      <c r="M37" s="271">
        <v>45</v>
      </c>
      <c r="N37" s="272">
        <f>K37/M37</f>
        <v>3798.6035039371618</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108682.79267143519</v>
      </c>
      <c r="L38" s="270"/>
      <c r="M38" s="271">
        <v>45</v>
      </c>
      <c r="N38" s="272">
        <f>K38/M38</f>
        <v>2415.1731704763374</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6.4407564892891109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7393.0160916470586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39635.945590178839</v>
      </c>
      <c r="N48" s="272">
        <f>K48*M48</f>
        <v>51526.729267232491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51526.729267232491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1">
        <f>VLOOKUP(A59,TRANSPORTE!A5:D123,4,FALSE)</f>
        <v>1182.3355420950079</v>
      </c>
      <c r="M59" s="912"/>
      <c r="N59" s="287">
        <f>K59*L59</f>
        <v>1537.0362047235103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1537.0362047235103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61100.85721253197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12220.171442506395</v>
      </c>
      <c r="M83" s="860"/>
      <c r="N83" s="51"/>
    </row>
    <row r="84" spans="1:14">
      <c r="B84" s="89" t="s">
        <v>973</v>
      </c>
      <c r="C84" s="90"/>
      <c r="D84" s="90"/>
      <c r="E84" s="90"/>
      <c r="F84" s="90"/>
      <c r="G84" s="90"/>
      <c r="H84" s="90"/>
      <c r="I84" s="87"/>
      <c r="J84" s="88"/>
      <c r="K84" s="304">
        <v>0.05</v>
      </c>
      <c r="L84" s="859">
        <f>N78*K84</f>
        <v>3055.0428606265987</v>
      </c>
      <c r="M84" s="860"/>
      <c r="N84" s="51"/>
    </row>
    <row r="85" spans="1:14" ht="15.75" thickBot="1">
      <c r="B85" s="91" t="s">
        <v>974</v>
      </c>
      <c r="C85" s="92"/>
      <c r="D85" s="92"/>
      <c r="E85" s="92"/>
      <c r="F85" s="92"/>
      <c r="G85" s="92"/>
      <c r="H85" s="92"/>
      <c r="I85" s="93"/>
      <c r="J85" s="94"/>
      <c r="K85" s="305">
        <v>0.05</v>
      </c>
      <c r="L85" s="861">
        <f>N78*K85</f>
        <v>3055.0428606265987</v>
      </c>
      <c r="M85" s="862"/>
      <c r="N85" s="51"/>
    </row>
    <row r="86" spans="1:14" ht="15.75" thickBot="1">
      <c r="B86" s="824" t="s">
        <v>953</v>
      </c>
      <c r="C86" s="825"/>
      <c r="D86" s="825"/>
      <c r="E86" s="825"/>
      <c r="F86" s="825"/>
      <c r="G86" s="825"/>
      <c r="H86" s="825"/>
      <c r="I86" s="825"/>
      <c r="J86" s="825"/>
      <c r="K86" s="825"/>
      <c r="L86" s="825"/>
      <c r="M86" s="826"/>
      <c r="N86" s="52">
        <f>L83+L84+L85</f>
        <v>18330.257163759594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79431.11437629156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480.11664716181775</v>
      </c>
      <c r="N48" s="272">
        <f>K48*M48</f>
        <v>480.11664716181775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480.11664716181775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824" t="s">
        <v>953</v>
      </c>
      <c r="C76" s="825"/>
      <c r="D76" s="825"/>
      <c r="E76" s="825"/>
      <c r="F76" s="825"/>
      <c r="G76" s="825"/>
      <c r="H76" s="825"/>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480.11664716181775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96.023329432363553</v>
      </c>
      <c r="M83" s="860"/>
      <c r="N83" s="51"/>
    </row>
    <row r="84" spans="1:14">
      <c r="B84" s="89" t="s">
        <v>973</v>
      </c>
      <c r="C84" s="90"/>
      <c r="D84" s="90"/>
      <c r="E84" s="90"/>
      <c r="F84" s="90"/>
      <c r="G84" s="90"/>
      <c r="H84" s="90"/>
      <c r="I84" s="87"/>
      <c r="J84" s="88"/>
      <c r="K84" s="304">
        <v>0.05</v>
      </c>
      <c r="L84" s="859">
        <f>N78*K84</f>
        <v>24.005832358090888</v>
      </c>
      <c r="M84" s="860"/>
      <c r="N84" s="51"/>
    </row>
    <row r="85" spans="1:14" ht="15.75" thickBot="1">
      <c r="B85" s="91" t="s">
        <v>974</v>
      </c>
      <c r="C85" s="92"/>
      <c r="D85" s="92"/>
      <c r="E85" s="92"/>
      <c r="F85" s="92"/>
      <c r="G85" s="92"/>
      <c r="H85" s="92"/>
      <c r="I85" s="93"/>
      <c r="J85" s="94"/>
      <c r="K85" s="305">
        <v>0.05</v>
      </c>
      <c r="L85" s="861">
        <f>N78*K85</f>
        <v>24.005832358090888</v>
      </c>
      <c r="M85" s="862"/>
      <c r="N85" s="51"/>
    </row>
    <row r="86" spans="1:14" ht="15.75" thickBot="1">
      <c r="B86" s="824" t="s">
        <v>953</v>
      </c>
      <c r="C86" s="825"/>
      <c r="D86" s="825"/>
      <c r="E86" s="825"/>
      <c r="F86" s="825"/>
      <c r="G86" s="825"/>
      <c r="H86" s="825"/>
      <c r="I86" s="825"/>
      <c r="J86" s="825"/>
      <c r="K86" s="825"/>
      <c r="L86" s="825"/>
      <c r="M86" s="826"/>
      <c r="N86" s="52">
        <f>L83+L84+L85</f>
        <v>144.03499414854534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624.15164131036306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452"/>
      <c r="L30" s="800" t="s">
        <v>945</v>
      </c>
      <c r="M30" s="801"/>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1798.8003872952472</v>
      </c>
      <c r="N48" s="272">
        <f>K48*M48</f>
        <v>1798.8003872952472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1798.8003872952472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1798.8003872952472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359.76007745904946</v>
      </c>
      <c r="M83" s="860"/>
      <c r="N83" s="51"/>
    </row>
    <row r="84" spans="1:14">
      <c r="B84" s="89" t="s">
        <v>973</v>
      </c>
      <c r="C84" s="90"/>
      <c r="D84" s="90"/>
      <c r="E84" s="90"/>
      <c r="F84" s="90"/>
      <c r="G84" s="90"/>
      <c r="H84" s="90"/>
      <c r="I84" s="87"/>
      <c r="J84" s="88"/>
      <c r="K84" s="304">
        <v>0.05</v>
      </c>
      <c r="L84" s="859">
        <f>N78*K84</f>
        <v>89.940019364762364</v>
      </c>
      <c r="M84" s="860"/>
      <c r="N84" s="51"/>
    </row>
    <row r="85" spans="1:14" ht="15.75" thickBot="1">
      <c r="B85" s="91" t="s">
        <v>974</v>
      </c>
      <c r="C85" s="92"/>
      <c r="D85" s="92"/>
      <c r="E85" s="92"/>
      <c r="F85" s="92"/>
      <c r="G85" s="92"/>
      <c r="H85" s="92"/>
      <c r="I85" s="93"/>
      <c r="J85" s="94"/>
      <c r="K85" s="305">
        <v>0.05</v>
      </c>
      <c r="L85" s="861">
        <f>N78*K85</f>
        <v>89.940019364762364</v>
      </c>
      <c r="M85" s="862"/>
      <c r="N85" s="51"/>
    </row>
    <row r="86" spans="1:14" ht="15.75" thickBot="1">
      <c r="B86" s="824" t="s">
        <v>953</v>
      </c>
      <c r="C86" s="825"/>
      <c r="D86" s="825"/>
      <c r="E86" s="825"/>
      <c r="F86" s="825"/>
      <c r="G86" s="825"/>
      <c r="H86" s="825"/>
      <c r="I86" s="825"/>
      <c r="J86" s="825"/>
      <c r="K86" s="825"/>
      <c r="L86" s="825"/>
      <c r="M86" s="826"/>
      <c r="N86" s="52">
        <f>L83+L84+L85</f>
        <v>539.64011618857421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2338.4405034838214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1667.9785409465021</v>
      </c>
      <c r="N48" s="272">
        <f>K48*M48</f>
        <v>1667.9785409465021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1667.9785409465021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1667.9785409465021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333.59570818930047</v>
      </c>
      <c r="M83" s="860"/>
      <c r="N83" s="51"/>
    </row>
    <row r="84" spans="1:14">
      <c r="B84" s="89" t="s">
        <v>973</v>
      </c>
      <c r="C84" s="90"/>
      <c r="D84" s="90"/>
      <c r="E84" s="90"/>
      <c r="F84" s="90"/>
      <c r="G84" s="90"/>
      <c r="H84" s="90"/>
      <c r="I84" s="87"/>
      <c r="J84" s="88"/>
      <c r="K84" s="304">
        <v>0.05</v>
      </c>
      <c r="L84" s="859">
        <f>N78*K84</f>
        <v>83.398927047325117</v>
      </c>
      <c r="M84" s="860"/>
      <c r="N84" s="51"/>
    </row>
    <row r="85" spans="1:14" ht="15.75" thickBot="1">
      <c r="B85" s="91" t="s">
        <v>974</v>
      </c>
      <c r="C85" s="92"/>
      <c r="D85" s="92"/>
      <c r="E85" s="92"/>
      <c r="F85" s="92"/>
      <c r="G85" s="92"/>
      <c r="H85" s="92"/>
      <c r="I85" s="93"/>
      <c r="J85" s="94"/>
      <c r="K85" s="305">
        <v>0.05</v>
      </c>
      <c r="L85" s="861">
        <f>N78*K85</f>
        <v>83.398927047325117</v>
      </c>
      <c r="M85" s="862"/>
      <c r="N85" s="51"/>
    </row>
    <row r="86" spans="1:14" ht="15.75" thickBot="1">
      <c r="B86" s="824" t="s">
        <v>953</v>
      </c>
      <c r="C86" s="825"/>
      <c r="D86" s="825"/>
      <c r="E86" s="825"/>
      <c r="F86" s="825"/>
      <c r="G86" s="825"/>
      <c r="H86" s="825"/>
      <c r="I86" s="825"/>
      <c r="J86" s="825"/>
      <c r="K86" s="825"/>
      <c r="L86" s="825"/>
      <c r="M86" s="826"/>
      <c r="N86" s="52">
        <f>L83+L84+L85</f>
        <v>500.3935622839507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2168.3721032304529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1753.0127410731866</v>
      </c>
      <c r="N48" s="272">
        <f>K48*M48</f>
        <v>1753.0127410731866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1753.0127410731866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1753.0127410731866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350.60254821463735</v>
      </c>
      <c r="M83" s="860"/>
      <c r="N83" s="51"/>
    </row>
    <row r="84" spans="1:14">
      <c r="B84" s="89" t="s">
        <v>973</v>
      </c>
      <c r="C84" s="90"/>
      <c r="D84" s="90"/>
      <c r="E84" s="90"/>
      <c r="F84" s="90"/>
      <c r="G84" s="90"/>
      <c r="H84" s="90"/>
      <c r="I84" s="87"/>
      <c r="J84" s="88"/>
      <c r="K84" s="304">
        <v>0.05</v>
      </c>
      <c r="L84" s="859">
        <f>N78*K84</f>
        <v>87.650637053659338</v>
      </c>
      <c r="M84" s="860"/>
      <c r="N84" s="51"/>
    </row>
    <row r="85" spans="1:14" ht="15.75" thickBot="1">
      <c r="B85" s="91" t="s">
        <v>974</v>
      </c>
      <c r="C85" s="92"/>
      <c r="D85" s="92"/>
      <c r="E85" s="92"/>
      <c r="F85" s="92"/>
      <c r="G85" s="92"/>
      <c r="H85" s="92"/>
      <c r="I85" s="93"/>
      <c r="J85" s="94"/>
      <c r="K85" s="305">
        <v>0.05</v>
      </c>
      <c r="L85" s="861">
        <f>N78*K85</f>
        <v>87.650637053659338</v>
      </c>
      <c r="M85" s="862"/>
      <c r="N85" s="51"/>
    </row>
    <row r="86" spans="1:14" ht="15.75" thickBot="1">
      <c r="B86" s="824" t="s">
        <v>953</v>
      </c>
      <c r="C86" s="825"/>
      <c r="D86" s="825"/>
      <c r="E86" s="825"/>
      <c r="F86" s="825"/>
      <c r="G86" s="825"/>
      <c r="H86" s="825"/>
      <c r="I86" s="825"/>
      <c r="J86" s="825"/>
      <c r="K86" s="825"/>
      <c r="L86" s="825"/>
      <c r="M86" s="826"/>
      <c r="N86" s="52">
        <f>L83+L84+L85</f>
        <v>525.903822321956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2278.9165633951425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1873.0027482170312</v>
      </c>
      <c r="N48" s="272">
        <f>K48*M48</f>
        <v>1873.0027482170312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1873.0027482170312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1873.0027482170312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374.60054964340628</v>
      </c>
      <c r="M83" s="860"/>
      <c r="N83" s="51"/>
    </row>
    <row r="84" spans="1:14">
      <c r="B84" s="89" t="s">
        <v>973</v>
      </c>
      <c r="C84" s="90"/>
      <c r="D84" s="90"/>
      <c r="E84" s="90"/>
      <c r="F84" s="90"/>
      <c r="G84" s="90"/>
      <c r="H84" s="90"/>
      <c r="I84" s="87"/>
      <c r="J84" s="88"/>
      <c r="K84" s="304">
        <v>0.05</v>
      </c>
      <c r="L84" s="859">
        <f>N78*K84</f>
        <v>93.650137410851571</v>
      </c>
      <c r="M84" s="860"/>
      <c r="N84" s="51"/>
    </row>
    <row r="85" spans="1:14" ht="15.75" thickBot="1">
      <c r="B85" s="91" t="s">
        <v>974</v>
      </c>
      <c r="C85" s="92"/>
      <c r="D85" s="92"/>
      <c r="E85" s="92"/>
      <c r="F85" s="92"/>
      <c r="G85" s="92"/>
      <c r="H85" s="92"/>
      <c r="I85" s="93"/>
      <c r="J85" s="94"/>
      <c r="K85" s="305">
        <v>0.05</v>
      </c>
      <c r="L85" s="861">
        <f>N78*K85</f>
        <v>93.650137410851571</v>
      </c>
      <c r="M85" s="862"/>
      <c r="N85" s="51"/>
    </row>
    <row r="86" spans="1:14" ht="15.75" thickBot="1">
      <c r="B86" s="824" t="s">
        <v>953</v>
      </c>
      <c r="C86" s="825"/>
      <c r="D86" s="825"/>
      <c r="E86" s="825"/>
      <c r="F86" s="825"/>
      <c r="G86" s="825"/>
      <c r="H86" s="825"/>
      <c r="I86" s="825"/>
      <c r="J86" s="825"/>
      <c r="K86" s="825"/>
      <c r="L86" s="825"/>
      <c r="M86" s="826"/>
      <c r="N86" s="52">
        <f>L83+L84+L85</f>
        <v>561.90082446510939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2434.9035726821407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2346.0948087142242</v>
      </c>
      <c r="N48" s="272">
        <f>K48*M48</f>
        <v>2346.0948087142242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2346.0948087142242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2346.0948087142242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469.21896174284484</v>
      </c>
      <c r="M83" s="860"/>
      <c r="N83" s="51"/>
    </row>
    <row r="84" spans="1:14">
      <c r="B84" s="89" t="s">
        <v>973</v>
      </c>
      <c r="C84" s="90"/>
      <c r="D84" s="90"/>
      <c r="E84" s="90"/>
      <c r="F84" s="90"/>
      <c r="G84" s="90"/>
      <c r="H84" s="90"/>
      <c r="I84" s="87"/>
      <c r="J84" s="88"/>
      <c r="K84" s="304">
        <v>0.05</v>
      </c>
      <c r="L84" s="859">
        <f>N78*K84</f>
        <v>117.30474043571121</v>
      </c>
      <c r="M84" s="860"/>
      <c r="N84" s="51"/>
    </row>
    <row r="85" spans="1:14" ht="15.75" thickBot="1">
      <c r="B85" s="91" t="s">
        <v>974</v>
      </c>
      <c r="C85" s="92"/>
      <c r="D85" s="92"/>
      <c r="E85" s="92"/>
      <c r="F85" s="92"/>
      <c r="G85" s="92"/>
      <c r="H85" s="92"/>
      <c r="I85" s="93"/>
      <c r="J85" s="94"/>
      <c r="K85" s="305">
        <v>0.05</v>
      </c>
      <c r="L85" s="861">
        <f>N78*K85</f>
        <v>117.30474043571121</v>
      </c>
      <c r="M85" s="862"/>
      <c r="N85" s="51"/>
    </row>
    <row r="86" spans="1:14" ht="15.75" thickBot="1">
      <c r="B86" s="824" t="s">
        <v>953</v>
      </c>
      <c r="C86" s="825"/>
      <c r="D86" s="825"/>
      <c r="E86" s="825"/>
      <c r="F86" s="825"/>
      <c r="G86" s="825"/>
      <c r="H86" s="825"/>
      <c r="I86" s="825"/>
      <c r="J86" s="825"/>
      <c r="K86" s="825"/>
      <c r="L86" s="825"/>
      <c r="M86" s="826"/>
      <c r="N86" s="52">
        <f>L83+L84+L85</f>
        <v>703.82844261426726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3049.9232513284915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2085.9949266881067</v>
      </c>
      <c r="N48" s="272">
        <f>K48*M48</f>
        <v>2085.9949266881067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2085.9949266881067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2085.9949266881067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417.19898533762137</v>
      </c>
      <c r="M83" s="860"/>
      <c r="N83" s="51"/>
    </row>
    <row r="84" spans="1:14">
      <c r="B84" s="89" t="s">
        <v>973</v>
      </c>
      <c r="C84" s="90"/>
      <c r="D84" s="90"/>
      <c r="E84" s="90"/>
      <c r="F84" s="90"/>
      <c r="G84" s="90"/>
      <c r="H84" s="90"/>
      <c r="I84" s="87"/>
      <c r="J84" s="88"/>
      <c r="K84" s="304">
        <v>0.05</v>
      </c>
      <c r="L84" s="859">
        <f>N78*K84</f>
        <v>104.29974633440534</v>
      </c>
      <c r="M84" s="860"/>
      <c r="N84" s="51"/>
    </row>
    <row r="85" spans="1:14" ht="15.75" thickBot="1">
      <c r="B85" s="91" t="s">
        <v>974</v>
      </c>
      <c r="C85" s="92"/>
      <c r="D85" s="92"/>
      <c r="E85" s="92"/>
      <c r="F85" s="92"/>
      <c r="G85" s="92"/>
      <c r="H85" s="92"/>
      <c r="I85" s="93"/>
      <c r="J85" s="94"/>
      <c r="K85" s="305">
        <v>0.05</v>
      </c>
      <c r="L85" s="861">
        <f>N78*K85</f>
        <v>104.29974633440534</v>
      </c>
      <c r="M85" s="862"/>
      <c r="N85" s="51"/>
    </row>
    <row r="86" spans="1:14" ht="15.75" thickBot="1">
      <c r="B86" s="824" t="s">
        <v>953</v>
      </c>
      <c r="C86" s="825"/>
      <c r="D86" s="825"/>
      <c r="E86" s="825"/>
      <c r="F86" s="825"/>
      <c r="G86" s="825"/>
      <c r="H86" s="825"/>
      <c r="I86" s="825"/>
      <c r="J86" s="825"/>
      <c r="K86" s="825"/>
      <c r="L86" s="825"/>
      <c r="M86" s="826"/>
      <c r="N86" s="52">
        <f>L83+L84+L85</f>
        <v>625.79847800643199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2711.7934046945388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1881.9346782819473</v>
      </c>
      <c r="N48" s="272">
        <f>K48*M48</f>
        <v>1881.9346782819473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1881.9346782819473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1881.9346782819473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376.38693565638948</v>
      </c>
      <c r="M83" s="860"/>
      <c r="N83" s="51"/>
    </row>
    <row r="84" spans="1:14">
      <c r="B84" s="89" t="s">
        <v>973</v>
      </c>
      <c r="C84" s="90"/>
      <c r="D84" s="90"/>
      <c r="E84" s="90"/>
      <c r="F84" s="90"/>
      <c r="G84" s="90"/>
      <c r="H84" s="90"/>
      <c r="I84" s="87"/>
      <c r="J84" s="88"/>
      <c r="K84" s="304">
        <v>0.05</v>
      </c>
      <c r="L84" s="859">
        <f>N78*K84</f>
        <v>94.096733914097371</v>
      </c>
      <c r="M84" s="860"/>
      <c r="N84" s="51"/>
    </row>
    <row r="85" spans="1:14" ht="15.75" thickBot="1">
      <c r="B85" s="91" t="s">
        <v>974</v>
      </c>
      <c r="C85" s="92"/>
      <c r="D85" s="92"/>
      <c r="E85" s="92"/>
      <c r="F85" s="92"/>
      <c r="G85" s="92"/>
      <c r="H85" s="92"/>
      <c r="I85" s="93"/>
      <c r="J85" s="94"/>
      <c r="K85" s="305">
        <v>0.05</v>
      </c>
      <c r="L85" s="861">
        <f>N78*K85</f>
        <v>94.096733914097371</v>
      </c>
      <c r="M85" s="862"/>
      <c r="N85" s="51"/>
    </row>
    <row r="86" spans="1:14" ht="15.75" thickBot="1">
      <c r="B86" s="824" t="s">
        <v>953</v>
      </c>
      <c r="C86" s="825"/>
      <c r="D86" s="825"/>
      <c r="E86" s="825"/>
      <c r="F86" s="825"/>
      <c r="G86" s="825"/>
      <c r="H86" s="825"/>
      <c r="I86" s="825"/>
      <c r="J86" s="825"/>
      <c r="K86" s="825"/>
      <c r="L86" s="825"/>
      <c r="M86" s="826"/>
      <c r="N86" s="52">
        <f>L83+L84+L85</f>
        <v>564.58040348458428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2446.5150817665317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2398.6273480272416</v>
      </c>
      <c r="N48" s="272">
        <f>K48*M48</f>
        <v>2398.6273480272416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2398.6273480272416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2398.6273480272416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479.72546960544832</v>
      </c>
      <c r="M83" s="860"/>
      <c r="N83" s="51"/>
    </row>
    <row r="84" spans="1:14">
      <c r="B84" s="89" t="s">
        <v>973</v>
      </c>
      <c r="C84" s="90"/>
      <c r="D84" s="90"/>
      <c r="E84" s="90"/>
      <c r="F84" s="90"/>
      <c r="G84" s="90"/>
      <c r="H84" s="90"/>
      <c r="I84" s="87"/>
      <c r="J84" s="88"/>
      <c r="K84" s="304">
        <v>0.05</v>
      </c>
      <c r="L84" s="859">
        <f>N78*K84</f>
        <v>119.93136740136208</v>
      </c>
      <c r="M84" s="860"/>
      <c r="N84" s="51"/>
    </row>
    <row r="85" spans="1:14" ht="15.75" thickBot="1">
      <c r="B85" s="91" t="s">
        <v>974</v>
      </c>
      <c r="C85" s="92"/>
      <c r="D85" s="92"/>
      <c r="E85" s="92"/>
      <c r="F85" s="92"/>
      <c r="G85" s="92"/>
      <c r="H85" s="92"/>
      <c r="I85" s="93"/>
      <c r="J85" s="94"/>
      <c r="K85" s="305">
        <v>0.05</v>
      </c>
      <c r="L85" s="861">
        <f>N78*K85</f>
        <v>119.93136740136208</v>
      </c>
      <c r="M85" s="862"/>
      <c r="N85" s="51"/>
    </row>
    <row r="86" spans="1:14" ht="15.75" thickBot="1">
      <c r="B86" s="824" t="s">
        <v>953</v>
      </c>
      <c r="C86" s="825"/>
      <c r="D86" s="825"/>
      <c r="E86" s="825"/>
      <c r="F86" s="825"/>
      <c r="G86" s="825"/>
      <c r="H86" s="825"/>
      <c r="I86" s="825"/>
      <c r="J86" s="825"/>
      <c r="K86" s="825"/>
      <c r="L86" s="825"/>
      <c r="M86" s="826"/>
      <c r="N86" s="52">
        <f>L83+L84+L85</f>
        <v>719.58820440817249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3118.2155524354139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2398.6273480272416</v>
      </c>
      <c r="N48" s="272">
        <f>K48*M48</f>
        <v>2398.6273480272416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2398.6273480272416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824" t="s">
        <v>953</v>
      </c>
      <c r="C76" s="825"/>
      <c r="D76" s="825"/>
      <c r="E76" s="825"/>
      <c r="F76" s="825"/>
      <c r="G76" s="825"/>
      <c r="H76" s="825"/>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2398.6273480272416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479.72546960544832</v>
      </c>
      <c r="M83" s="860"/>
      <c r="N83" s="51"/>
    </row>
    <row r="84" spans="1:14">
      <c r="B84" s="89" t="s">
        <v>973</v>
      </c>
      <c r="C84" s="90"/>
      <c r="D84" s="90"/>
      <c r="E84" s="90"/>
      <c r="F84" s="90"/>
      <c r="G84" s="90"/>
      <c r="H84" s="90"/>
      <c r="I84" s="87"/>
      <c r="J84" s="88"/>
      <c r="K84" s="304">
        <v>0.05</v>
      </c>
      <c r="L84" s="859">
        <f>N78*K84</f>
        <v>119.93136740136208</v>
      </c>
      <c r="M84" s="860"/>
      <c r="N84" s="51"/>
    </row>
    <row r="85" spans="1:14" ht="15.75" thickBot="1">
      <c r="B85" s="91" t="s">
        <v>974</v>
      </c>
      <c r="C85" s="92"/>
      <c r="D85" s="92"/>
      <c r="E85" s="92"/>
      <c r="F85" s="92"/>
      <c r="G85" s="92"/>
      <c r="H85" s="92"/>
      <c r="I85" s="93"/>
      <c r="J85" s="94"/>
      <c r="K85" s="305">
        <v>0.05</v>
      </c>
      <c r="L85" s="861">
        <f>N78*K85</f>
        <v>119.93136740136208</v>
      </c>
      <c r="M85" s="862"/>
      <c r="N85" s="51"/>
    </row>
    <row r="86" spans="1:14" ht="15.75" thickBot="1">
      <c r="B86" s="824" t="s">
        <v>953</v>
      </c>
      <c r="C86" s="825"/>
      <c r="D86" s="825"/>
      <c r="E86" s="825"/>
      <c r="F86" s="825"/>
      <c r="G86" s="825"/>
      <c r="H86" s="825"/>
      <c r="I86" s="825"/>
      <c r="J86" s="825"/>
      <c r="K86" s="825"/>
      <c r="L86" s="825"/>
      <c r="M86" s="826"/>
      <c r="N86" s="52">
        <f>L83+L84+L85</f>
        <v>719.58820440817249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3118.2155524354139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2398.6273480272416</v>
      </c>
      <c r="N48" s="272">
        <f>K48*M48</f>
        <v>2398.6273480272416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2398.6273480272416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2398.6273480272416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479.72546960544832</v>
      </c>
      <c r="M83" s="860"/>
      <c r="N83" s="51"/>
    </row>
    <row r="84" spans="1:14">
      <c r="B84" s="89" t="s">
        <v>973</v>
      </c>
      <c r="C84" s="90"/>
      <c r="D84" s="90"/>
      <c r="E84" s="90"/>
      <c r="F84" s="90"/>
      <c r="G84" s="90"/>
      <c r="H84" s="90"/>
      <c r="I84" s="87"/>
      <c r="J84" s="88"/>
      <c r="K84" s="304">
        <v>0.05</v>
      </c>
      <c r="L84" s="859">
        <f>N78*K84</f>
        <v>119.93136740136208</v>
      </c>
      <c r="M84" s="860"/>
      <c r="N84" s="51"/>
    </row>
    <row r="85" spans="1:14" ht="15.75" thickBot="1">
      <c r="B85" s="91" t="s">
        <v>974</v>
      </c>
      <c r="C85" s="92"/>
      <c r="D85" s="92"/>
      <c r="E85" s="92"/>
      <c r="F85" s="92"/>
      <c r="G85" s="92"/>
      <c r="H85" s="92"/>
      <c r="I85" s="93"/>
      <c r="J85" s="94"/>
      <c r="K85" s="305">
        <v>0.05</v>
      </c>
      <c r="L85" s="861">
        <f>N78*K85</f>
        <v>119.93136740136208</v>
      </c>
      <c r="M85" s="862"/>
      <c r="N85" s="51"/>
    </row>
    <row r="86" spans="1:14" ht="15.75" thickBot="1">
      <c r="B86" s="824" t="s">
        <v>953</v>
      </c>
      <c r="C86" s="825"/>
      <c r="D86" s="825"/>
      <c r="E86" s="825"/>
      <c r="F86" s="825"/>
      <c r="G86" s="825"/>
      <c r="H86" s="825"/>
      <c r="I86" s="825"/>
      <c r="J86" s="825"/>
      <c r="K86" s="825"/>
      <c r="L86" s="825"/>
      <c r="M86" s="826"/>
      <c r="N86" s="52">
        <f>L83+L84+L85</f>
        <v>719.58820440817249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3118.2155524354139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2358.0637804361336</v>
      </c>
      <c r="N48" s="272">
        <f>K48*M48</f>
        <v>2358.0637804361336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2358.0637804361336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2358.0637804361336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471.61275608722673</v>
      </c>
      <c r="M83" s="860"/>
      <c r="N83" s="51"/>
    </row>
    <row r="84" spans="1:14">
      <c r="B84" s="89" t="s">
        <v>973</v>
      </c>
      <c r="C84" s="90"/>
      <c r="D84" s="90"/>
      <c r="E84" s="90"/>
      <c r="F84" s="90"/>
      <c r="G84" s="90"/>
      <c r="H84" s="90"/>
      <c r="I84" s="87"/>
      <c r="J84" s="88"/>
      <c r="K84" s="304">
        <v>0.05</v>
      </c>
      <c r="L84" s="859">
        <f>N78*K84</f>
        <v>117.90318902180668</v>
      </c>
      <c r="M84" s="860"/>
      <c r="N84" s="51"/>
    </row>
    <row r="85" spans="1:14" ht="15.75" thickBot="1">
      <c r="B85" s="91" t="s">
        <v>974</v>
      </c>
      <c r="C85" s="92"/>
      <c r="D85" s="92"/>
      <c r="E85" s="92"/>
      <c r="F85" s="92"/>
      <c r="G85" s="92"/>
      <c r="H85" s="92"/>
      <c r="I85" s="93"/>
      <c r="J85" s="94"/>
      <c r="K85" s="305">
        <v>0.05</v>
      </c>
      <c r="L85" s="861">
        <f>N78*K85</f>
        <v>117.90318902180668</v>
      </c>
      <c r="M85" s="862"/>
      <c r="N85" s="51"/>
    </row>
    <row r="86" spans="1:14" ht="15.75" thickBot="1">
      <c r="B86" s="824" t="s">
        <v>953</v>
      </c>
      <c r="C86" s="825"/>
      <c r="D86" s="825"/>
      <c r="E86" s="825"/>
      <c r="F86" s="825"/>
      <c r="G86" s="825"/>
      <c r="H86" s="825"/>
      <c r="I86" s="825"/>
      <c r="J86" s="825"/>
      <c r="K86" s="825"/>
      <c r="L86" s="825"/>
      <c r="M86" s="826"/>
      <c r="N86" s="52">
        <f>L83+L84+L85</f>
        <v>707.41913413084012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3065.4829145669737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2358.0637804361336</v>
      </c>
      <c r="N48" s="272">
        <f>K48*M48</f>
        <v>2358.0637804361336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2358.0637804361336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2358.0637804361336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471.61275608722673</v>
      </c>
      <c r="M83" s="860"/>
      <c r="N83" s="51"/>
    </row>
    <row r="84" spans="1:14">
      <c r="B84" s="89" t="s">
        <v>973</v>
      </c>
      <c r="C84" s="90"/>
      <c r="D84" s="90"/>
      <c r="E84" s="90"/>
      <c r="F84" s="90"/>
      <c r="G84" s="90"/>
      <c r="H84" s="90"/>
      <c r="I84" s="87"/>
      <c r="J84" s="88"/>
      <c r="K84" s="304">
        <v>0.05</v>
      </c>
      <c r="L84" s="859">
        <f>N78*K84</f>
        <v>117.90318902180668</v>
      </c>
      <c r="M84" s="860"/>
      <c r="N84" s="51"/>
    </row>
    <row r="85" spans="1:14" ht="15.75" thickBot="1">
      <c r="B85" s="91" t="s">
        <v>974</v>
      </c>
      <c r="C85" s="92"/>
      <c r="D85" s="92"/>
      <c r="E85" s="92"/>
      <c r="F85" s="92"/>
      <c r="G85" s="92"/>
      <c r="H85" s="92"/>
      <c r="I85" s="93"/>
      <c r="J85" s="94"/>
      <c r="K85" s="305">
        <v>0.05</v>
      </c>
      <c r="L85" s="861">
        <f>N78*K85</f>
        <v>117.90318902180668</v>
      </c>
      <c r="M85" s="862"/>
      <c r="N85" s="51"/>
    </row>
    <row r="86" spans="1:14" ht="15.75" thickBot="1">
      <c r="B86" s="824" t="s">
        <v>953</v>
      </c>
      <c r="C86" s="825"/>
      <c r="D86" s="825"/>
      <c r="E86" s="825"/>
      <c r="F86" s="825"/>
      <c r="G86" s="825"/>
      <c r="H86" s="825"/>
      <c r="I86" s="825"/>
      <c r="J86" s="825"/>
      <c r="K86" s="825"/>
      <c r="L86" s="825"/>
      <c r="M86" s="826"/>
      <c r="N86" s="52">
        <f>L83+L84+L85</f>
        <v>707.41913413084012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3065.4829145669737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2358.0637804361336</v>
      </c>
      <c r="N48" s="272">
        <f>K48*M48</f>
        <v>2358.0637804361336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2358.0637804361336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2358.0637804361336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471.61275608722673</v>
      </c>
      <c r="M83" s="860"/>
      <c r="N83" s="51"/>
    </row>
    <row r="84" spans="1:14">
      <c r="B84" s="89" t="s">
        <v>973</v>
      </c>
      <c r="C84" s="90"/>
      <c r="D84" s="90"/>
      <c r="E84" s="90"/>
      <c r="F84" s="90"/>
      <c r="G84" s="90"/>
      <c r="H84" s="90"/>
      <c r="I84" s="87"/>
      <c r="J84" s="88"/>
      <c r="K84" s="304">
        <v>0.05</v>
      </c>
      <c r="L84" s="859">
        <f>N78*K84</f>
        <v>117.90318902180668</v>
      </c>
      <c r="M84" s="860"/>
      <c r="N84" s="51"/>
    </row>
    <row r="85" spans="1:14" ht="15.75" thickBot="1">
      <c r="B85" s="91" t="s">
        <v>974</v>
      </c>
      <c r="C85" s="92"/>
      <c r="D85" s="92"/>
      <c r="E85" s="92"/>
      <c r="F85" s="92"/>
      <c r="G85" s="92"/>
      <c r="H85" s="92"/>
      <c r="I85" s="93"/>
      <c r="J85" s="94"/>
      <c r="K85" s="305">
        <v>0.05</v>
      </c>
      <c r="L85" s="861">
        <f>N78*K85</f>
        <v>117.90318902180668</v>
      </c>
      <c r="M85" s="862"/>
      <c r="N85" s="51"/>
    </row>
    <row r="86" spans="1:14" ht="15.75" thickBot="1">
      <c r="B86" s="824" t="s">
        <v>953</v>
      </c>
      <c r="C86" s="825"/>
      <c r="D86" s="825"/>
      <c r="E86" s="825"/>
      <c r="F86" s="825"/>
      <c r="G86" s="825"/>
      <c r="H86" s="825"/>
      <c r="I86" s="825"/>
      <c r="J86" s="825"/>
      <c r="K86" s="825"/>
      <c r="L86" s="825"/>
      <c r="M86" s="826"/>
      <c r="N86" s="52">
        <f>L83+L84+L85</f>
        <v>707.41913413084012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3065.4829145669737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2371.145965071008</v>
      </c>
      <c r="N48" s="272">
        <f>K48*M48</f>
        <v>2371.145965071008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2371.145965071008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2371.145965071008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474.22919301420166</v>
      </c>
      <c r="M83" s="860"/>
      <c r="N83" s="51"/>
    </row>
    <row r="84" spans="1:14">
      <c r="B84" s="89" t="s">
        <v>973</v>
      </c>
      <c r="C84" s="90"/>
      <c r="D84" s="90"/>
      <c r="E84" s="90"/>
      <c r="F84" s="90"/>
      <c r="G84" s="90"/>
      <c r="H84" s="90"/>
      <c r="I84" s="87"/>
      <c r="J84" s="88"/>
      <c r="K84" s="304">
        <v>0.05</v>
      </c>
      <c r="L84" s="859">
        <f>N78*K84</f>
        <v>118.55729825355041</v>
      </c>
      <c r="M84" s="860"/>
      <c r="N84" s="51"/>
    </row>
    <row r="85" spans="1:14" ht="15.75" thickBot="1">
      <c r="B85" s="91" t="s">
        <v>974</v>
      </c>
      <c r="C85" s="92"/>
      <c r="D85" s="92"/>
      <c r="E85" s="92"/>
      <c r="F85" s="92"/>
      <c r="G85" s="92"/>
      <c r="H85" s="92"/>
      <c r="I85" s="93"/>
      <c r="J85" s="94"/>
      <c r="K85" s="305">
        <v>0.05</v>
      </c>
      <c r="L85" s="861">
        <f>N78*K85</f>
        <v>118.55729825355041</v>
      </c>
      <c r="M85" s="862"/>
      <c r="N85" s="51"/>
    </row>
    <row r="86" spans="1:14" ht="15.75" thickBot="1">
      <c r="B86" s="824" t="s">
        <v>953</v>
      </c>
      <c r="C86" s="825"/>
      <c r="D86" s="825"/>
      <c r="E86" s="825"/>
      <c r="F86" s="825"/>
      <c r="G86" s="825"/>
      <c r="H86" s="825"/>
      <c r="I86" s="825"/>
      <c r="J86" s="825"/>
      <c r="K86" s="825"/>
      <c r="L86" s="825"/>
      <c r="M86" s="826"/>
      <c r="N86" s="52">
        <f>L83+L84+L85</f>
        <v>711.3437895213026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3082.4897545923104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2164.248781999197</v>
      </c>
      <c r="N48" s="272">
        <f>K48*M48</f>
        <v>2164.248781999197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2164.248781999197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2164.248781999197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432.84975639983941</v>
      </c>
      <c r="M83" s="860"/>
      <c r="N83" s="51"/>
    </row>
    <row r="84" spans="1:14">
      <c r="B84" s="89" t="s">
        <v>973</v>
      </c>
      <c r="C84" s="90"/>
      <c r="D84" s="90"/>
      <c r="E84" s="90"/>
      <c r="F84" s="90"/>
      <c r="G84" s="90"/>
      <c r="H84" s="90"/>
      <c r="I84" s="87"/>
      <c r="J84" s="88"/>
      <c r="K84" s="304">
        <v>0.05</v>
      </c>
      <c r="L84" s="859">
        <f>N78*K84</f>
        <v>108.21243909995985</v>
      </c>
      <c r="M84" s="860"/>
      <c r="N84" s="51"/>
    </row>
    <row r="85" spans="1:14" ht="15.75" thickBot="1">
      <c r="B85" s="91" t="s">
        <v>974</v>
      </c>
      <c r="C85" s="92"/>
      <c r="D85" s="92"/>
      <c r="E85" s="92"/>
      <c r="F85" s="92"/>
      <c r="G85" s="92"/>
      <c r="H85" s="92"/>
      <c r="I85" s="93"/>
      <c r="J85" s="94"/>
      <c r="K85" s="305">
        <v>0.05</v>
      </c>
      <c r="L85" s="861">
        <f>N78*K85</f>
        <v>108.21243909995985</v>
      </c>
      <c r="M85" s="862"/>
      <c r="N85" s="51"/>
    </row>
    <row r="86" spans="1:14" ht="15.75" thickBot="1">
      <c r="B86" s="824" t="s">
        <v>953</v>
      </c>
      <c r="C86" s="825"/>
      <c r="D86" s="825"/>
      <c r="E86" s="825"/>
      <c r="F86" s="825"/>
      <c r="G86" s="825"/>
      <c r="H86" s="825"/>
      <c r="I86" s="825"/>
      <c r="J86" s="825"/>
      <c r="K86" s="825"/>
      <c r="L86" s="825"/>
      <c r="M86" s="826"/>
      <c r="N86" s="52">
        <f>L83+L84+L85</f>
        <v>649.27463459975911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2813.5234165989559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2377.6870573884453</v>
      </c>
      <c r="N48" s="272">
        <f>K48*M48</f>
        <v>2377.6870573884453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2377.6870573884453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2377.6870573884453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475.53741147768909</v>
      </c>
      <c r="M83" s="860"/>
      <c r="N83" s="51"/>
    </row>
    <row r="84" spans="1:14">
      <c r="B84" s="89" t="s">
        <v>973</v>
      </c>
      <c r="C84" s="90"/>
      <c r="D84" s="90"/>
      <c r="E84" s="90"/>
      <c r="F84" s="90"/>
      <c r="G84" s="90"/>
      <c r="H84" s="90"/>
      <c r="I84" s="87"/>
      <c r="J84" s="88"/>
      <c r="K84" s="304">
        <v>0.05</v>
      </c>
      <c r="L84" s="859">
        <f>N78*K84</f>
        <v>118.88435286942227</v>
      </c>
      <c r="M84" s="860"/>
      <c r="N84" s="51"/>
    </row>
    <row r="85" spans="1:14" ht="15.75" thickBot="1">
      <c r="B85" s="91" t="s">
        <v>974</v>
      </c>
      <c r="C85" s="92"/>
      <c r="D85" s="92"/>
      <c r="E85" s="92"/>
      <c r="F85" s="92"/>
      <c r="G85" s="92"/>
      <c r="H85" s="92"/>
      <c r="I85" s="93"/>
      <c r="J85" s="94"/>
      <c r="K85" s="305">
        <v>0.05</v>
      </c>
      <c r="L85" s="861">
        <f>N78*K85</f>
        <v>118.88435286942227</v>
      </c>
      <c r="M85" s="862"/>
      <c r="N85" s="51"/>
    </row>
    <row r="86" spans="1:14" ht="15.75" thickBot="1">
      <c r="B86" s="824" t="s">
        <v>953</v>
      </c>
      <c r="C86" s="825"/>
      <c r="D86" s="825"/>
      <c r="E86" s="825"/>
      <c r="F86" s="825"/>
      <c r="G86" s="825"/>
      <c r="H86" s="825"/>
      <c r="I86" s="825"/>
      <c r="J86" s="825"/>
      <c r="K86" s="825"/>
      <c r="L86" s="825"/>
      <c r="M86" s="826"/>
      <c r="N86" s="52">
        <f>L83+L84+L85</f>
        <v>713.30611721653361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3090.9931746049788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3001.8929639059957</v>
      </c>
      <c r="N48" s="272">
        <f>K48*M48</f>
        <v>3001.8929639059957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3001.8929639059957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3001.8929639059957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600.37859278119913</v>
      </c>
      <c r="M83" s="860"/>
      <c r="N83" s="51"/>
    </row>
    <row r="84" spans="1:14">
      <c r="B84" s="89" t="s">
        <v>973</v>
      </c>
      <c r="C84" s="90"/>
      <c r="D84" s="90"/>
      <c r="E84" s="90"/>
      <c r="F84" s="90"/>
      <c r="G84" s="90"/>
      <c r="H84" s="90"/>
      <c r="I84" s="87"/>
      <c r="J84" s="88"/>
      <c r="K84" s="304">
        <v>0.05</v>
      </c>
      <c r="L84" s="859">
        <f>N78*K84</f>
        <v>150.09464819529978</v>
      </c>
      <c r="M84" s="860"/>
      <c r="N84" s="51"/>
    </row>
    <row r="85" spans="1:14" ht="15.75" thickBot="1">
      <c r="B85" s="91" t="s">
        <v>974</v>
      </c>
      <c r="C85" s="92"/>
      <c r="D85" s="92"/>
      <c r="E85" s="92"/>
      <c r="F85" s="92"/>
      <c r="G85" s="92"/>
      <c r="H85" s="92"/>
      <c r="I85" s="93"/>
      <c r="J85" s="94"/>
      <c r="K85" s="305">
        <v>0.05</v>
      </c>
      <c r="L85" s="861">
        <f>N78*K85</f>
        <v>150.09464819529978</v>
      </c>
      <c r="M85" s="862"/>
      <c r="N85" s="51"/>
    </row>
    <row r="86" spans="1:14" ht="15.75" thickBot="1">
      <c r="B86" s="824" t="s">
        <v>953</v>
      </c>
      <c r="C86" s="825"/>
      <c r="D86" s="825"/>
      <c r="E86" s="825"/>
      <c r="F86" s="825"/>
      <c r="G86" s="825"/>
      <c r="H86" s="825"/>
      <c r="I86" s="825"/>
      <c r="J86" s="825"/>
      <c r="K86" s="825"/>
      <c r="L86" s="825"/>
      <c r="M86" s="826"/>
      <c r="N86" s="52">
        <f>L83+L84+L85</f>
        <v>900.5678891717987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3902.4608530777941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154</v>
      </c>
      <c r="B36" s="873" t="str">
        <f>VLOOKUP(A36,EQUIPOS!A6:D154,3,FALSE)</f>
        <v>Carrotanque Irrigador de asfalto, 1000 GALONES DE CAPACIDAD</v>
      </c>
      <c r="C36" s="874"/>
      <c r="D36" s="874"/>
      <c r="E36" s="874"/>
      <c r="F36" s="874"/>
      <c r="G36" s="874"/>
      <c r="H36" s="875"/>
      <c r="I36" s="267"/>
      <c r="J36" s="268"/>
      <c r="K36" s="269">
        <f>VLOOKUP(A36,EQUIPOS!A6:D163,4,FALSE)</f>
        <v>70733.676417469702</v>
      </c>
      <c r="L36" s="270"/>
      <c r="M36" s="271">
        <v>500</v>
      </c>
      <c r="N36" s="272">
        <f>K36/M36</f>
        <v>141.46735283493939</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52983.137532570239</v>
      </c>
      <c r="L37" s="270"/>
      <c r="M37" s="271">
        <v>500</v>
      </c>
      <c r="N37" s="272">
        <f>K37/M37</f>
        <v>105.96627506514048</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N75*M41</f>
        <v>0.62590495000000002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248.05953285007988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1925.2201855196174</v>
      </c>
      <c r="N48" s="272">
        <f>K48*M48</f>
        <v>1925.2201855196174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1925.2201855196174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4" ht="15.75" thickBot="1">
      <c r="B65" s="913" t="s">
        <v>953</v>
      </c>
      <c r="C65" s="867"/>
      <c r="D65" s="867"/>
      <c r="E65" s="867"/>
      <c r="F65" s="867"/>
      <c r="G65" s="867"/>
      <c r="H65" s="867"/>
      <c r="I65" s="867"/>
      <c r="J65" s="867"/>
      <c r="K65" s="867"/>
      <c r="L65" s="867"/>
      <c r="M65" s="868"/>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3" t="s">
        <v>963</v>
      </c>
      <c r="C69" s="864"/>
      <c r="D69" s="864"/>
      <c r="E69" s="864"/>
      <c r="F69" s="864"/>
      <c r="G69" s="864"/>
      <c r="H69" s="864"/>
      <c r="I69" s="73" t="s">
        <v>964</v>
      </c>
      <c r="J69" s="75" t="s">
        <v>1410</v>
      </c>
      <c r="K69" s="74" t="s">
        <v>966</v>
      </c>
      <c r="L69" s="865" t="s">
        <v>950</v>
      </c>
      <c r="M69" s="866"/>
      <c r="N69" s="98" t="s">
        <v>951</v>
      </c>
    </row>
    <row r="70" spans="1:14">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4000</v>
      </c>
      <c r="N70" s="395">
        <f>K70/M70</f>
        <v>62.590494999999997</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900"/>
      <c r="C74" s="901"/>
      <c r="D74" s="901"/>
      <c r="E74" s="901"/>
      <c r="F74" s="901"/>
      <c r="G74" s="901"/>
      <c r="H74" s="901"/>
      <c r="I74" s="126"/>
      <c r="J74" s="126"/>
      <c r="K74" s="126"/>
      <c r="L74" s="914"/>
      <c r="M74" s="914"/>
      <c r="N74" s="45"/>
    </row>
    <row r="75" spans="1:14" ht="15.75" thickBot="1">
      <c r="B75" s="913" t="s">
        <v>953</v>
      </c>
      <c r="C75" s="867"/>
      <c r="D75" s="867"/>
      <c r="E75" s="867"/>
      <c r="F75" s="867"/>
      <c r="G75" s="867"/>
      <c r="H75" s="867"/>
      <c r="I75" s="867"/>
      <c r="J75" s="867"/>
      <c r="K75" s="867"/>
      <c r="L75" s="867"/>
      <c r="M75" s="868"/>
      <c r="N75" s="301">
        <f>SUM(N70:N74)</f>
        <v>62.590494999999997</v>
      </c>
    </row>
    <row r="76" spans="1:14" ht="15.75" thickBot="1">
      <c r="B76" s="33"/>
      <c r="C76" s="34"/>
      <c r="D76" s="34"/>
      <c r="E76" s="34"/>
      <c r="F76" s="34"/>
      <c r="G76" s="34"/>
      <c r="H76" s="34"/>
      <c r="I76" s="34"/>
      <c r="J76" s="34"/>
      <c r="K76" s="34"/>
      <c r="L76" s="34"/>
      <c r="M76" s="34"/>
      <c r="N76" s="35"/>
    </row>
    <row r="77" spans="1:14" ht="15.75" thickBot="1">
      <c r="B77" s="824" t="s">
        <v>967</v>
      </c>
      <c r="C77" s="825"/>
      <c r="D77" s="825"/>
      <c r="E77" s="825"/>
      <c r="F77" s="825"/>
      <c r="G77" s="825"/>
      <c r="H77" s="825"/>
      <c r="I77" s="825"/>
      <c r="J77" s="825"/>
      <c r="K77" s="825"/>
      <c r="L77" s="825"/>
      <c r="M77" s="826"/>
      <c r="N77" s="99">
        <f>N43+N54+N65+N75</f>
        <v>2235.870213369697</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447.17404267393943</v>
      </c>
      <c r="M82" s="860"/>
      <c r="N82" s="51"/>
    </row>
    <row r="83" spans="1:14">
      <c r="B83" s="89" t="s">
        <v>973</v>
      </c>
      <c r="C83" s="90"/>
      <c r="D83" s="90"/>
      <c r="E83" s="90"/>
      <c r="F83" s="90"/>
      <c r="G83" s="90"/>
      <c r="H83" s="90"/>
      <c r="I83" s="87"/>
      <c r="J83" s="88"/>
      <c r="K83" s="304">
        <v>0.05</v>
      </c>
      <c r="L83" s="859">
        <f>N77*K83</f>
        <v>111.79351066848486</v>
      </c>
      <c r="M83" s="860"/>
      <c r="N83" s="51"/>
    </row>
    <row r="84" spans="1:14" ht="15.75" thickBot="1">
      <c r="B84" s="91" t="s">
        <v>974</v>
      </c>
      <c r="C84" s="92"/>
      <c r="D84" s="92"/>
      <c r="E84" s="92"/>
      <c r="F84" s="92"/>
      <c r="G84" s="92"/>
      <c r="H84" s="92"/>
      <c r="I84" s="93"/>
      <c r="J84" s="94"/>
      <c r="K84" s="305">
        <v>0.05</v>
      </c>
      <c r="L84" s="861">
        <f>N77*K84</f>
        <v>111.79351066848486</v>
      </c>
      <c r="M84" s="862"/>
      <c r="N84" s="51"/>
    </row>
    <row r="85" spans="1:14" ht="15.75" thickBot="1">
      <c r="B85" s="824" t="s">
        <v>953</v>
      </c>
      <c r="C85" s="825"/>
      <c r="D85" s="825"/>
      <c r="E85" s="825"/>
      <c r="F85" s="825"/>
      <c r="G85" s="825"/>
      <c r="H85" s="825"/>
      <c r="I85" s="825"/>
      <c r="J85" s="825"/>
      <c r="K85" s="825"/>
      <c r="L85" s="825"/>
      <c r="M85" s="826"/>
      <c r="N85" s="52">
        <f>L82+L83+L84</f>
        <v>670.76106401090908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2906.6312773806062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7" t="s">
        <v>2218</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30" customHeight="1">
      <c r="B106" s="830" t="s">
        <v>2219</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0"/>
      <c r="K117" s="890"/>
      <c r="L117" s="890"/>
      <c r="M117" s="890"/>
      <c r="N117" s="891"/>
    </row>
    <row r="118" spans="2:14" ht="15.75" thickBot="1">
      <c r="B118" s="261" t="s">
        <v>2221</v>
      </c>
      <c r="C118" s="393"/>
      <c r="D118" s="393"/>
      <c r="E118" s="57"/>
      <c r="F118" s="57"/>
      <c r="G118" s="57"/>
      <c r="H118" s="57"/>
      <c r="I118" s="57"/>
      <c r="J118" s="892"/>
      <c r="K118" s="892"/>
      <c r="L118" s="892"/>
      <c r="M118" s="892"/>
      <c r="N118" s="893"/>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154</v>
      </c>
      <c r="B36" s="873" t="str">
        <f>VLOOKUP(A36,EQUIPOS!A6:D154,3,FALSE)</f>
        <v>Carrotanque Irrigador de asfalto, 1000 GALONES DE CAPACIDAD</v>
      </c>
      <c r="C36" s="874"/>
      <c r="D36" s="874"/>
      <c r="E36" s="874"/>
      <c r="F36" s="874"/>
      <c r="G36" s="874"/>
      <c r="H36" s="875"/>
      <c r="I36" s="267"/>
      <c r="J36" s="268"/>
      <c r="K36" s="269">
        <f>VLOOKUP(A36,EQUIPOS!A6:D163,4,FALSE)</f>
        <v>70733.676417469702</v>
      </c>
      <c r="L36" s="270"/>
      <c r="M36" s="271">
        <v>500</v>
      </c>
      <c r="N36" s="272">
        <f>K36/M36</f>
        <v>141.46735283493939</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52983.137532570239</v>
      </c>
      <c r="L37" s="270"/>
      <c r="M37" s="271">
        <v>500</v>
      </c>
      <c r="N37" s="272">
        <f>K37/M37</f>
        <v>105.96627506514048</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0.62590495000000002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248.05953285007988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1595.0920836950581</v>
      </c>
      <c r="N48" s="272">
        <f>K48*M48</f>
        <v>1595.0920836950581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1595.0920836950581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62.590494999999997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1905.742111545138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381.14842230902764</v>
      </c>
      <c r="M83" s="860"/>
      <c r="N83" s="51"/>
    </row>
    <row r="84" spans="1:14">
      <c r="B84" s="89" t="s">
        <v>973</v>
      </c>
      <c r="C84" s="90"/>
      <c r="D84" s="90"/>
      <c r="E84" s="90"/>
      <c r="F84" s="90"/>
      <c r="G84" s="90"/>
      <c r="H84" s="90"/>
      <c r="I84" s="87"/>
      <c r="J84" s="88"/>
      <c r="K84" s="304">
        <v>0.05</v>
      </c>
      <c r="L84" s="859">
        <f>N78*K84</f>
        <v>95.287105577256909</v>
      </c>
      <c r="M84" s="860"/>
      <c r="N84" s="51"/>
    </row>
    <row r="85" spans="1:14" ht="15.75" thickBot="1">
      <c r="B85" s="91" t="s">
        <v>974</v>
      </c>
      <c r="C85" s="92"/>
      <c r="D85" s="92"/>
      <c r="E85" s="92"/>
      <c r="F85" s="92"/>
      <c r="G85" s="92"/>
      <c r="H85" s="92"/>
      <c r="I85" s="93"/>
      <c r="J85" s="94"/>
      <c r="K85" s="305">
        <v>0.05</v>
      </c>
      <c r="L85" s="861">
        <f>N78*K85</f>
        <v>95.287105577256909</v>
      </c>
      <c r="M85" s="862"/>
      <c r="N85" s="51"/>
    </row>
    <row r="86" spans="1:14" ht="15.75" thickBot="1">
      <c r="B86" s="824" t="s">
        <v>953</v>
      </c>
      <c r="C86" s="825"/>
      <c r="D86" s="825"/>
      <c r="E86" s="825"/>
      <c r="F86" s="825"/>
      <c r="G86" s="825"/>
      <c r="H86" s="825"/>
      <c r="I86" s="825"/>
      <c r="J86" s="825"/>
      <c r="K86" s="825"/>
      <c r="L86" s="825"/>
      <c r="M86" s="826"/>
      <c r="N86" s="52">
        <f>L83+L84+L85</f>
        <v>571.72263346354146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2477.4647450086795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154</v>
      </c>
      <c r="B36" s="873" t="str">
        <f>VLOOKUP(A36,EQUIPOS!A6:D154,3,FALSE)</f>
        <v>Carrotanque Irrigador de asfalto, 1000 GALONES DE CAPACIDAD</v>
      </c>
      <c r="C36" s="874"/>
      <c r="D36" s="874"/>
      <c r="E36" s="874"/>
      <c r="F36" s="874"/>
      <c r="G36" s="874"/>
      <c r="H36" s="875"/>
      <c r="I36" s="267"/>
      <c r="J36" s="268"/>
      <c r="K36" s="269">
        <f>VLOOKUP(A36,EQUIPOS!A6:D163,4,FALSE)</f>
        <v>70733.676417469702</v>
      </c>
      <c r="L36" s="270"/>
      <c r="M36" s="271">
        <v>500</v>
      </c>
      <c r="N36" s="272">
        <f>K36/M36</f>
        <v>141.46735283493939</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52983.137532570239</v>
      </c>
      <c r="L37" s="270"/>
      <c r="M37" s="271">
        <v>500</v>
      </c>
      <c r="N37" s="272">
        <f>K37/M37</f>
        <v>105.96627506514048</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0.62590495000000002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248.05953285007988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6036.1124950282438</v>
      </c>
      <c r="N48" s="272">
        <f>K48*M48</f>
        <v>1810.833748508473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1810.833748508473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62.590494999999997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2121.4837763585529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424.29675527171059</v>
      </c>
      <c r="M83" s="860"/>
      <c r="N83" s="51"/>
    </row>
    <row r="84" spans="1:14">
      <c r="B84" s="89" t="s">
        <v>973</v>
      </c>
      <c r="C84" s="90"/>
      <c r="D84" s="90"/>
      <c r="E84" s="90"/>
      <c r="F84" s="90"/>
      <c r="G84" s="90"/>
      <c r="H84" s="90"/>
      <c r="I84" s="87"/>
      <c r="J84" s="88"/>
      <c r="K84" s="304">
        <v>0.05</v>
      </c>
      <c r="L84" s="859">
        <f>N78*K84</f>
        <v>106.07418881792765</v>
      </c>
      <c r="M84" s="860"/>
      <c r="N84" s="51"/>
    </row>
    <row r="85" spans="1:14" ht="15.75" thickBot="1">
      <c r="B85" s="91" t="s">
        <v>974</v>
      </c>
      <c r="C85" s="92"/>
      <c r="D85" s="92"/>
      <c r="E85" s="92"/>
      <c r="F85" s="92"/>
      <c r="G85" s="92"/>
      <c r="H85" s="92"/>
      <c r="I85" s="93"/>
      <c r="J85" s="94"/>
      <c r="K85" s="305">
        <v>0.05</v>
      </c>
      <c r="L85" s="861">
        <f>N78*K85</f>
        <v>106.07418881792765</v>
      </c>
      <c r="M85" s="862"/>
      <c r="N85" s="51"/>
    </row>
    <row r="86" spans="1:14" ht="15.75" thickBot="1">
      <c r="B86" s="824" t="s">
        <v>953</v>
      </c>
      <c r="C86" s="825"/>
      <c r="D86" s="825"/>
      <c r="E86" s="825"/>
      <c r="F86" s="825"/>
      <c r="G86" s="825"/>
      <c r="H86" s="825"/>
      <c r="I86" s="825"/>
      <c r="J86" s="825"/>
      <c r="K86" s="825"/>
      <c r="L86" s="825"/>
      <c r="M86" s="826"/>
      <c r="N86" s="52">
        <f>L83+L84+L85</f>
        <v>636.44513290756584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2757.9289092661188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154</v>
      </c>
      <c r="B36" s="956" t="str">
        <f>VLOOKUP(A36,EQUIPOS!A6:D154,3,FALSE)</f>
        <v>Carrotanque Irrigador de asfalto, 1000 GALONES DE CAPACIDAD</v>
      </c>
      <c r="C36" s="957"/>
      <c r="D36" s="957"/>
      <c r="E36" s="957"/>
      <c r="F36" s="957"/>
      <c r="G36" s="957"/>
      <c r="H36" s="958"/>
      <c r="I36" s="267"/>
      <c r="J36" s="268"/>
      <c r="K36" s="269">
        <f>VLOOKUP(A36,EQUIPOS!A6:D163,4,FALSE)</f>
        <v>70733.676417469702</v>
      </c>
      <c r="L36" s="270"/>
      <c r="M36" s="271">
        <v>500</v>
      </c>
      <c r="N36" s="272">
        <f>K36/M36</f>
        <v>141.46735283493939</v>
      </c>
    </row>
    <row r="37" spans="1:14">
      <c r="A37" s="113" t="s">
        <v>176</v>
      </c>
      <c r="B37" s="956" t="str">
        <f>VLOOKUP(A37,EQUIPOS!A7:D154,3,FALSE)</f>
        <v xml:space="preserve">Compresor (barrido y soplado)
</v>
      </c>
      <c r="C37" s="957"/>
      <c r="D37" s="957"/>
      <c r="E37" s="957"/>
      <c r="F37" s="957"/>
      <c r="G37" s="957"/>
      <c r="H37" s="958"/>
      <c r="I37" s="267"/>
      <c r="J37" s="268"/>
      <c r="K37" s="269">
        <f>VLOOKUP(A37,EQUIPOS!A7:D164,4,FALSE)</f>
        <v>52983.137532570239</v>
      </c>
      <c r="L37" s="270"/>
      <c r="M37" s="271">
        <v>500</v>
      </c>
      <c r="N37" s="272">
        <f>K37/M37</f>
        <v>105.96627506514048</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0.62590495000000002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248.05953285007988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1758.9488720034876</v>
      </c>
      <c r="N48" s="272">
        <f>K48*M48</f>
        <v>791.52699240156949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791.52699240156949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62.590494999999997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1102.1770202516493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220.43540405032988</v>
      </c>
      <c r="M83" s="860"/>
      <c r="N83" s="51"/>
    </row>
    <row r="84" spans="1:14">
      <c r="B84" s="89" t="s">
        <v>973</v>
      </c>
      <c r="C84" s="90"/>
      <c r="D84" s="90"/>
      <c r="E84" s="90"/>
      <c r="F84" s="90"/>
      <c r="G84" s="90"/>
      <c r="H84" s="90"/>
      <c r="I84" s="87"/>
      <c r="J84" s="88"/>
      <c r="K84" s="304">
        <v>0.05</v>
      </c>
      <c r="L84" s="859">
        <f>N78*K84</f>
        <v>55.10885101258247</v>
      </c>
      <c r="M84" s="860"/>
      <c r="N84" s="51"/>
    </row>
    <row r="85" spans="1:14" ht="15.75" thickBot="1">
      <c r="B85" s="91" t="s">
        <v>974</v>
      </c>
      <c r="C85" s="92"/>
      <c r="D85" s="92"/>
      <c r="E85" s="92"/>
      <c r="F85" s="92"/>
      <c r="G85" s="92"/>
      <c r="H85" s="92"/>
      <c r="I85" s="93"/>
      <c r="J85" s="94"/>
      <c r="K85" s="305">
        <v>0.05</v>
      </c>
      <c r="L85" s="861">
        <f>N78*K85</f>
        <v>55.10885101258247</v>
      </c>
      <c r="M85" s="862"/>
      <c r="N85" s="51"/>
    </row>
    <row r="86" spans="1:14" ht="15.75" thickBot="1">
      <c r="B86" s="824" t="s">
        <v>953</v>
      </c>
      <c r="C86" s="825"/>
      <c r="D86" s="825"/>
      <c r="E86" s="825"/>
      <c r="F86" s="825"/>
      <c r="G86" s="825"/>
      <c r="H86" s="825"/>
      <c r="I86" s="825"/>
      <c r="J86" s="825"/>
      <c r="K86" s="825"/>
      <c r="L86" s="825"/>
      <c r="M86" s="826"/>
      <c r="N86" s="52">
        <f>L83+L84+L85</f>
        <v>330.6531060754948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1432.8301263271442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154</v>
      </c>
      <c r="B36" s="873" t="str">
        <f>VLOOKUP(A36,EQUIPOS!A6:D154,3,FALSE)</f>
        <v>Carrotanque Irrigador de asfalto, 1000 GALONES DE CAPACIDAD</v>
      </c>
      <c r="C36" s="874"/>
      <c r="D36" s="874"/>
      <c r="E36" s="874"/>
      <c r="F36" s="874"/>
      <c r="G36" s="874"/>
      <c r="H36" s="875"/>
      <c r="I36" s="267"/>
      <c r="J36" s="268"/>
      <c r="K36" s="269">
        <f>VLOOKUP(A36,EQUIPOS!A6:D163,4,FALSE)</f>
        <v>70733.676417469702</v>
      </c>
      <c r="L36" s="270"/>
      <c r="M36" s="271">
        <v>500</v>
      </c>
      <c r="N36" s="272">
        <f>K36/M36</f>
        <v>141.46735283493939</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52983.137532570239</v>
      </c>
      <c r="L37" s="270"/>
      <c r="M37" s="271">
        <v>500</v>
      </c>
      <c r="N37" s="272">
        <f>K37/M37</f>
        <v>105.96627506514048</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0.62590495000000002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248.05953285007988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1802.9214507846129</v>
      </c>
      <c r="N48" s="272">
        <f>K48*M48</f>
        <v>811.31465285307581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811.31465285307581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62.590494999999997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1121.9646807031556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224.39293614063115</v>
      </c>
      <c r="M83" s="860"/>
      <c r="N83" s="51"/>
    </row>
    <row r="84" spans="1:14">
      <c r="B84" s="89" t="s">
        <v>973</v>
      </c>
      <c r="C84" s="90"/>
      <c r="D84" s="90"/>
      <c r="E84" s="90"/>
      <c r="F84" s="90"/>
      <c r="G84" s="90"/>
      <c r="H84" s="90"/>
      <c r="I84" s="87"/>
      <c r="J84" s="88"/>
      <c r="K84" s="304">
        <v>0.05</v>
      </c>
      <c r="L84" s="859">
        <f>N78*K84</f>
        <v>56.098234035157788</v>
      </c>
      <c r="M84" s="860"/>
      <c r="N84" s="51"/>
    </row>
    <row r="85" spans="1:14" ht="15.75" thickBot="1">
      <c r="B85" s="91" t="s">
        <v>974</v>
      </c>
      <c r="C85" s="92"/>
      <c r="D85" s="92"/>
      <c r="E85" s="92"/>
      <c r="F85" s="92"/>
      <c r="G85" s="92"/>
      <c r="H85" s="92"/>
      <c r="I85" s="93"/>
      <c r="J85" s="94"/>
      <c r="K85" s="305">
        <v>0.05</v>
      </c>
      <c r="L85" s="861">
        <f>N78*K85</f>
        <v>56.098234035157788</v>
      </c>
      <c r="M85" s="862"/>
      <c r="N85" s="51"/>
    </row>
    <row r="86" spans="1:14" ht="15.75" thickBot="1">
      <c r="B86" s="824" t="s">
        <v>953</v>
      </c>
      <c r="C86" s="825"/>
      <c r="D86" s="825"/>
      <c r="E86" s="825"/>
      <c r="F86" s="825"/>
      <c r="G86" s="825"/>
      <c r="H86" s="825"/>
      <c r="I86" s="825"/>
      <c r="J86" s="825"/>
      <c r="K86" s="825"/>
      <c r="L86" s="825"/>
      <c r="M86" s="826"/>
      <c r="N86" s="52">
        <f>L83+L84+L85</f>
        <v>336.58940421094678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1458.5540849141025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154</v>
      </c>
      <c r="B36" s="873" t="str">
        <f>VLOOKUP(A36,EQUIPOS!A6:D154,3,FALSE)</f>
        <v>Carrotanque Irrigador de asfalto, 1000 GALONES DE CAPACIDAD</v>
      </c>
      <c r="C36" s="874"/>
      <c r="D36" s="874"/>
      <c r="E36" s="874"/>
      <c r="F36" s="874"/>
      <c r="G36" s="874"/>
      <c r="H36" s="875"/>
      <c r="I36" s="267"/>
      <c r="J36" s="268"/>
      <c r="K36" s="269">
        <f>VLOOKUP(A36,EQUIPOS!A6:D163,4,FALSE)</f>
        <v>70733.676417469702</v>
      </c>
      <c r="L36" s="270"/>
      <c r="M36" s="271">
        <v>500</v>
      </c>
      <c r="N36" s="272">
        <f>K36/M36</f>
        <v>141.46735283493939</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52983.137532570239</v>
      </c>
      <c r="L37" s="270"/>
      <c r="M37" s="271">
        <v>500</v>
      </c>
      <c r="N37" s="272">
        <f>K37/M37</f>
        <v>105.96627506514048</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0.62590495000000002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248.05953285007988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1934.1521155845339</v>
      </c>
      <c r="N48" s="272">
        <f>K48*M48</f>
        <v>870.36845201304027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870.36845201304027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62.590494999999997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1181.0184798631201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236.20369597262402</v>
      </c>
      <c r="M83" s="860"/>
      <c r="N83" s="51"/>
    </row>
    <row r="84" spans="1:14">
      <c r="B84" s="89" t="s">
        <v>973</v>
      </c>
      <c r="C84" s="90"/>
      <c r="D84" s="90"/>
      <c r="E84" s="90"/>
      <c r="F84" s="90"/>
      <c r="G84" s="90"/>
      <c r="H84" s="90"/>
      <c r="I84" s="87"/>
      <c r="J84" s="88"/>
      <c r="K84" s="304">
        <v>0.05</v>
      </c>
      <c r="L84" s="859">
        <f>N78*K84</f>
        <v>59.050923993156005</v>
      </c>
      <c r="M84" s="860"/>
      <c r="N84" s="51"/>
    </row>
    <row r="85" spans="1:14" ht="15.75" thickBot="1">
      <c r="B85" s="91" t="s">
        <v>974</v>
      </c>
      <c r="C85" s="92"/>
      <c r="D85" s="92"/>
      <c r="E85" s="92"/>
      <c r="F85" s="92"/>
      <c r="G85" s="92"/>
      <c r="H85" s="92"/>
      <c r="I85" s="93"/>
      <c r="J85" s="94"/>
      <c r="K85" s="305">
        <v>0.05</v>
      </c>
      <c r="L85" s="861">
        <f>N78*K85</f>
        <v>59.050923993156005</v>
      </c>
      <c r="M85" s="862"/>
      <c r="N85" s="51"/>
    </row>
    <row r="86" spans="1:14" ht="15.75" thickBot="1">
      <c r="B86" s="824" t="s">
        <v>953</v>
      </c>
      <c r="C86" s="825"/>
      <c r="D86" s="825"/>
      <c r="E86" s="825"/>
      <c r="F86" s="825"/>
      <c r="G86" s="825"/>
      <c r="H86" s="825"/>
      <c r="I86" s="825"/>
      <c r="J86" s="825"/>
      <c r="K86" s="825"/>
      <c r="L86" s="825"/>
      <c r="M86" s="826"/>
      <c r="N86" s="52">
        <f>L83+L84+L85</f>
        <v>354.30554395893603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1535.324023822056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154</v>
      </c>
      <c r="B36" s="873" t="str">
        <f>VLOOKUP(A36,EQUIPOS!A6:D154,3,FALSE)</f>
        <v>Carrotanque Irrigador de asfalto, 1000 GALONES DE CAPACIDAD</v>
      </c>
      <c r="C36" s="874"/>
      <c r="D36" s="874"/>
      <c r="E36" s="874"/>
      <c r="F36" s="874"/>
      <c r="G36" s="874"/>
      <c r="H36" s="875"/>
      <c r="I36" s="267"/>
      <c r="J36" s="268"/>
      <c r="K36" s="269">
        <f>VLOOKUP(A36,EQUIPOS!A6:D163,4,FALSE)</f>
        <v>70733.676417469702</v>
      </c>
      <c r="L36" s="270"/>
      <c r="M36" s="271">
        <v>500</v>
      </c>
      <c r="N36" s="272">
        <f>K36/M36</f>
        <v>141.46735283493939</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52983.137532570239</v>
      </c>
      <c r="L37" s="270"/>
      <c r="M37" s="271">
        <v>500</v>
      </c>
      <c r="N37" s="272">
        <f>K37/M37</f>
        <v>105.96627506514048</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0.62590495000000002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248.05953285007988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1965.7574065834674</v>
      </c>
      <c r="N48" s="272">
        <f>K48*M48</f>
        <v>884.5908329625604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884.5908329625604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62.590494999999997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1195.2408608126402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239.04817216252806</v>
      </c>
      <c r="M83" s="860"/>
      <c r="N83" s="51"/>
    </row>
    <row r="84" spans="1:14">
      <c r="B84" s="89" t="s">
        <v>973</v>
      </c>
      <c r="C84" s="90"/>
      <c r="D84" s="90"/>
      <c r="E84" s="90"/>
      <c r="F84" s="90"/>
      <c r="G84" s="90"/>
      <c r="H84" s="90"/>
      <c r="I84" s="87"/>
      <c r="J84" s="88"/>
      <c r="K84" s="304">
        <v>0.05</v>
      </c>
      <c r="L84" s="859">
        <f>N78*K84</f>
        <v>59.762043040632015</v>
      </c>
      <c r="M84" s="860"/>
      <c r="N84" s="51"/>
    </row>
    <row r="85" spans="1:14" ht="15.75" thickBot="1">
      <c r="B85" s="91" t="s">
        <v>974</v>
      </c>
      <c r="C85" s="92"/>
      <c r="D85" s="92"/>
      <c r="E85" s="92"/>
      <c r="F85" s="92"/>
      <c r="G85" s="92"/>
      <c r="H85" s="92"/>
      <c r="I85" s="93"/>
      <c r="J85" s="94"/>
      <c r="K85" s="305">
        <v>0.05</v>
      </c>
      <c r="L85" s="861">
        <f>N78*K85</f>
        <v>59.762043040632015</v>
      </c>
      <c r="M85" s="862"/>
      <c r="N85" s="51"/>
    </row>
    <row r="86" spans="1:14" ht="15.75" thickBot="1">
      <c r="B86" s="824" t="s">
        <v>953</v>
      </c>
      <c r="C86" s="825"/>
      <c r="D86" s="825"/>
      <c r="E86" s="825"/>
      <c r="F86" s="825"/>
      <c r="G86" s="825"/>
      <c r="H86" s="825"/>
      <c r="I86" s="825"/>
      <c r="J86" s="825"/>
      <c r="K86" s="825"/>
      <c r="L86" s="825"/>
      <c r="M86" s="826"/>
      <c r="N86" s="52">
        <f>L83+L84+L85</f>
        <v>358.57225824379208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1553.8131190564322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154</v>
      </c>
      <c r="B36" s="873" t="str">
        <f>VLOOKUP(A36,EQUIPOS!A6:D154,3,FALSE)</f>
        <v>Carrotanque Irrigador de asfalto, 1000 GALONES DE CAPACIDAD</v>
      </c>
      <c r="C36" s="874"/>
      <c r="D36" s="874"/>
      <c r="E36" s="874"/>
      <c r="F36" s="874"/>
      <c r="G36" s="874"/>
      <c r="H36" s="875"/>
      <c r="I36" s="267"/>
      <c r="J36" s="268"/>
      <c r="K36" s="269">
        <f>VLOOKUP(A36,EQUIPOS!A6:D163,4,FALSE)</f>
        <v>70733.676417469702</v>
      </c>
      <c r="L36" s="270"/>
      <c r="M36" s="271">
        <v>400</v>
      </c>
      <c r="N36" s="272">
        <f>K36/M36</f>
        <v>176.83419104367425</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400</v>
      </c>
      <c r="N37" s="272">
        <f>K37/M37</f>
        <v>356.61659168099004</v>
      </c>
    </row>
    <row r="38" spans="1:14">
      <c r="A38" t="s">
        <v>176</v>
      </c>
      <c r="B38" s="873" t="str">
        <f>VLOOKUP(A38,EQUIPOS!A8:D154,3,FALSE)</f>
        <v xml:space="preserve">Compresor (barrido y soplado)
</v>
      </c>
      <c r="C38" s="874"/>
      <c r="D38" s="874"/>
      <c r="E38" s="874"/>
      <c r="F38" s="874"/>
      <c r="G38" s="874"/>
      <c r="H38" s="875"/>
      <c r="I38" s="267"/>
      <c r="J38" s="268"/>
      <c r="K38" s="269">
        <f>VLOOKUP(A38,EQUIPOS!A8:D165,4,FALSE)</f>
        <v>52983.137532570239</v>
      </c>
      <c r="L38" s="270"/>
      <c r="M38" s="271">
        <v>400</v>
      </c>
      <c r="N38" s="272">
        <f>K38/M38</f>
        <v>132.45784383142561</v>
      </c>
    </row>
    <row r="39" spans="1:14">
      <c r="A39" t="s">
        <v>225</v>
      </c>
      <c r="B39" s="873" t="str">
        <f>VLOOKUP(A39,EQUIPOS!A9:D154,3,FALSE)</f>
        <v>Esparcidor de gravilla, Ancho de esparcimiento 3100mm, Velocidad de trabajo 10—20km2/h</v>
      </c>
      <c r="C39" s="874"/>
      <c r="D39" s="874"/>
      <c r="E39" s="874"/>
      <c r="F39" s="874"/>
      <c r="G39" s="874"/>
      <c r="H39" s="875"/>
      <c r="I39" s="876"/>
      <c r="J39" s="877"/>
      <c r="K39" s="269">
        <f>VLOOKUP(A39,EQUIPOS!A9:D166,4,FALSE)</f>
        <v>57997.499164704561</v>
      </c>
      <c r="L39" s="878">
        <v>400</v>
      </c>
      <c r="M39" s="879"/>
      <c r="N39" s="272">
        <f>K39/L39</f>
        <v>144.9937479117614</v>
      </c>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N75*M41</f>
        <v>1.1157756987950249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812.01815016664636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1802.9214507846129</v>
      </c>
      <c r="N48" s="272">
        <f>K48*M48</f>
        <v>3299.3462549358419</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53136.185552839604</v>
      </c>
      <c r="N49" s="272">
        <f>K49*M49</f>
        <v>1009.5875255039524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4308.9337804397946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1">
        <f>VLOOKUP(A58,TRANSPORTE!A5:D117,4,FALSE)</f>
        <v>1182.3355420950079</v>
      </c>
      <c r="M58" s="912"/>
      <c r="N58" s="287">
        <f>K58*L58</f>
        <v>22.464375299805148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22.464375299805148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111.57756987950249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5254.993875785749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1050.9987751571498</v>
      </c>
      <c r="M82" s="860"/>
      <c r="N82" s="51"/>
    </row>
    <row r="83" spans="1:14">
      <c r="B83" s="89" t="s">
        <v>973</v>
      </c>
      <c r="C83" s="90"/>
      <c r="D83" s="90"/>
      <c r="E83" s="90"/>
      <c r="F83" s="90"/>
      <c r="G83" s="90"/>
      <c r="H83" s="90"/>
      <c r="I83" s="87"/>
      <c r="J83" s="88"/>
      <c r="K83" s="304">
        <v>0.05</v>
      </c>
      <c r="L83" s="859">
        <f>N77*K83</f>
        <v>262.74969378928745</v>
      </c>
      <c r="M83" s="860"/>
      <c r="N83" s="51"/>
    </row>
    <row r="84" spans="1:14" ht="15.75" thickBot="1">
      <c r="B84" s="91" t="s">
        <v>974</v>
      </c>
      <c r="C84" s="92"/>
      <c r="D84" s="92"/>
      <c r="E84" s="92"/>
      <c r="F84" s="92"/>
      <c r="G84" s="92"/>
      <c r="H84" s="92"/>
      <c r="I84" s="93"/>
      <c r="J84" s="94"/>
      <c r="K84" s="305">
        <v>0.05</v>
      </c>
      <c r="L84" s="861">
        <f>N77*K84</f>
        <v>262.74969378928745</v>
      </c>
      <c r="M84" s="862"/>
      <c r="N84" s="51"/>
    </row>
    <row r="85" spans="1:14" ht="15.75" thickBot="1">
      <c r="B85" s="824" t="s">
        <v>953</v>
      </c>
      <c r="C85" s="825"/>
      <c r="D85" s="825"/>
      <c r="E85" s="825"/>
      <c r="F85" s="825"/>
      <c r="G85" s="825"/>
      <c r="H85" s="825"/>
      <c r="I85" s="825"/>
      <c r="J85" s="825"/>
      <c r="K85" s="825"/>
      <c r="L85" s="825"/>
      <c r="M85" s="826"/>
      <c r="N85" s="52">
        <f>L82+L83+L84</f>
        <v>1576.4981627357247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6831.4920385214737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7" t="s">
        <v>2218</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30" customHeight="1">
      <c r="B106" s="830" t="s">
        <v>2219</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0"/>
      <c r="K117" s="890"/>
      <c r="L117" s="890"/>
      <c r="M117" s="890"/>
      <c r="N117" s="891"/>
    </row>
    <row r="118" spans="2:14" ht="15.75" thickBot="1">
      <c r="B118" s="261" t="s">
        <v>2221</v>
      </c>
      <c r="C118" s="393"/>
      <c r="D118" s="393"/>
      <c r="E118" s="57"/>
      <c r="F118" s="57"/>
      <c r="G118" s="57"/>
      <c r="H118" s="57"/>
      <c r="I118" s="57"/>
      <c r="J118" s="892"/>
      <c r="K118" s="892"/>
      <c r="L118" s="892"/>
      <c r="M118" s="892"/>
      <c r="N118" s="893"/>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154</v>
      </c>
      <c r="B36" s="873" t="str">
        <f>VLOOKUP(A36,EQUIPOS!A6:D154,3,FALSE)</f>
        <v>Carrotanque Irrigador de asfalto, 1000 GALONES DE CAPACIDAD</v>
      </c>
      <c r="C36" s="874"/>
      <c r="D36" s="874"/>
      <c r="E36" s="874"/>
      <c r="F36" s="874"/>
      <c r="G36" s="874"/>
      <c r="H36" s="875"/>
      <c r="I36" s="267"/>
      <c r="J36" s="268"/>
      <c r="K36" s="269">
        <f>VLOOKUP(A36,EQUIPOS!A6:D163,4,FALSE)</f>
        <v>70733.676417469702</v>
      </c>
      <c r="L36" s="270"/>
      <c r="M36" s="271">
        <v>400</v>
      </c>
      <c r="N36" s="272">
        <f>K36/M36</f>
        <v>176.83419104367425</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400</v>
      </c>
      <c r="N37" s="272">
        <f>K37/M37</f>
        <v>356.61659168099004</v>
      </c>
    </row>
    <row r="38" spans="1:14">
      <c r="A38" t="s">
        <v>176</v>
      </c>
      <c r="B38" s="873" t="str">
        <f>VLOOKUP(A38,EQUIPOS!A8:D154,3,FALSE)</f>
        <v xml:space="preserve">Compresor (barrido y soplado)
</v>
      </c>
      <c r="C38" s="874"/>
      <c r="D38" s="874"/>
      <c r="E38" s="874"/>
      <c r="F38" s="874"/>
      <c r="G38" s="874"/>
      <c r="H38" s="875"/>
      <c r="I38" s="267"/>
      <c r="J38" s="268"/>
      <c r="K38" s="269">
        <f>VLOOKUP(A38,EQUIPOS!A8:D165,4,FALSE)</f>
        <v>52983.137532570239</v>
      </c>
      <c r="L38" s="270"/>
      <c r="M38" s="271">
        <v>400</v>
      </c>
      <c r="N38" s="272">
        <f>K38/M38</f>
        <v>132.45784383142561</v>
      </c>
    </row>
    <row r="39" spans="1:14">
      <c r="A39" t="s">
        <v>225</v>
      </c>
      <c r="B39" s="873" t="str">
        <f>VLOOKUP(A39,EQUIPOS!A9:D154,3,FALSE)</f>
        <v>Esparcidor de gravilla, Ancho de esparcimiento 3100mm, Velocidad de trabajo 10—20km2/h</v>
      </c>
      <c r="C39" s="874"/>
      <c r="D39" s="874"/>
      <c r="E39" s="874"/>
      <c r="F39" s="874"/>
      <c r="G39" s="874"/>
      <c r="H39" s="875"/>
      <c r="I39" s="876"/>
      <c r="J39" s="877"/>
      <c r="K39" s="269">
        <f>VLOOKUP(A39,EQUIPOS!A9:D166,4,FALSE)</f>
        <v>57997.499164704561</v>
      </c>
      <c r="L39" s="878">
        <v>400</v>
      </c>
      <c r="M39" s="879"/>
      <c r="N39" s="272">
        <f>K39/L39</f>
        <v>144.9937479117614</v>
      </c>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1.1157756987950249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812.01815016664636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1802.9214507846129</v>
      </c>
      <c r="N48" s="272">
        <f>K48*M48</f>
        <v>2704.3821761769195</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53136.185552839604</v>
      </c>
      <c r="N49" s="272">
        <f>K49*M49</f>
        <v>690.77041218691488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3395.1525883638342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1">
        <f>VLOOKUP(A58,TRANSPORTE!A5:D117,4,FALSE)</f>
        <v>1182.3355420950079</v>
      </c>
      <c r="M58" s="912"/>
      <c r="N58" s="287">
        <f>K58*L58</f>
        <v>15.370362047235101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15.370362047235101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SUM(N69:N75)</f>
        <v>111.57756987950249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4334.1186704572183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866.82373409144373</v>
      </c>
      <c r="M83" s="860"/>
      <c r="N83" s="51"/>
    </row>
    <row r="84" spans="1:14">
      <c r="B84" s="89" t="s">
        <v>973</v>
      </c>
      <c r="C84" s="90"/>
      <c r="D84" s="90"/>
      <c r="E84" s="90"/>
      <c r="F84" s="90"/>
      <c r="G84" s="90"/>
      <c r="H84" s="90"/>
      <c r="I84" s="87"/>
      <c r="J84" s="88"/>
      <c r="K84" s="304">
        <v>0.05</v>
      </c>
      <c r="L84" s="859">
        <f>N78*K84</f>
        <v>216.70593352286093</v>
      </c>
      <c r="M84" s="860"/>
      <c r="N84" s="51"/>
    </row>
    <row r="85" spans="1:14" ht="15.75" thickBot="1">
      <c r="B85" s="91" t="s">
        <v>974</v>
      </c>
      <c r="C85" s="92"/>
      <c r="D85" s="92"/>
      <c r="E85" s="92"/>
      <c r="F85" s="92"/>
      <c r="G85" s="92"/>
      <c r="H85" s="92"/>
      <c r="I85" s="93"/>
      <c r="J85" s="94"/>
      <c r="K85" s="305">
        <v>0.05</v>
      </c>
      <c r="L85" s="861">
        <f>N78*K85</f>
        <v>216.70593352286093</v>
      </c>
      <c r="M85" s="862"/>
      <c r="N85" s="51"/>
    </row>
    <row r="86" spans="1:14" ht="15.75" thickBot="1">
      <c r="B86" s="824" t="s">
        <v>953</v>
      </c>
      <c r="C86" s="825"/>
      <c r="D86" s="825"/>
      <c r="E86" s="825"/>
      <c r="F86" s="825"/>
      <c r="G86" s="825"/>
      <c r="H86" s="825"/>
      <c r="I86" s="825"/>
      <c r="J86" s="825"/>
      <c r="K86" s="825"/>
      <c r="L86" s="825"/>
      <c r="M86" s="826"/>
      <c r="N86" s="52">
        <f>L83+L84+L85</f>
        <v>1300.2356011371655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5634.354271594384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154</v>
      </c>
      <c r="B36" s="873" t="str">
        <f>VLOOKUP(A36,EQUIPOS!A6:D154,3,FALSE)</f>
        <v>Carrotanque Irrigador de asfalto, 1000 GALONES DE CAPACIDAD</v>
      </c>
      <c r="C36" s="874"/>
      <c r="D36" s="874"/>
      <c r="E36" s="874"/>
      <c r="F36" s="874"/>
      <c r="G36" s="874"/>
      <c r="H36" s="875"/>
      <c r="I36" s="267"/>
      <c r="J36" s="268"/>
      <c r="K36" s="269">
        <f>VLOOKUP(A36,EQUIPOS!A6:D163,4,FALSE)</f>
        <v>70733.676417469702</v>
      </c>
      <c r="L36" s="270"/>
      <c r="M36" s="271">
        <v>400</v>
      </c>
      <c r="N36" s="272">
        <f>K36/M36</f>
        <v>176.83419104367425</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400</v>
      </c>
      <c r="N37" s="272">
        <f>K37/M37</f>
        <v>356.61659168099004</v>
      </c>
    </row>
    <row r="38" spans="1:14">
      <c r="A38" t="s">
        <v>176</v>
      </c>
      <c r="B38" s="873" t="str">
        <f>VLOOKUP(A38,EQUIPOS!A8:D154,3,FALSE)</f>
        <v xml:space="preserve">Compresor (barrido y soplado)
</v>
      </c>
      <c r="C38" s="874"/>
      <c r="D38" s="874"/>
      <c r="E38" s="874"/>
      <c r="F38" s="874"/>
      <c r="G38" s="874"/>
      <c r="H38" s="875"/>
      <c r="I38" s="267"/>
      <c r="J38" s="268"/>
      <c r="K38" s="269">
        <f>VLOOKUP(A38,EQUIPOS!A8:D165,4,FALSE)</f>
        <v>52983.137532570239</v>
      </c>
      <c r="L38" s="270"/>
      <c r="M38" s="271">
        <v>400</v>
      </c>
      <c r="N38" s="272">
        <f>K38/M38</f>
        <v>132.45784383142561</v>
      </c>
    </row>
    <row r="39" spans="1:14">
      <c r="A39" t="s">
        <v>225</v>
      </c>
      <c r="B39" s="873" t="str">
        <f>VLOOKUP(A39,EQUIPOS!A9:D154,3,FALSE)</f>
        <v>Esparcidor de gravilla, Ancho de esparcimiento 3100mm, Velocidad de trabajo 10—20km2/h</v>
      </c>
      <c r="C39" s="874"/>
      <c r="D39" s="874"/>
      <c r="E39" s="874"/>
      <c r="F39" s="874"/>
      <c r="G39" s="874"/>
      <c r="H39" s="875"/>
      <c r="I39" s="876"/>
      <c r="J39" s="877"/>
      <c r="K39" s="269">
        <f>VLOOKUP(A39,EQUIPOS!A9:D166,4,FALSE)</f>
        <v>57997.499164704561</v>
      </c>
      <c r="L39" s="878">
        <v>400</v>
      </c>
      <c r="M39" s="879"/>
      <c r="N39" s="272">
        <f>K39/L39</f>
        <v>144.9937479117614</v>
      </c>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1.1157756987950249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812.01815016664636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1802.9214507846129</v>
      </c>
      <c r="N48" s="272">
        <f>K48*M48</f>
        <v>3299.3462549358419</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53136.185552839604</v>
      </c>
      <c r="N49" s="272">
        <f>K49*M49</f>
        <v>1009.5875255039524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4308.9337804397946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1">
        <f>VLOOKUP(A58,TRANSPORTE!A5:D117,4,FALSE)</f>
        <v>1182.3355420950079</v>
      </c>
      <c r="M58" s="912"/>
      <c r="N58" s="287">
        <f>K58*L58</f>
        <v>22.464375299805148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22.464375299805148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67">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SUM(N69:N75)</f>
        <v>111.57756987950249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5254.993875785749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1050.9987751571498</v>
      </c>
      <c r="M83" s="860"/>
      <c r="N83" s="51"/>
    </row>
    <row r="84" spans="1:14">
      <c r="B84" s="89" t="s">
        <v>973</v>
      </c>
      <c r="C84" s="90"/>
      <c r="D84" s="90"/>
      <c r="E84" s="90"/>
      <c r="F84" s="90"/>
      <c r="G84" s="90"/>
      <c r="H84" s="90"/>
      <c r="I84" s="87"/>
      <c r="J84" s="88"/>
      <c r="K84" s="304">
        <v>0.05</v>
      </c>
      <c r="L84" s="859">
        <f>N78*K84</f>
        <v>262.74969378928745</v>
      </c>
      <c r="M84" s="860"/>
      <c r="N84" s="51"/>
    </row>
    <row r="85" spans="1:14" ht="15.75" thickBot="1">
      <c r="B85" s="91" t="s">
        <v>974</v>
      </c>
      <c r="C85" s="92"/>
      <c r="D85" s="92"/>
      <c r="E85" s="92"/>
      <c r="F85" s="92"/>
      <c r="G85" s="92"/>
      <c r="H85" s="92"/>
      <c r="I85" s="93"/>
      <c r="J85" s="94"/>
      <c r="K85" s="305">
        <v>0.05</v>
      </c>
      <c r="L85" s="861">
        <f>N78*K85</f>
        <v>262.74969378928745</v>
      </c>
      <c r="M85" s="862"/>
      <c r="N85" s="51"/>
    </row>
    <row r="86" spans="1:14" ht="15.75" thickBot="1">
      <c r="B86" s="824" t="s">
        <v>953</v>
      </c>
      <c r="C86" s="825"/>
      <c r="D86" s="825"/>
      <c r="E86" s="825"/>
      <c r="F86" s="825"/>
      <c r="G86" s="825"/>
      <c r="H86" s="825"/>
      <c r="I86" s="825"/>
      <c r="J86" s="825"/>
      <c r="K86" s="825"/>
      <c r="L86" s="825"/>
      <c r="M86" s="826"/>
      <c r="N86" s="52">
        <f>L83+L84+L85</f>
        <v>1576.4981627357247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6831.4920385214737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154</v>
      </c>
      <c r="B36" s="873" t="str">
        <f>VLOOKUP(A36,EQUIPOS!A6:D154,3,FALSE)</f>
        <v>Carrotanque Irrigador de asfalto, 1000 GALONES DE CAPACIDAD</v>
      </c>
      <c r="C36" s="874"/>
      <c r="D36" s="874"/>
      <c r="E36" s="874"/>
      <c r="F36" s="874"/>
      <c r="G36" s="874"/>
      <c r="H36" s="875"/>
      <c r="I36" s="267"/>
      <c r="J36" s="268"/>
      <c r="K36" s="269">
        <f>VLOOKUP(A36,EQUIPOS!A6:D163,4,FALSE)</f>
        <v>70733.676417469702</v>
      </c>
      <c r="L36" s="270"/>
      <c r="M36" s="271">
        <v>400</v>
      </c>
      <c r="N36" s="272">
        <f>K36/M36</f>
        <v>176.83419104367425</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400</v>
      </c>
      <c r="N37" s="272">
        <f>K37/M37</f>
        <v>356.61659168099004</v>
      </c>
    </row>
    <row r="38" spans="1:14">
      <c r="A38" t="s">
        <v>176</v>
      </c>
      <c r="B38" s="873" t="str">
        <f>VLOOKUP(A38,EQUIPOS!A8:D154,3,FALSE)</f>
        <v xml:space="preserve">Compresor (barrido y soplado)
</v>
      </c>
      <c r="C38" s="874"/>
      <c r="D38" s="874"/>
      <c r="E38" s="874"/>
      <c r="F38" s="874"/>
      <c r="G38" s="874"/>
      <c r="H38" s="875"/>
      <c r="I38" s="267"/>
      <c r="J38" s="268"/>
      <c r="K38" s="269">
        <f>VLOOKUP(A38,EQUIPOS!A8:D165,4,FALSE)</f>
        <v>52983.137532570239</v>
      </c>
      <c r="L38" s="270"/>
      <c r="M38" s="271">
        <v>400</v>
      </c>
      <c r="N38" s="272">
        <f>K38/M38</f>
        <v>132.45784383142561</v>
      </c>
    </row>
    <row r="39" spans="1:14">
      <c r="A39" t="s">
        <v>225</v>
      </c>
      <c r="B39" s="873" t="str">
        <f>VLOOKUP(A39,EQUIPOS!A9:D154,3,FALSE)</f>
        <v>Esparcidor de gravilla, Ancho de esparcimiento 3100mm, Velocidad de trabajo 10—20km2/h</v>
      </c>
      <c r="C39" s="874"/>
      <c r="D39" s="874"/>
      <c r="E39" s="874"/>
      <c r="F39" s="874"/>
      <c r="G39" s="874"/>
      <c r="H39" s="875"/>
      <c r="I39" s="876"/>
      <c r="J39" s="877"/>
      <c r="K39" s="269">
        <f>VLOOKUP(A39,EQUIPOS!A9:D166,4,FALSE)</f>
        <v>57997.499164704561</v>
      </c>
      <c r="L39" s="878">
        <v>400</v>
      </c>
      <c r="M39" s="879"/>
      <c r="N39" s="272">
        <f>K39/L39</f>
        <v>144.9937479117614</v>
      </c>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1.1157756987950249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812.01815016664636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53136.185552839604</v>
      </c>
      <c r="N48" s="272">
        <f>K48*M48</f>
        <v>690.77041218691488</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1802.9214507846129</v>
      </c>
      <c r="N49" s="272">
        <f>K49*M49</f>
        <v>2704.3821761769195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3395.1525883638342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1">
        <f>VLOOKUP(A58,TRANSPORTE!A5:D117,4,FALSE)</f>
        <v>1182.3355420950079</v>
      </c>
      <c r="M58" s="912"/>
      <c r="N58" s="287">
        <f>K58*L58</f>
        <v>15.370362047235101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15.370362047235101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5">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SUM(N69:N75)</f>
        <v>111.57756987950249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4334.1186704572183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866.82373409144373</v>
      </c>
      <c r="M83" s="860"/>
      <c r="N83" s="51"/>
    </row>
    <row r="84" spans="1:14">
      <c r="B84" s="89" t="s">
        <v>973</v>
      </c>
      <c r="C84" s="90"/>
      <c r="D84" s="90"/>
      <c r="E84" s="90"/>
      <c r="F84" s="90"/>
      <c r="G84" s="90"/>
      <c r="H84" s="90"/>
      <c r="I84" s="87"/>
      <c r="J84" s="88"/>
      <c r="K84" s="304">
        <v>0.05</v>
      </c>
      <c r="L84" s="859">
        <f>N78*K84</f>
        <v>216.70593352286093</v>
      </c>
      <c r="M84" s="860"/>
      <c r="N84" s="51"/>
    </row>
    <row r="85" spans="1:14" ht="15.75" thickBot="1">
      <c r="B85" s="91" t="s">
        <v>974</v>
      </c>
      <c r="C85" s="92"/>
      <c r="D85" s="92"/>
      <c r="E85" s="92"/>
      <c r="F85" s="92"/>
      <c r="G85" s="92"/>
      <c r="H85" s="92"/>
      <c r="I85" s="93"/>
      <c r="J85" s="94"/>
      <c r="K85" s="305">
        <v>0.05</v>
      </c>
      <c r="L85" s="861">
        <f>N78*K85</f>
        <v>216.70593352286093</v>
      </c>
      <c r="M85" s="862"/>
      <c r="N85" s="51"/>
    </row>
    <row r="86" spans="1:14" ht="15.75" thickBot="1">
      <c r="B86" s="824" t="s">
        <v>953</v>
      </c>
      <c r="C86" s="825"/>
      <c r="D86" s="825"/>
      <c r="E86" s="825"/>
      <c r="F86" s="825"/>
      <c r="G86" s="825"/>
      <c r="H86" s="825"/>
      <c r="I86" s="825"/>
      <c r="J86" s="825"/>
      <c r="K86" s="825"/>
      <c r="L86" s="825"/>
      <c r="M86" s="826"/>
      <c r="N86" s="52">
        <f>L83+L84+L85</f>
        <v>1300.2356011371655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5634.354271594384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154</v>
      </c>
      <c r="B36" s="873" t="str">
        <f>VLOOKUP(A36,EQUIPOS!A6:D154,3,FALSE)</f>
        <v>Carrotanque Irrigador de asfalto, 1000 GALONES DE CAPACIDAD</v>
      </c>
      <c r="C36" s="874"/>
      <c r="D36" s="874"/>
      <c r="E36" s="874"/>
      <c r="F36" s="874"/>
      <c r="G36" s="874"/>
      <c r="H36" s="875"/>
      <c r="I36" s="267"/>
      <c r="J36" s="268"/>
      <c r="K36" s="269">
        <f>VLOOKUP(A36,EQUIPOS!A6:D163,4,FALSE)</f>
        <v>70733.676417469702</v>
      </c>
      <c r="L36" s="270"/>
      <c r="M36" s="283">
        <v>275</v>
      </c>
      <c r="N36" s="272">
        <f>K36/M36</f>
        <v>257.21336879079894</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83">
        <f>M36</f>
        <v>275</v>
      </c>
      <c r="N37" s="272">
        <f>K37/M37</f>
        <v>518.71504244507639</v>
      </c>
    </row>
    <row r="38" spans="1:14">
      <c r="A38" t="s">
        <v>176</v>
      </c>
      <c r="B38" s="873" t="str">
        <f>VLOOKUP(A38,EQUIPOS!A8:D154,3,FALSE)</f>
        <v xml:space="preserve">Compresor (barrido y soplado)
</v>
      </c>
      <c r="C38" s="874"/>
      <c r="D38" s="874"/>
      <c r="E38" s="874"/>
      <c r="F38" s="874"/>
      <c r="G38" s="874"/>
      <c r="H38" s="875"/>
      <c r="I38" s="267"/>
      <c r="J38" s="268"/>
      <c r="K38" s="269">
        <f>VLOOKUP(A38,EQUIPOS!A8:D165,4,FALSE)</f>
        <v>52983.137532570239</v>
      </c>
      <c r="L38" s="270"/>
      <c r="M38" s="283">
        <v>275</v>
      </c>
      <c r="N38" s="272">
        <f>K38/M38</f>
        <v>192.66595466389177</v>
      </c>
    </row>
    <row r="39" spans="1:14">
      <c r="A39" t="s">
        <v>225</v>
      </c>
      <c r="B39" s="873" t="str">
        <f>VLOOKUP(A39,EQUIPOS!A9:D154,3,FALSE)</f>
        <v>Esparcidor de gravilla, Ancho de esparcimiento 3100mm, Velocidad de trabajo 10—20km2/h</v>
      </c>
      <c r="C39" s="874"/>
      <c r="D39" s="874"/>
      <c r="E39" s="874"/>
      <c r="F39" s="874"/>
      <c r="G39" s="874"/>
      <c r="H39" s="875"/>
      <c r="I39" s="876"/>
      <c r="J39" s="877"/>
      <c r="K39" s="269">
        <f>VLOOKUP(A39,EQUIPOS!A9:D166,4,FALSE)</f>
        <v>57997.499164704561</v>
      </c>
      <c r="L39" s="954">
        <v>275</v>
      </c>
      <c r="M39" s="955"/>
      <c r="N39" s="272">
        <f>K39/L39</f>
        <v>210.89999696256203</v>
      </c>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1.6229464709745818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1181.1173093333036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52803.139322614814</v>
      </c>
      <c r="N48" s="272">
        <f>K48*M48</f>
        <v>1320.0784830653704</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53416.129091243442</v>
      </c>
      <c r="N49" s="272">
        <f>K49*M49</f>
        <v>694.40967818616468</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1802.9214507846129</v>
      </c>
      <c r="N50" s="272">
        <f>K50*M50</f>
        <v>7644.3869513267591</v>
      </c>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9658.8751125782946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1">
        <f>VLOOKUP(A58,TRANSPORTE!A5:D117,4,FALSE)</f>
        <v>1182.3355420950079</v>
      </c>
      <c r="M58" s="912"/>
      <c r="N58" s="287">
        <f>K58*L58</f>
        <v>44.928750599610296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44.928750599610296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05">
        <v>2200</v>
      </c>
      <c r="N70" s="395">
        <f>K70/M70</f>
        <v>113.8009</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913" t="s">
        <v>953</v>
      </c>
      <c r="C76" s="867"/>
      <c r="D76" s="867"/>
      <c r="E76" s="867"/>
      <c r="F76" s="867"/>
      <c r="G76" s="867"/>
      <c r="H76" s="867"/>
      <c r="I76" s="867"/>
      <c r="J76" s="867"/>
      <c r="K76" s="867"/>
      <c r="L76" s="867"/>
      <c r="M76" s="868"/>
      <c r="N76" s="460">
        <f>SUM(N69:N75)</f>
        <v>162.29464709745818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11047.215819608668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2209.4431639217337</v>
      </c>
      <c r="M83" s="860"/>
      <c r="N83" s="51"/>
    </row>
    <row r="84" spans="1:14">
      <c r="B84" s="89" t="s">
        <v>973</v>
      </c>
      <c r="C84" s="90"/>
      <c r="D84" s="90"/>
      <c r="E84" s="90"/>
      <c r="F84" s="90"/>
      <c r="G84" s="90"/>
      <c r="H84" s="90"/>
      <c r="I84" s="87"/>
      <c r="J84" s="88"/>
      <c r="K84" s="304">
        <v>0.05</v>
      </c>
      <c r="L84" s="859">
        <f>N78*K84</f>
        <v>552.36079098043342</v>
      </c>
      <c r="M84" s="860"/>
      <c r="N84" s="51"/>
    </row>
    <row r="85" spans="1:14" ht="15.75" thickBot="1">
      <c r="B85" s="91" t="s">
        <v>974</v>
      </c>
      <c r="C85" s="92"/>
      <c r="D85" s="92"/>
      <c r="E85" s="92"/>
      <c r="F85" s="92"/>
      <c r="G85" s="92"/>
      <c r="H85" s="92"/>
      <c r="I85" s="93"/>
      <c r="J85" s="94"/>
      <c r="K85" s="305">
        <v>0.05</v>
      </c>
      <c r="L85" s="861">
        <f>N78*K85</f>
        <v>552.36079098043342</v>
      </c>
      <c r="M85" s="862"/>
      <c r="N85" s="51"/>
    </row>
    <row r="86" spans="1:14" ht="15.75" thickBot="1">
      <c r="B86" s="824" t="s">
        <v>953</v>
      </c>
      <c r="C86" s="825"/>
      <c r="D86" s="825"/>
      <c r="E86" s="825"/>
      <c r="F86" s="825"/>
      <c r="G86" s="825"/>
      <c r="H86" s="825"/>
      <c r="I86" s="825"/>
      <c r="J86" s="825"/>
      <c r="K86" s="825"/>
      <c r="L86" s="825"/>
      <c r="M86" s="826"/>
      <c r="N86" s="52">
        <f>L83+L84+L85</f>
        <v>3314.1647458826001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14361.380565491268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154</v>
      </c>
      <c r="B36" s="873" t="str">
        <f>VLOOKUP(A36,EQUIPOS!A6:D154,3,FALSE)</f>
        <v>Carrotanque Irrigador de asfalto, 1000 GALONES DE CAPACIDAD</v>
      </c>
      <c r="C36" s="874"/>
      <c r="D36" s="874"/>
      <c r="E36" s="874"/>
      <c r="F36" s="874"/>
      <c r="G36" s="874"/>
      <c r="H36" s="875"/>
      <c r="I36" s="267"/>
      <c r="J36" s="268"/>
      <c r="K36" s="269">
        <f>VLOOKUP(A36,EQUIPOS!A6:D163,4,FALSE)</f>
        <v>70733.676417469702</v>
      </c>
      <c r="L36" s="270"/>
      <c r="M36" s="283">
        <v>275</v>
      </c>
      <c r="N36" s="272">
        <f>K36/M36</f>
        <v>257.21336879079894</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83">
        <v>275</v>
      </c>
      <c r="N37" s="272">
        <f>K37/M37</f>
        <v>518.71504244507639</v>
      </c>
    </row>
    <row r="38" spans="1:14">
      <c r="A38" t="s">
        <v>176</v>
      </c>
      <c r="B38" s="873" t="str">
        <f>VLOOKUP(A38,EQUIPOS!A8:D154,3,FALSE)</f>
        <v xml:space="preserve">Compresor (barrido y soplado)
</v>
      </c>
      <c r="C38" s="874"/>
      <c r="D38" s="874"/>
      <c r="E38" s="874"/>
      <c r="F38" s="874"/>
      <c r="G38" s="874"/>
      <c r="H38" s="875"/>
      <c r="I38" s="267"/>
      <c r="J38" s="268"/>
      <c r="K38" s="269">
        <f>VLOOKUP(A38,EQUIPOS!A8:D165,4,FALSE)</f>
        <v>52983.137532570239</v>
      </c>
      <c r="L38" s="270"/>
      <c r="M38" s="283">
        <v>275</v>
      </c>
      <c r="N38" s="272">
        <f>K38/M38</f>
        <v>192.66595466389177</v>
      </c>
    </row>
    <row r="39" spans="1:14">
      <c r="A39" t="s">
        <v>225</v>
      </c>
      <c r="B39" s="873" t="str">
        <f>VLOOKUP(A39,EQUIPOS!A9:D154,3,FALSE)</f>
        <v>Esparcidor de gravilla, Ancho de esparcimiento 3100mm, Velocidad de trabajo 10—20km2/h</v>
      </c>
      <c r="C39" s="874"/>
      <c r="D39" s="874"/>
      <c r="E39" s="874"/>
      <c r="F39" s="874"/>
      <c r="G39" s="874"/>
      <c r="H39" s="875"/>
      <c r="I39" s="876"/>
      <c r="J39" s="877"/>
      <c r="K39" s="269">
        <f>VLOOKUP(A39,EQUIPOS!A9:D166,4,FALSE)</f>
        <v>57997.499164704561</v>
      </c>
      <c r="L39" s="954">
        <v>275</v>
      </c>
      <c r="M39" s="955"/>
      <c r="N39" s="272">
        <f>K39/L39</f>
        <v>210.89999696256203</v>
      </c>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1.6229464709745818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1181.1173093333036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52803.139322614814</v>
      </c>
      <c r="N48" s="272">
        <f>K48*M48</f>
        <v>1003.2596471296814</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53416.129091243442</v>
      </c>
      <c r="N49" s="272">
        <f>K49*M49</f>
        <v>534.16129091243442</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1802.9214507846129</v>
      </c>
      <c r="N50" s="272">
        <f>K50*M50</f>
        <v>5841.4655005421464</v>
      </c>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7378.8864385842626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1">
        <f>VLOOKUP(A58,TRANSPORTE!A5:D117,4,FALSE)</f>
        <v>1182.3355420950079</v>
      </c>
      <c r="M58" s="912"/>
      <c r="N58" s="287">
        <f>K58*L58</f>
        <v>34.287730720755228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34.287730720755228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SUM(N69:N75)</f>
        <v>162.29464709745818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8756.5861257357792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1751.317225147156</v>
      </c>
      <c r="M83" s="860"/>
      <c r="N83" s="51"/>
    </row>
    <row r="84" spans="1:14">
      <c r="B84" s="89" t="s">
        <v>973</v>
      </c>
      <c r="C84" s="90"/>
      <c r="D84" s="90"/>
      <c r="E84" s="90"/>
      <c r="F84" s="90"/>
      <c r="G84" s="90"/>
      <c r="H84" s="90"/>
      <c r="I84" s="87"/>
      <c r="J84" s="88"/>
      <c r="K84" s="304">
        <v>0.05</v>
      </c>
      <c r="L84" s="859">
        <f>N78*K84</f>
        <v>437.82930628678901</v>
      </c>
      <c r="M84" s="860"/>
      <c r="N84" s="51"/>
    </row>
    <row r="85" spans="1:14" ht="15.75" thickBot="1">
      <c r="B85" s="91" t="s">
        <v>974</v>
      </c>
      <c r="C85" s="92"/>
      <c r="D85" s="92"/>
      <c r="E85" s="92"/>
      <c r="F85" s="92"/>
      <c r="G85" s="92"/>
      <c r="H85" s="92"/>
      <c r="I85" s="93"/>
      <c r="J85" s="94"/>
      <c r="K85" s="305">
        <v>0.05</v>
      </c>
      <c r="L85" s="861">
        <f>N78*K85</f>
        <v>437.82930628678901</v>
      </c>
      <c r="M85" s="862"/>
      <c r="N85" s="51"/>
    </row>
    <row r="86" spans="1:14" ht="15.75" thickBot="1">
      <c r="B86" s="824" t="s">
        <v>953</v>
      </c>
      <c r="C86" s="825"/>
      <c r="D86" s="825"/>
      <c r="E86" s="825"/>
      <c r="F86" s="825"/>
      <c r="G86" s="825"/>
      <c r="H86" s="825"/>
      <c r="I86" s="825"/>
      <c r="J86" s="825"/>
      <c r="K86" s="825"/>
      <c r="L86" s="825"/>
      <c r="M86" s="826"/>
      <c r="N86" s="52">
        <f>L83+L84+L85</f>
        <v>2626.9758377207336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11383.561963456512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154</v>
      </c>
      <c r="B36" s="873" t="str">
        <f>VLOOKUP(A36,EQUIPOS!A6:D154,3,FALSE)</f>
        <v>Carrotanque Irrigador de asfalto, 1000 GALONES DE CAPACIDAD</v>
      </c>
      <c r="C36" s="874"/>
      <c r="D36" s="874"/>
      <c r="E36" s="874"/>
      <c r="F36" s="874"/>
      <c r="G36" s="874"/>
      <c r="H36" s="875"/>
      <c r="I36" s="267"/>
      <c r="J36" s="268"/>
      <c r="K36" s="269">
        <f>VLOOKUP(A36,EQUIPOS!A6:D163,4,FALSE)</f>
        <v>70733.676417469702</v>
      </c>
      <c r="L36" s="270"/>
      <c r="M36" s="271">
        <v>275</v>
      </c>
      <c r="N36" s="272">
        <f>K36/M36</f>
        <v>257.21336879079894</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275</v>
      </c>
      <c r="N37" s="272">
        <f>K37/M37</f>
        <v>518.71504244507639</v>
      </c>
    </row>
    <row r="38" spans="1:14">
      <c r="A38" t="s">
        <v>176</v>
      </c>
      <c r="B38" s="873" t="str">
        <f>VLOOKUP(A38,EQUIPOS!A8:D154,3,FALSE)</f>
        <v xml:space="preserve">Compresor (barrido y soplado)
</v>
      </c>
      <c r="C38" s="874"/>
      <c r="D38" s="874"/>
      <c r="E38" s="874"/>
      <c r="F38" s="874"/>
      <c r="G38" s="874"/>
      <c r="H38" s="875"/>
      <c r="I38" s="267"/>
      <c r="J38" s="268"/>
      <c r="K38" s="269">
        <f>VLOOKUP(A38,EQUIPOS!A8:D165,4,FALSE)</f>
        <v>52983.137532570239</v>
      </c>
      <c r="L38" s="270"/>
      <c r="M38" s="271">
        <v>275</v>
      </c>
      <c r="N38" s="272">
        <f>K38/M38</f>
        <v>192.66595466389177</v>
      </c>
    </row>
    <row r="39" spans="1:14">
      <c r="A39" t="s">
        <v>225</v>
      </c>
      <c r="B39" s="873" t="str">
        <f>VLOOKUP(A39,EQUIPOS!A9:D154,3,FALSE)</f>
        <v>Esparcidor de gravilla, Ancho de esparcimiento 3100mm, Velocidad de trabajo 10—20km2/h</v>
      </c>
      <c r="C39" s="874"/>
      <c r="D39" s="874"/>
      <c r="E39" s="874"/>
      <c r="F39" s="874"/>
      <c r="G39" s="874"/>
      <c r="H39" s="875"/>
      <c r="I39" s="876"/>
      <c r="J39" s="877"/>
      <c r="K39" s="269">
        <f>VLOOKUP(A39,EQUIPOS!A9:D166,4,FALSE)</f>
        <v>57997.499164704561</v>
      </c>
      <c r="L39" s="878">
        <v>275</v>
      </c>
      <c r="M39" s="879"/>
      <c r="N39" s="272">
        <f>K39/L39</f>
        <v>210.89999696256203</v>
      </c>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1.6229464709745818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1181.1173093333036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52803.139322614814</v>
      </c>
      <c r="N48" s="272">
        <f>K48*M48</f>
        <v>1320.0784830653704</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53416.129091243442</v>
      </c>
      <c r="N49" s="272">
        <f>K49*M49</f>
        <v>694.40967818616468</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1965.7574065834674</v>
      </c>
      <c r="N50" s="272">
        <f>K50*M50</f>
        <v>8334.8114039139018</v>
      </c>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10349.299565165436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1">
        <f>VLOOKUP(A58,TRANSPORTE!A5:D117,4,FALSE)</f>
        <v>1182.3355420950079</v>
      </c>
      <c r="M58" s="912"/>
      <c r="N58" s="287">
        <f>K58*L58</f>
        <v>44.928750599610296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44.928750599610296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SUM(N69:N75)</f>
        <v>162.29464709745818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11737.640272195809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2347.5280544391621</v>
      </c>
      <c r="M83" s="860"/>
      <c r="N83" s="51"/>
    </row>
    <row r="84" spans="1:14">
      <c r="B84" s="89" t="s">
        <v>973</v>
      </c>
      <c r="C84" s="90"/>
      <c r="D84" s="90"/>
      <c r="E84" s="90"/>
      <c r="F84" s="90"/>
      <c r="G84" s="90"/>
      <c r="H84" s="90"/>
      <c r="I84" s="87"/>
      <c r="J84" s="88"/>
      <c r="K84" s="304">
        <v>0.05</v>
      </c>
      <c r="L84" s="859">
        <f>N78*K84</f>
        <v>586.88201360979053</v>
      </c>
      <c r="M84" s="860"/>
      <c r="N84" s="51"/>
    </row>
    <row r="85" spans="1:14" ht="15.75" thickBot="1">
      <c r="B85" s="91" t="s">
        <v>974</v>
      </c>
      <c r="C85" s="92"/>
      <c r="D85" s="92"/>
      <c r="E85" s="92"/>
      <c r="F85" s="92"/>
      <c r="G85" s="92"/>
      <c r="H85" s="92"/>
      <c r="I85" s="93"/>
      <c r="J85" s="94"/>
      <c r="K85" s="305">
        <v>0.05</v>
      </c>
      <c r="L85" s="861">
        <f>N78*K85</f>
        <v>586.88201360979053</v>
      </c>
      <c r="M85" s="862"/>
      <c r="N85" s="51"/>
    </row>
    <row r="86" spans="1:14" ht="15.75" thickBot="1">
      <c r="B86" s="824" t="s">
        <v>953</v>
      </c>
      <c r="C86" s="825"/>
      <c r="D86" s="825"/>
      <c r="E86" s="825"/>
      <c r="F86" s="825"/>
      <c r="G86" s="825"/>
      <c r="H86" s="825"/>
      <c r="I86" s="825"/>
      <c r="J86" s="825"/>
      <c r="K86" s="825"/>
      <c r="L86" s="825"/>
      <c r="M86" s="826"/>
      <c r="N86" s="52">
        <f>L83+L84+L85</f>
        <v>3521.2920816587434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15258.932353854552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154</v>
      </c>
      <c r="B36" s="873" t="str">
        <f>VLOOKUP(A36,EQUIPOS!A6:D154,3,FALSE)</f>
        <v>Carrotanque Irrigador de asfalto, 1000 GALONES DE CAPACIDAD</v>
      </c>
      <c r="C36" s="874"/>
      <c r="D36" s="874"/>
      <c r="E36" s="874"/>
      <c r="F36" s="874"/>
      <c r="G36" s="874"/>
      <c r="H36" s="875"/>
      <c r="I36" s="267"/>
      <c r="J36" s="268"/>
      <c r="K36" s="269">
        <f>VLOOKUP(A36,EQUIPOS!A6:D163,4,FALSE)</f>
        <v>70733.676417469702</v>
      </c>
      <c r="L36" s="270"/>
      <c r="M36" s="271">
        <v>275</v>
      </c>
      <c r="N36" s="272">
        <f>K36/M36</f>
        <v>257.21336879079894</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275</v>
      </c>
      <c r="N37" s="272">
        <f>K37/M37</f>
        <v>518.71504244507639</v>
      </c>
    </row>
    <row r="38" spans="1:14">
      <c r="A38" t="s">
        <v>176</v>
      </c>
      <c r="B38" s="873" t="str">
        <f>VLOOKUP(A38,EQUIPOS!A8:D154,3,FALSE)</f>
        <v xml:space="preserve">Compresor (barrido y soplado)
</v>
      </c>
      <c r="C38" s="874"/>
      <c r="D38" s="874"/>
      <c r="E38" s="874"/>
      <c r="F38" s="874"/>
      <c r="G38" s="874"/>
      <c r="H38" s="875"/>
      <c r="I38" s="267"/>
      <c r="J38" s="268"/>
      <c r="K38" s="269">
        <f>VLOOKUP(A38,EQUIPOS!A8:D165,4,FALSE)</f>
        <v>52983.137532570239</v>
      </c>
      <c r="L38" s="270"/>
      <c r="M38" s="271">
        <v>275</v>
      </c>
      <c r="N38" s="272">
        <f>K38/M38</f>
        <v>192.66595466389177</v>
      </c>
    </row>
    <row r="39" spans="1:14">
      <c r="A39" t="s">
        <v>225</v>
      </c>
      <c r="B39" s="873" t="str">
        <f>VLOOKUP(A39,EQUIPOS!A9:D154,3,FALSE)</f>
        <v>Esparcidor de gravilla, Ancho de esparcimiento 3100mm, Velocidad de trabajo 10—20km2/h</v>
      </c>
      <c r="C39" s="874"/>
      <c r="D39" s="874"/>
      <c r="E39" s="874"/>
      <c r="F39" s="874"/>
      <c r="G39" s="874"/>
      <c r="H39" s="875"/>
      <c r="I39" s="876"/>
      <c r="J39" s="877"/>
      <c r="K39" s="269">
        <f>VLOOKUP(A39,EQUIPOS!A9:D166,4,FALSE)</f>
        <v>57997.499164704561</v>
      </c>
      <c r="L39" s="878">
        <v>275</v>
      </c>
      <c r="M39" s="879"/>
      <c r="N39" s="272">
        <f>K39/L39</f>
        <v>210.89999696256203</v>
      </c>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1.6229464709745818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1181.1173093333036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52803.139322614814</v>
      </c>
      <c r="N48" s="272">
        <f>K48*M48</f>
        <v>1003.2596471296814</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53416.129091243442</v>
      </c>
      <c r="N49" s="272">
        <f>K49*M49</f>
        <v>534.16129091243442</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1965.7574065834674</v>
      </c>
      <c r="N50" s="272">
        <f>K50*M50</f>
        <v>6369.0539973304349</v>
      </c>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7906.474935372551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1">
        <f>VLOOKUP(A58,TRANSPORTE!A5:D117,4,FALSE)</f>
        <v>1182.3355420950079</v>
      </c>
      <c r="M58" s="912"/>
      <c r="N58" s="287">
        <f>K58*L58</f>
        <v>34.287730720755228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34.287730720755228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SUM(N69:N75)</f>
        <v>162.29464709745818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9284.1746225240677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1856.8349245048137</v>
      </c>
      <c r="M83" s="860"/>
      <c r="N83" s="51"/>
    </row>
    <row r="84" spans="1:14">
      <c r="B84" s="89" t="s">
        <v>973</v>
      </c>
      <c r="C84" s="90"/>
      <c r="D84" s="90"/>
      <c r="E84" s="90"/>
      <c r="F84" s="90"/>
      <c r="G84" s="90"/>
      <c r="H84" s="90"/>
      <c r="I84" s="87"/>
      <c r="J84" s="88"/>
      <c r="K84" s="304">
        <v>0.05</v>
      </c>
      <c r="L84" s="859">
        <f>N78*K84</f>
        <v>464.20873112620342</v>
      </c>
      <c r="M84" s="860"/>
      <c r="N84" s="51"/>
    </row>
    <row r="85" spans="1:14" ht="15.75" thickBot="1">
      <c r="B85" s="91" t="s">
        <v>974</v>
      </c>
      <c r="C85" s="92"/>
      <c r="D85" s="92"/>
      <c r="E85" s="92"/>
      <c r="F85" s="92"/>
      <c r="G85" s="92"/>
      <c r="H85" s="92"/>
      <c r="I85" s="93"/>
      <c r="J85" s="94"/>
      <c r="K85" s="305">
        <v>0.05</v>
      </c>
      <c r="L85" s="861">
        <f>N78*K85</f>
        <v>464.20873112620342</v>
      </c>
      <c r="M85" s="862"/>
      <c r="N85" s="51"/>
    </row>
    <row r="86" spans="1:14" ht="15.75" thickBot="1">
      <c r="B86" s="824" t="s">
        <v>953</v>
      </c>
      <c r="C86" s="825"/>
      <c r="D86" s="825"/>
      <c r="E86" s="825"/>
      <c r="F86" s="825"/>
      <c r="G86" s="825"/>
      <c r="H86" s="825"/>
      <c r="I86" s="825"/>
      <c r="J86" s="825"/>
      <c r="K86" s="825"/>
      <c r="L86" s="825"/>
      <c r="M86" s="826"/>
      <c r="N86" s="52">
        <f>L83+L84+L85</f>
        <v>2785.2523867572204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12069.427009281288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154</v>
      </c>
      <c r="B36" s="873" t="str">
        <f>VLOOKUP(A36,EQUIPOS!A6:D154,3,FALSE)</f>
        <v>Carrotanque Irrigador de asfalto, 1000 GALONES DE CAPACIDAD</v>
      </c>
      <c r="C36" s="874"/>
      <c r="D36" s="874"/>
      <c r="E36" s="874"/>
      <c r="F36" s="874"/>
      <c r="G36" s="874"/>
      <c r="H36" s="875"/>
      <c r="I36" s="267"/>
      <c r="J36" s="268"/>
      <c r="K36" s="269">
        <f>VLOOKUP(A36,EQUIPOS!A6:D163,4,FALSE)</f>
        <v>70733.676417469702</v>
      </c>
      <c r="L36" s="270"/>
      <c r="M36" s="271">
        <v>418</v>
      </c>
      <c r="N36" s="272">
        <f>K36/M36</f>
        <v>169.21932157289402</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418</v>
      </c>
      <c r="N37" s="272">
        <f>K37/M37</f>
        <v>341.25989634544499</v>
      </c>
    </row>
    <row r="38" spans="1:14">
      <c r="A38" t="s">
        <v>225</v>
      </c>
      <c r="B38" s="873" t="str">
        <f>VLOOKUP(A38,EQUIPOS!A8:D154,3,FALSE)</f>
        <v>Esparcidor de gravilla, Ancho de esparcimiento 3100mm, Velocidad de trabajo 10—20km2/h</v>
      </c>
      <c r="C38" s="874"/>
      <c r="D38" s="874"/>
      <c r="E38" s="874"/>
      <c r="F38" s="874"/>
      <c r="G38" s="874"/>
      <c r="H38" s="875"/>
      <c r="I38" s="267"/>
      <c r="J38" s="268"/>
      <c r="K38" s="269">
        <f>VLOOKUP(A38,EQUIPOS!A8:D165,4,FALSE)</f>
        <v>57997.499164704561</v>
      </c>
      <c r="L38" s="270"/>
      <c r="M38" s="271">
        <v>418</v>
      </c>
      <c r="N38" s="272">
        <f>K38/M38</f>
        <v>138.74999800168555</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1.0677279414306458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650.29694386145525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57954.077932494147</v>
      </c>
      <c r="N48" s="272">
        <f>K48*M48</f>
        <v>579.54077932494147</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1802.9214507846129</v>
      </c>
      <c r="N49" s="272">
        <f>K49*M49</f>
        <v>2253.6518134807661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2833.1925928057076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911">
        <f>VLOOKUP(A58,TRANSPORTE!A5:D117,4,FALSE)</f>
        <v>1182.3355420950079</v>
      </c>
      <c r="M58" s="912"/>
      <c r="N58" s="287">
        <f>K58*L58</f>
        <v>11.82335542095008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11.82335542095008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SUM(N69:N75)</f>
        <v>106.77279414306457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3602.0856862311771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720.41713724623548</v>
      </c>
      <c r="M83" s="860"/>
      <c r="N83" s="51"/>
    </row>
    <row r="84" spans="1:14">
      <c r="B84" s="89" t="s">
        <v>973</v>
      </c>
      <c r="C84" s="90"/>
      <c r="D84" s="90"/>
      <c r="E84" s="90"/>
      <c r="F84" s="90"/>
      <c r="G84" s="90"/>
      <c r="H84" s="90"/>
      <c r="I84" s="87"/>
      <c r="J84" s="88"/>
      <c r="K84" s="304">
        <v>0.05</v>
      </c>
      <c r="L84" s="859">
        <f>N78*K84</f>
        <v>180.10428431155887</v>
      </c>
      <c r="M84" s="860"/>
      <c r="N84" s="51"/>
    </row>
    <row r="85" spans="1:14" ht="15.75" thickBot="1">
      <c r="B85" s="91" t="s">
        <v>974</v>
      </c>
      <c r="C85" s="92"/>
      <c r="D85" s="92"/>
      <c r="E85" s="92"/>
      <c r="F85" s="92"/>
      <c r="G85" s="92"/>
      <c r="H85" s="92"/>
      <c r="I85" s="93"/>
      <c r="J85" s="94"/>
      <c r="K85" s="305">
        <v>0.05</v>
      </c>
      <c r="L85" s="861">
        <f>N78*K85</f>
        <v>180.10428431155887</v>
      </c>
      <c r="M85" s="862"/>
      <c r="N85" s="51"/>
    </row>
    <row r="86" spans="1:14" ht="15.75" thickBot="1">
      <c r="B86" s="824" t="s">
        <v>953</v>
      </c>
      <c r="C86" s="825"/>
      <c r="D86" s="825"/>
      <c r="E86" s="825"/>
      <c r="F86" s="825"/>
      <c r="G86" s="825"/>
      <c r="H86" s="825"/>
      <c r="I86" s="825"/>
      <c r="J86" s="825"/>
      <c r="K86" s="825"/>
      <c r="L86" s="825"/>
      <c r="M86" s="826"/>
      <c r="N86" s="52">
        <f>L83+L84+L85</f>
        <v>1080.6257058693532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4682.7113921005302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154</v>
      </c>
      <c r="B36" s="873" t="str">
        <f>VLOOKUP(A36,EQUIPOS!A6:D154,3,FALSE)</f>
        <v>Carrotanque Irrigador de asfalto, 1000 GALONES DE CAPACIDAD</v>
      </c>
      <c r="C36" s="874"/>
      <c r="D36" s="874"/>
      <c r="E36" s="874"/>
      <c r="F36" s="874"/>
      <c r="G36" s="874"/>
      <c r="H36" s="875"/>
      <c r="I36" s="267"/>
      <c r="J36" s="268"/>
      <c r="K36" s="269">
        <f>VLOOKUP(A36,EQUIPOS!A6:D163,4,FALSE)</f>
        <v>70733.676417469702</v>
      </c>
      <c r="L36" s="270"/>
      <c r="M36" s="271">
        <v>418</v>
      </c>
      <c r="N36" s="272">
        <f>K36/M36</f>
        <v>169.21932157289402</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418</v>
      </c>
      <c r="N37" s="272">
        <f>K37/M37</f>
        <v>341.25989634544499</v>
      </c>
    </row>
    <row r="38" spans="1:14">
      <c r="A38" t="s">
        <v>225</v>
      </c>
      <c r="B38" s="873" t="str">
        <f>VLOOKUP(A38,EQUIPOS!A8:D154,3,FALSE)</f>
        <v>Esparcidor de gravilla, Ancho de esparcimiento 3100mm, Velocidad de trabajo 10—20km2/h</v>
      </c>
      <c r="C38" s="874"/>
      <c r="D38" s="874"/>
      <c r="E38" s="874"/>
      <c r="F38" s="874"/>
      <c r="G38" s="874"/>
      <c r="H38" s="875"/>
      <c r="I38" s="267"/>
      <c r="J38" s="268"/>
      <c r="K38" s="269">
        <f>VLOOKUP(A38,EQUIPOS!A8:D165,4,FALSE)</f>
        <v>57997.499164704561</v>
      </c>
      <c r="L38" s="270"/>
      <c r="M38" s="271">
        <v>418</v>
      </c>
      <c r="N38" s="272">
        <f>K38/M38</f>
        <v>138.74999800168555</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1.0677279414306458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650.29694386145525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57954.077932494147</v>
      </c>
      <c r="N48" s="272">
        <f>K48*M48</f>
        <v>579.54077932494147</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1758.9488720034876</v>
      </c>
      <c r="N49" s="272">
        <f>K49*M49</f>
        <v>2198.6860900043594</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906"/>
      <c r="C52" s="907"/>
      <c r="D52" s="907"/>
      <c r="E52" s="907"/>
      <c r="F52" s="907"/>
      <c r="G52" s="907"/>
      <c r="H52" s="907"/>
      <c r="I52" s="877"/>
      <c r="J52" s="42"/>
      <c r="K52" s="44"/>
      <c r="L52" s="908"/>
      <c r="M52" s="909"/>
      <c r="N52" s="45"/>
    </row>
    <row r="53" spans="1:72" ht="15.75" thickBot="1">
      <c r="B53" s="824" t="s">
        <v>953</v>
      </c>
      <c r="C53" s="825"/>
      <c r="D53" s="825"/>
      <c r="E53" s="825"/>
      <c r="F53" s="825"/>
      <c r="G53" s="825"/>
      <c r="H53" s="825"/>
      <c r="I53" s="825"/>
      <c r="J53" s="825"/>
      <c r="K53" s="825"/>
      <c r="L53" s="825"/>
      <c r="M53" s="826"/>
      <c r="N53" s="394">
        <f>SUM(N48:N52)</f>
        <v>2778.2268693293008</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910" t="s">
        <v>961</v>
      </c>
      <c r="M57" s="889"/>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911">
        <f>VLOOKUP(A58,TRANSPORTE!A5:D117,4,FALSE)</f>
        <v>1182.3355420950079</v>
      </c>
      <c r="M58" s="912"/>
      <c r="N58" s="287">
        <f>K58*L58</f>
        <v>11.82335542095008</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902"/>
      <c r="M63" s="903"/>
      <c r="N63" s="127"/>
    </row>
    <row r="64" spans="1:72" ht="15.75" thickBot="1">
      <c r="B64" s="913" t="s">
        <v>953</v>
      </c>
      <c r="C64" s="867"/>
      <c r="D64" s="867"/>
      <c r="E64" s="867"/>
      <c r="F64" s="867"/>
      <c r="G64" s="867"/>
      <c r="H64" s="867"/>
      <c r="I64" s="867"/>
      <c r="J64" s="867"/>
      <c r="K64" s="867"/>
      <c r="L64" s="867"/>
      <c r="M64" s="868"/>
      <c r="N64" s="104">
        <f>N58+N59+N60+N61+N62</f>
        <v>11.82335542095008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SUM(N69:N75)</f>
        <v>106.77279414306457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3547.1199627547708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709.42399255095415</v>
      </c>
      <c r="M83" s="860"/>
      <c r="N83" s="51"/>
    </row>
    <row r="84" spans="1:14">
      <c r="B84" s="89" t="s">
        <v>973</v>
      </c>
      <c r="C84" s="90"/>
      <c r="D84" s="90"/>
      <c r="E84" s="90"/>
      <c r="F84" s="90"/>
      <c r="G84" s="90"/>
      <c r="H84" s="90"/>
      <c r="I84" s="87"/>
      <c r="J84" s="88"/>
      <c r="K84" s="304">
        <v>0.05</v>
      </c>
      <c r="L84" s="859">
        <f>N78*K84</f>
        <v>177.35599813773854</v>
      </c>
      <c r="M84" s="860"/>
      <c r="N84" s="51"/>
    </row>
    <row r="85" spans="1:14" ht="15.75" thickBot="1">
      <c r="B85" s="91" t="s">
        <v>974</v>
      </c>
      <c r="C85" s="92"/>
      <c r="D85" s="92"/>
      <c r="E85" s="92"/>
      <c r="F85" s="92"/>
      <c r="G85" s="92"/>
      <c r="H85" s="92"/>
      <c r="I85" s="93"/>
      <c r="J85" s="94"/>
      <c r="K85" s="305">
        <v>0.05</v>
      </c>
      <c r="L85" s="861">
        <f>N78*K85</f>
        <v>177.35599813773854</v>
      </c>
      <c r="M85" s="862"/>
      <c r="N85" s="51"/>
    </row>
    <row r="86" spans="1:14" ht="15.75" thickBot="1">
      <c r="B86" s="824" t="s">
        <v>953</v>
      </c>
      <c r="C86" s="825"/>
      <c r="D86" s="825"/>
      <c r="E86" s="825"/>
      <c r="F86" s="825"/>
      <c r="G86" s="825"/>
      <c r="H86" s="825"/>
      <c r="I86" s="825"/>
      <c r="J86" s="825"/>
      <c r="K86" s="825"/>
      <c r="L86" s="825"/>
      <c r="M86" s="826"/>
      <c r="N86" s="52">
        <f>L83+L84+L85</f>
        <v>1064.1359888264312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4611.2559515812018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136</v>
      </c>
      <c r="B36" s="873" t="str">
        <f>VLOOKUP(A36,EQUIPOS!A6:D154,3,FALSE)</f>
        <v>Camión de Slurry</v>
      </c>
      <c r="C36" s="874"/>
      <c r="D36" s="874"/>
      <c r="E36" s="874"/>
      <c r="F36" s="874"/>
      <c r="G36" s="874"/>
      <c r="H36" s="875"/>
      <c r="I36" s="267"/>
      <c r="J36" s="268"/>
      <c r="K36" s="269">
        <f>VLOOKUP(A36,EQUIPOS!A6:D163,4,FALSE)</f>
        <v>109901.49361443086</v>
      </c>
      <c r="L36" s="270"/>
      <c r="M36" s="271">
        <v>600</v>
      </c>
      <c r="N36" s="272">
        <f>K36/M36</f>
        <v>183.16915602405143</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52983.137532570239</v>
      </c>
      <c r="L37" s="270"/>
      <c r="M37" s="271">
        <v>600</v>
      </c>
      <c r="N37" s="272">
        <f>K37/M37</f>
        <v>88.305229220950395</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0.74385046586334991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272.2182357108652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42928.79041737556</v>
      </c>
      <c r="N48" s="272">
        <f>K48*M48</f>
        <v>536.60988021719447</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1881.9346782819473</v>
      </c>
      <c r="N49" s="272">
        <f>K49*M49</f>
        <v>2752.329466987348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3288.9393472045426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1">
        <f>VLOOKUP(A58,TRANSPORTE!A5:D117,4,FALSE)</f>
        <v>1182.3355420950079</v>
      </c>
      <c r="M58" s="912"/>
      <c r="N58" s="287">
        <f>K58*L58</f>
        <v>14.779194276187599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14.779194276187599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SUM(N69:N75)</f>
        <v>74.385046586334994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3650.3218237779311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730.06436475558621</v>
      </c>
      <c r="M83" s="860"/>
      <c r="N83" s="51"/>
    </row>
    <row r="84" spans="1:14">
      <c r="B84" s="89" t="s">
        <v>973</v>
      </c>
      <c r="C84" s="90"/>
      <c r="D84" s="90"/>
      <c r="E84" s="90"/>
      <c r="F84" s="90"/>
      <c r="G84" s="90"/>
      <c r="H84" s="90"/>
      <c r="I84" s="87"/>
      <c r="J84" s="88"/>
      <c r="K84" s="304">
        <v>0.05</v>
      </c>
      <c r="L84" s="859">
        <f>N78*K84</f>
        <v>182.51609118889655</v>
      </c>
      <c r="M84" s="860"/>
      <c r="N84" s="51"/>
    </row>
    <row r="85" spans="1:14" ht="15.75" thickBot="1">
      <c r="B85" s="91" t="s">
        <v>974</v>
      </c>
      <c r="C85" s="92"/>
      <c r="D85" s="92"/>
      <c r="E85" s="92"/>
      <c r="F85" s="92"/>
      <c r="G85" s="92"/>
      <c r="H85" s="92"/>
      <c r="I85" s="93"/>
      <c r="J85" s="94"/>
      <c r="K85" s="305">
        <v>0.05</v>
      </c>
      <c r="L85" s="861">
        <f>N78*K85</f>
        <v>182.51609118889655</v>
      </c>
      <c r="M85" s="862"/>
      <c r="N85" s="51"/>
    </row>
    <row r="86" spans="1:14" ht="15.75" thickBot="1">
      <c r="B86" s="824" t="s">
        <v>953</v>
      </c>
      <c r="C86" s="825"/>
      <c r="D86" s="825"/>
      <c r="E86" s="825"/>
      <c r="F86" s="825"/>
      <c r="G86" s="825"/>
      <c r="H86" s="825"/>
      <c r="I86" s="825"/>
      <c r="J86" s="825"/>
      <c r="K86" s="825"/>
      <c r="L86" s="825"/>
      <c r="M86" s="826"/>
      <c r="N86" s="52">
        <f>L83+L84+L85</f>
        <v>1095.0965471333793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4745.4183709113104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136</v>
      </c>
      <c r="B36" s="873" t="str">
        <f>VLOOKUP(A36,EQUIPOS!A6:D154,3,FALSE)</f>
        <v>Camión de Slurry</v>
      </c>
      <c r="C36" s="874"/>
      <c r="D36" s="874"/>
      <c r="E36" s="874"/>
      <c r="F36" s="874"/>
      <c r="G36" s="874"/>
      <c r="H36" s="875"/>
      <c r="I36" s="267"/>
      <c r="J36" s="268"/>
      <c r="K36" s="269">
        <f>VLOOKUP(A36,EQUIPOS!A6:D163,4,FALSE)</f>
        <v>109901.49361443086</v>
      </c>
      <c r="L36" s="270"/>
      <c r="M36" s="271">
        <v>600</v>
      </c>
      <c r="N36" s="272">
        <f>K36/M36</f>
        <v>183.16915602405143</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52983.137532570239</v>
      </c>
      <c r="L37" s="270"/>
      <c r="M37" s="271">
        <v>600</v>
      </c>
      <c r="N37" s="272">
        <f>K37/M37</f>
        <v>88.305229220950395</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0.74385046586334991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272.2182357108652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41319.891665826035</v>
      </c>
      <c r="N48" s="272">
        <f>K48*M48</f>
        <v>392.53897082534735</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1881.9346782819473</v>
      </c>
      <c r="N49" s="272">
        <f>K49*M49</f>
        <v>2654.9393473862569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3047.4783182116043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1">
        <f>VLOOKUP(A58,TRANSPORTE!A5:D117,4,FALSE)</f>
        <v>1182.3355420950079</v>
      </c>
      <c r="M58" s="912"/>
      <c r="N58" s="287">
        <f>K58*L58</f>
        <v>11.232187649902574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11.232187649902574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SUM(N69:N75)</f>
        <v>74.385046586334994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3405.3137881587072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681.06275763174153</v>
      </c>
      <c r="M83" s="860"/>
      <c r="N83" s="51"/>
    </row>
    <row r="84" spans="1:14">
      <c r="B84" s="89" t="s">
        <v>973</v>
      </c>
      <c r="C84" s="90"/>
      <c r="D84" s="90"/>
      <c r="E84" s="90"/>
      <c r="F84" s="90"/>
      <c r="G84" s="90"/>
      <c r="H84" s="90"/>
      <c r="I84" s="87"/>
      <c r="J84" s="88"/>
      <c r="K84" s="304">
        <v>0.05</v>
      </c>
      <c r="L84" s="859">
        <f>N78*K84</f>
        <v>170.26568940793538</v>
      </c>
      <c r="M84" s="860"/>
      <c r="N84" s="51"/>
    </row>
    <row r="85" spans="1:14" ht="15.75" thickBot="1">
      <c r="B85" s="91" t="s">
        <v>974</v>
      </c>
      <c r="C85" s="92"/>
      <c r="D85" s="92"/>
      <c r="E85" s="92"/>
      <c r="F85" s="92"/>
      <c r="G85" s="92"/>
      <c r="H85" s="92"/>
      <c r="I85" s="93"/>
      <c r="J85" s="94"/>
      <c r="K85" s="305">
        <v>0.05</v>
      </c>
      <c r="L85" s="861">
        <f>N78*K85</f>
        <v>170.26568940793538</v>
      </c>
      <c r="M85" s="862"/>
      <c r="N85" s="51"/>
    </row>
    <row r="86" spans="1:14" ht="15.75" thickBot="1">
      <c r="B86" s="824" t="s">
        <v>953</v>
      </c>
      <c r="C86" s="825"/>
      <c r="D86" s="825"/>
      <c r="E86" s="825"/>
      <c r="F86" s="825"/>
      <c r="G86" s="825"/>
      <c r="H86" s="825"/>
      <c r="I86" s="825"/>
      <c r="J86" s="825"/>
      <c r="K86" s="825"/>
      <c r="L86" s="825"/>
      <c r="M86" s="826"/>
      <c r="N86" s="52">
        <f>L83+L84+L85</f>
        <v>1021.5941364476123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4426.9079246063193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136</v>
      </c>
      <c r="B36" s="873" t="str">
        <f>VLOOKUP(A36,EQUIPOS!A6:D154,3,FALSE)</f>
        <v>Camión de Slurry</v>
      </c>
      <c r="C36" s="874"/>
      <c r="D36" s="874"/>
      <c r="E36" s="874"/>
      <c r="F36" s="874"/>
      <c r="G36" s="874"/>
      <c r="H36" s="875"/>
      <c r="I36" s="267"/>
      <c r="J36" s="268"/>
      <c r="K36" s="269">
        <f>VLOOKUP(A36,EQUIPOS!A6:D163,4,FALSE)</f>
        <v>109901.49361443086</v>
      </c>
      <c r="L36" s="270"/>
      <c r="M36" s="271">
        <v>600</v>
      </c>
      <c r="N36" s="272">
        <f>K36/M36</f>
        <v>183.16915602405143</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52983.137532570239</v>
      </c>
      <c r="L37" s="270"/>
      <c r="M37" s="271">
        <v>600</v>
      </c>
      <c r="N37" s="272">
        <f>K37/M37</f>
        <v>88.305229220950395</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0.74385046586334991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272.2182357108652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44391.635614425388</v>
      </c>
      <c r="N48" s="272">
        <f>K48*M48</f>
        <v>421.72053833704115</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1881.9346782819473</v>
      </c>
      <c r="N49" s="272">
        <f>K49*M49</f>
        <v>3218.10829986213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3639.8288381991711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911">
        <f>VLOOKUP(A59,TRANSPORTE!A5:D117,4,FALSE)</f>
        <v>1182.3355420950079</v>
      </c>
      <c r="M59" s="912"/>
      <c r="N59" s="287">
        <f>K59*L59</f>
        <v>11.232187649902574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11.232187649902574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4800</v>
      </c>
      <c r="N70" s="395">
        <f>K70/M70</f>
        <v>52.158745833333327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74.385046586334994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3997.6643081462744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799.53286162925497</v>
      </c>
      <c r="M83" s="860"/>
      <c r="N83" s="51"/>
    </row>
    <row r="84" spans="1:14">
      <c r="B84" s="89" t="s">
        <v>973</v>
      </c>
      <c r="C84" s="90"/>
      <c r="D84" s="90"/>
      <c r="E84" s="90"/>
      <c r="F84" s="90"/>
      <c r="G84" s="90"/>
      <c r="H84" s="90"/>
      <c r="I84" s="87"/>
      <c r="J84" s="88"/>
      <c r="K84" s="304">
        <v>0.05</v>
      </c>
      <c r="L84" s="859">
        <f>N78*K84</f>
        <v>199.88321540731374</v>
      </c>
      <c r="M84" s="860"/>
      <c r="N84" s="51"/>
    </row>
    <row r="85" spans="1:14" ht="15.75" thickBot="1">
      <c r="B85" s="91" t="s">
        <v>974</v>
      </c>
      <c r="C85" s="92"/>
      <c r="D85" s="92"/>
      <c r="E85" s="92"/>
      <c r="F85" s="92"/>
      <c r="G85" s="92"/>
      <c r="H85" s="92"/>
      <c r="I85" s="93"/>
      <c r="J85" s="94"/>
      <c r="K85" s="305">
        <v>0.05</v>
      </c>
      <c r="L85" s="861">
        <f>N78*K85</f>
        <v>199.88321540731374</v>
      </c>
      <c r="M85" s="862"/>
      <c r="N85" s="51"/>
    </row>
    <row r="86" spans="1:14" ht="15.75" thickBot="1">
      <c r="B86" s="824" t="s">
        <v>953</v>
      </c>
      <c r="C86" s="825"/>
      <c r="D86" s="825"/>
      <c r="E86" s="825"/>
      <c r="F86" s="825"/>
      <c r="G86" s="825"/>
      <c r="H86" s="825"/>
      <c r="I86" s="825"/>
      <c r="J86" s="825"/>
      <c r="K86" s="825"/>
      <c r="L86" s="825"/>
      <c r="M86" s="826"/>
      <c r="N86" s="52">
        <f>L83+L84+L85</f>
        <v>1199.2992924438825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5196.9636005901566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136</v>
      </c>
      <c r="B36" s="873" t="str">
        <f>VLOOKUP(A36,EQUIPOS!A6:D154,3,FALSE)</f>
        <v>Camión de Slurry</v>
      </c>
      <c r="C36" s="874"/>
      <c r="D36" s="874"/>
      <c r="E36" s="874"/>
      <c r="F36" s="874"/>
      <c r="G36" s="874"/>
      <c r="H36" s="875"/>
      <c r="I36" s="267"/>
      <c r="J36" s="268"/>
      <c r="K36" s="269">
        <f>VLOOKUP(A36,EQUIPOS!A6:D163,4,FALSE)</f>
        <v>109901.49361443086</v>
      </c>
      <c r="L36" s="270"/>
      <c r="M36" s="271">
        <v>600</v>
      </c>
      <c r="N36" s="272">
        <f>K36/M36</f>
        <v>183.16915602405143</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52983.137532570239</v>
      </c>
      <c r="L37" s="270"/>
      <c r="M37" s="271">
        <v>600</v>
      </c>
      <c r="N37" s="272">
        <f>K37/M37</f>
        <v>88.305229220950395</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0.74385046586334991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272.2182357108652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43409.093123727573</v>
      </c>
      <c r="N48" s="272">
        <f>K48*M48</f>
        <v>206.19319233770597</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1881.9346782819473</v>
      </c>
      <c r="N49" s="272">
        <f>K49*M49</f>
        <v>2011.317687413831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2217.5108797515368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1">
        <f>VLOOKUP(A58,TRANSPORTE!A5:D117,4,FALSE)</f>
        <v>1182.3355420950079</v>
      </c>
      <c r="M58" s="912"/>
      <c r="N58" s="287">
        <f>K58*L58</f>
        <v>5.6160938249512871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5.6160938249512871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SUM(N69:N75)</f>
        <v>74.385046586334994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2569.7302558736883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513.9460511747377</v>
      </c>
      <c r="M83" s="860"/>
      <c r="N83" s="51"/>
    </row>
    <row r="84" spans="1:14">
      <c r="B84" s="89" t="s">
        <v>973</v>
      </c>
      <c r="C84" s="90"/>
      <c r="D84" s="90"/>
      <c r="E84" s="90"/>
      <c r="F84" s="90"/>
      <c r="G84" s="90"/>
      <c r="H84" s="90"/>
      <c r="I84" s="87"/>
      <c r="J84" s="88"/>
      <c r="K84" s="304">
        <v>0.05</v>
      </c>
      <c r="L84" s="859">
        <f>N78*K84</f>
        <v>128.48651279368443</v>
      </c>
      <c r="M84" s="860"/>
      <c r="N84" s="51"/>
    </row>
    <row r="85" spans="1:14" ht="15.75" thickBot="1">
      <c r="B85" s="91" t="s">
        <v>974</v>
      </c>
      <c r="C85" s="92"/>
      <c r="D85" s="92"/>
      <c r="E85" s="92"/>
      <c r="F85" s="92"/>
      <c r="G85" s="92"/>
      <c r="H85" s="92"/>
      <c r="I85" s="93"/>
      <c r="J85" s="94"/>
      <c r="K85" s="305">
        <v>0.05</v>
      </c>
      <c r="L85" s="861">
        <f>N78*K85</f>
        <v>128.48651279368443</v>
      </c>
      <c r="M85" s="862"/>
      <c r="N85" s="51"/>
    </row>
    <row r="86" spans="1:14" ht="15.75" thickBot="1">
      <c r="B86" s="824" t="s">
        <v>953</v>
      </c>
      <c r="C86" s="825"/>
      <c r="D86" s="825"/>
      <c r="E86" s="825"/>
      <c r="F86" s="825"/>
      <c r="G86" s="825"/>
      <c r="H86" s="825"/>
      <c r="I86" s="825"/>
      <c r="J86" s="825"/>
      <c r="K86" s="825"/>
      <c r="L86" s="825"/>
      <c r="M86" s="826"/>
      <c r="N86" s="52">
        <f>L83+L84+L85</f>
        <v>770.91907676210644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3340.649332635795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136</v>
      </c>
      <c r="B36" s="873" t="str">
        <f>VLOOKUP(A36,EQUIPOS!A6:D154,3,FALSE)</f>
        <v>Camión de Slurry</v>
      </c>
      <c r="C36" s="874"/>
      <c r="D36" s="874"/>
      <c r="E36" s="874"/>
      <c r="F36" s="874"/>
      <c r="G36" s="874"/>
      <c r="H36" s="875"/>
      <c r="I36" s="267"/>
      <c r="J36" s="268"/>
      <c r="K36" s="269">
        <f>VLOOKUP(A36,EQUIPOS!A6:D163,4,FALSE)</f>
        <v>109901.49361443086</v>
      </c>
      <c r="L36" s="270"/>
      <c r="M36" s="271">
        <v>600</v>
      </c>
      <c r="N36" s="272">
        <f>K36/M36</f>
        <v>183.16915602405143</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52983.137532570239</v>
      </c>
      <c r="L37" s="270"/>
      <c r="M37" s="271">
        <v>600</v>
      </c>
      <c r="N37" s="272">
        <f>K37/M37</f>
        <v>88.305229220950395</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0.74385046586334991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272.2182357108652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42928.79041737556</v>
      </c>
      <c r="N48" s="272">
        <f>K48*M48</f>
        <v>536.60988021719447</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2085.9949266881067</v>
      </c>
      <c r="N49" s="272">
        <f>K49*M49</f>
        <v>3050.7675802813565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3587.377460498551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1">
        <f>VLOOKUP(A58,TRANSPORTE!A5:D117,4,FALSE)</f>
        <v>1182.3355420950079</v>
      </c>
      <c r="M58" s="912"/>
      <c r="N58" s="287">
        <f>K58*L58</f>
        <v>14.779194276187599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14.779194276187599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913" t="s">
        <v>953</v>
      </c>
      <c r="C76" s="867"/>
      <c r="D76" s="867"/>
      <c r="E76" s="867"/>
      <c r="F76" s="867"/>
      <c r="G76" s="867"/>
      <c r="H76" s="867"/>
      <c r="I76" s="867"/>
      <c r="J76" s="867"/>
      <c r="K76" s="867"/>
      <c r="L76" s="867"/>
      <c r="M76" s="868"/>
      <c r="N76" s="460">
        <f>SUM(N69:N75)</f>
        <v>74.385046586334994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3948.759937071939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789.75198741438783</v>
      </c>
      <c r="M83" s="860"/>
      <c r="N83" s="51"/>
    </row>
    <row r="84" spans="1:14">
      <c r="B84" s="89" t="s">
        <v>973</v>
      </c>
      <c r="C84" s="90"/>
      <c r="D84" s="90"/>
      <c r="E84" s="90"/>
      <c r="F84" s="90"/>
      <c r="G84" s="90"/>
      <c r="H84" s="90"/>
      <c r="I84" s="87"/>
      <c r="J84" s="88"/>
      <c r="K84" s="304">
        <v>0.05</v>
      </c>
      <c r="L84" s="859">
        <f>N78*K84</f>
        <v>197.43799685359696</v>
      </c>
      <c r="M84" s="860"/>
      <c r="N84" s="51"/>
    </row>
    <row r="85" spans="1:14" ht="15.75" thickBot="1">
      <c r="B85" s="91" t="s">
        <v>974</v>
      </c>
      <c r="C85" s="92"/>
      <c r="D85" s="92"/>
      <c r="E85" s="92"/>
      <c r="F85" s="92"/>
      <c r="G85" s="92"/>
      <c r="H85" s="92"/>
      <c r="I85" s="93"/>
      <c r="J85" s="94"/>
      <c r="K85" s="305">
        <v>0.05</v>
      </c>
      <c r="L85" s="861">
        <f>N78*K85</f>
        <v>197.43799685359696</v>
      </c>
      <c r="M85" s="862"/>
      <c r="N85" s="51"/>
    </row>
    <row r="86" spans="1:14" ht="15.75" thickBot="1">
      <c r="B86" s="824" t="s">
        <v>953</v>
      </c>
      <c r="C86" s="825"/>
      <c r="D86" s="825"/>
      <c r="E86" s="825"/>
      <c r="F86" s="825"/>
      <c r="G86" s="825"/>
      <c r="H86" s="825"/>
      <c r="I86" s="825"/>
      <c r="J86" s="825"/>
      <c r="K86" s="825"/>
      <c r="L86" s="825"/>
      <c r="M86" s="826"/>
      <c r="N86" s="52">
        <f>L83+L84+L85</f>
        <v>1184.6279811215818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5133.3879181935208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136</v>
      </c>
      <c r="B36" s="873" t="str">
        <f>VLOOKUP(A36,EQUIPOS!A6:D154,3,FALSE)</f>
        <v>Camión de Slurry</v>
      </c>
      <c r="C36" s="874"/>
      <c r="D36" s="874"/>
      <c r="E36" s="874"/>
      <c r="F36" s="874"/>
      <c r="G36" s="874"/>
      <c r="H36" s="875"/>
      <c r="I36" s="267"/>
      <c r="J36" s="268"/>
      <c r="K36" s="269">
        <f>VLOOKUP(A36,EQUIPOS!A6:D163,4,FALSE)</f>
        <v>109901.49361443086</v>
      </c>
      <c r="L36" s="270"/>
      <c r="M36" s="271">
        <v>600</v>
      </c>
      <c r="N36" s="272">
        <f>K36/M36</f>
        <v>183.16915602405143</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52983.137532570239</v>
      </c>
      <c r="L37" s="270"/>
      <c r="M37" s="271">
        <v>600</v>
      </c>
      <c r="N37" s="272">
        <f>K37/M37</f>
        <v>88.305229220950395</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0.74385046586334991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272.2182357108652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41319.891665826035</v>
      </c>
      <c r="N48" s="272">
        <f>K48*M48</f>
        <v>392.53897082534735</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2085.9949266881067</v>
      </c>
      <c r="N49" s="272">
        <f>K49*M49</f>
        <v>2942.8173428252467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3335.3563136505941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1">
        <f>VLOOKUP(A58,TRANSPORTE!A5:D117,4,FALSE)</f>
        <v>1182.3355420950079</v>
      </c>
      <c r="M58" s="912"/>
      <c r="N58" s="287">
        <f>K58*L58</f>
        <v>11.232187649902574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11.232187649902574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SUM(N69:N75)</f>
        <v>74.385046586334994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3693.1917835976974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738.6383567195395</v>
      </c>
      <c r="M83" s="860"/>
      <c r="N83" s="51"/>
    </row>
    <row r="84" spans="1:14">
      <c r="B84" s="89" t="s">
        <v>973</v>
      </c>
      <c r="C84" s="90"/>
      <c r="D84" s="90"/>
      <c r="E84" s="90"/>
      <c r="F84" s="90"/>
      <c r="G84" s="90"/>
      <c r="H84" s="90"/>
      <c r="I84" s="87"/>
      <c r="J84" s="88"/>
      <c r="K84" s="304">
        <v>0.05</v>
      </c>
      <c r="L84" s="859">
        <f>N78*K84</f>
        <v>184.65958917988488</v>
      </c>
      <c r="M84" s="860"/>
      <c r="N84" s="51"/>
    </row>
    <row r="85" spans="1:14" ht="15.75" thickBot="1">
      <c r="B85" s="91" t="s">
        <v>974</v>
      </c>
      <c r="C85" s="92"/>
      <c r="D85" s="92"/>
      <c r="E85" s="92"/>
      <c r="F85" s="92"/>
      <c r="G85" s="92"/>
      <c r="H85" s="92"/>
      <c r="I85" s="93"/>
      <c r="J85" s="94"/>
      <c r="K85" s="305">
        <v>0.05</v>
      </c>
      <c r="L85" s="861">
        <f>N78*K85</f>
        <v>184.65958917988488</v>
      </c>
      <c r="M85" s="862"/>
      <c r="N85" s="51"/>
    </row>
    <row r="86" spans="1:14" ht="15.75" thickBot="1">
      <c r="B86" s="824" t="s">
        <v>953</v>
      </c>
      <c r="C86" s="825"/>
      <c r="D86" s="825"/>
      <c r="E86" s="825"/>
      <c r="F86" s="825"/>
      <c r="G86" s="825"/>
      <c r="H86" s="825"/>
      <c r="I86" s="825"/>
      <c r="J86" s="825"/>
      <c r="K86" s="825"/>
      <c r="L86" s="825"/>
      <c r="M86" s="826"/>
      <c r="N86" s="52">
        <f>L83+L84+L85</f>
        <v>1107.9575350793093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4801.1493186770067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136</v>
      </c>
      <c r="B36" s="873" t="str">
        <f>VLOOKUP(A36,EQUIPOS!A6:D154,3,FALSE)</f>
        <v>Camión de Slurry</v>
      </c>
      <c r="C36" s="874"/>
      <c r="D36" s="874"/>
      <c r="E36" s="874"/>
      <c r="F36" s="874"/>
      <c r="G36" s="874"/>
      <c r="H36" s="875"/>
      <c r="I36" s="267"/>
      <c r="J36" s="268"/>
      <c r="K36" s="269">
        <f>VLOOKUP(A36,EQUIPOS!A6:D163,4,FALSE)</f>
        <v>109901.49361443086</v>
      </c>
      <c r="L36" s="270"/>
      <c r="M36" s="271">
        <v>600</v>
      </c>
      <c r="N36" s="272">
        <f>K36/M36</f>
        <v>183.16915602405143</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52983.137532570239</v>
      </c>
      <c r="L37" s="270"/>
      <c r="M37" s="271">
        <v>600</v>
      </c>
      <c r="N37" s="272">
        <f>K37/M37</f>
        <v>88.305229220950395</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0.74385046586334991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272.2182357108652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44391.635614425388</v>
      </c>
      <c r="N48" s="272">
        <f>K48*M48</f>
        <v>421.72053833704115</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2085.9949266881067</v>
      </c>
      <c r="N49" s="272">
        <f>K49*M49</f>
        <v>3567.0513246366622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3988.7718629737033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911">
        <f>VLOOKUP(A58,TRANSPORTE!A5:D117,4,FALSE)</f>
        <v>1182.3355420950079</v>
      </c>
      <c r="M58" s="912"/>
      <c r="N58" s="287">
        <f>K58*L58</f>
        <v>11.232187649902574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11.232187649902574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SUM(N69:N75)</f>
        <v>74.385046586334994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4346.6073329208066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869.32146658416139</v>
      </c>
      <c r="M83" s="860"/>
      <c r="N83" s="51"/>
    </row>
    <row r="84" spans="1:14">
      <c r="B84" s="89" t="s">
        <v>973</v>
      </c>
      <c r="C84" s="90"/>
      <c r="D84" s="90"/>
      <c r="E84" s="90"/>
      <c r="F84" s="90"/>
      <c r="G84" s="90"/>
      <c r="H84" s="90"/>
      <c r="I84" s="87"/>
      <c r="J84" s="88"/>
      <c r="K84" s="304">
        <v>0.05</v>
      </c>
      <c r="L84" s="859">
        <f>N78*K84</f>
        <v>217.33036664604035</v>
      </c>
      <c r="M84" s="860"/>
      <c r="N84" s="51"/>
    </row>
    <row r="85" spans="1:14" ht="15.75" thickBot="1">
      <c r="B85" s="91" t="s">
        <v>974</v>
      </c>
      <c r="C85" s="92"/>
      <c r="D85" s="92"/>
      <c r="E85" s="92"/>
      <c r="F85" s="92"/>
      <c r="G85" s="92"/>
      <c r="H85" s="92"/>
      <c r="I85" s="93"/>
      <c r="J85" s="94"/>
      <c r="K85" s="305">
        <v>0.05</v>
      </c>
      <c r="L85" s="861">
        <f>N78*K85</f>
        <v>217.33036664604035</v>
      </c>
      <c r="M85" s="862"/>
      <c r="N85" s="51"/>
    </row>
    <row r="86" spans="1:14" ht="15.75" thickBot="1">
      <c r="B86" s="824" t="s">
        <v>953</v>
      </c>
      <c r="C86" s="825"/>
      <c r="D86" s="825"/>
      <c r="E86" s="825"/>
      <c r="F86" s="825"/>
      <c r="G86" s="825"/>
      <c r="H86" s="825"/>
      <c r="I86" s="825"/>
      <c r="J86" s="825"/>
      <c r="K86" s="825"/>
      <c r="L86" s="825"/>
      <c r="M86" s="826"/>
      <c r="N86" s="52">
        <f>L83+L84+L85</f>
        <v>1303.982199876242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5650.5895327970484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136</v>
      </c>
      <c r="B36" s="873" t="str">
        <f>VLOOKUP(A36,EQUIPOS!A6:D154,3,FALSE)</f>
        <v>Camión de Slurry</v>
      </c>
      <c r="C36" s="874"/>
      <c r="D36" s="874"/>
      <c r="E36" s="874"/>
      <c r="F36" s="874"/>
      <c r="G36" s="874"/>
      <c r="H36" s="875"/>
      <c r="I36" s="267"/>
      <c r="J36" s="268"/>
      <c r="K36" s="269">
        <f>VLOOKUP(A36,EQUIPOS!A6:D163,4,FALSE)</f>
        <v>109901.49361443086</v>
      </c>
      <c r="L36" s="270"/>
      <c r="M36" s="271">
        <v>600</v>
      </c>
      <c r="N36" s="272">
        <f>K36/M36</f>
        <v>183.16915602405143</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52983.137532570239</v>
      </c>
      <c r="L37" s="270"/>
      <c r="M37" s="271">
        <v>600</v>
      </c>
      <c r="N37" s="272">
        <f>K37/M37</f>
        <v>88.305229220950395</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0.74385046586334991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272.2182357108652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43409.093123727573</v>
      </c>
      <c r="N48" s="272">
        <f>K48*M48</f>
        <v>206.19319233770597</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2085.9949266881067</v>
      </c>
      <c r="N49" s="272">
        <f>K49*M49</f>
        <v>2229.407077897914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2435.60027023562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1">
        <f>VLOOKUP(A58,TRANSPORTE!A5:D117,4,FALSE)</f>
        <v>1182.3355420950079</v>
      </c>
      <c r="M58" s="912"/>
      <c r="N58" s="287">
        <f>K58*L58</f>
        <v>5.6160938249512871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5.6160938249512871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SUM(N69:N75)</f>
        <v>74.385046586334994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2787.8196463577715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557.56392927155434</v>
      </c>
      <c r="M83" s="860"/>
      <c r="N83" s="51"/>
    </row>
    <row r="84" spans="1:14">
      <c r="B84" s="89" t="s">
        <v>973</v>
      </c>
      <c r="C84" s="90"/>
      <c r="D84" s="90"/>
      <c r="E84" s="90"/>
      <c r="F84" s="90"/>
      <c r="G84" s="90"/>
      <c r="H84" s="90"/>
      <c r="I84" s="87"/>
      <c r="J84" s="88"/>
      <c r="K84" s="304">
        <v>0.05</v>
      </c>
      <c r="L84" s="859">
        <f>N78*K84</f>
        <v>139.39098231788859</v>
      </c>
      <c r="M84" s="860"/>
      <c r="N84" s="51"/>
    </row>
    <row r="85" spans="1:14" ht="15.75" thickBot="1">
      <c r="B85" s="91" t="s">
        <v>974</v>
      </c>
      <c r="C85" s="92"/>
      <c r="D85" s="92"/>
      <c r="E85" s="92"/>
      <c r="F85" s="92"/>
      <c r="G85" s="92"/>
      <c r="H85" s="92"/>
      <c r="I85" s="93"/>
      <c r="J85" s="94"/>
      <c r="K85" s="305">
        <v>0.05</v>
      </c>
      <c r="L85" s="861">
        <f>N78*K85</f>
        <v>139.39098231788859</v>
      </c>
      <c r="M85" s="862"/>
      <c r="N85" s="51"/>
    </row>
    <row r="86" spans="1:14" ht="15.75" thickBot="1">
      <c r="B86" s="824" t="s">
        <v>953</v>
      </c>
      <c r="C86" s="825"/>
      <c r="D86" s="825"/>
      <c r="E86" s="825"/>
      <c r="F86" s="825"/>
      <c r="G86" s="825"/>
      <c r="H86" s="825"/>
      <c r="I86" s="825"/>
      <c r="J86" s="825"/>
      <c r="K86" s="825"/>
      <c r="L86" s="825"/>
      <c r="M86" s="826"/>
      <c r="N86" s="52">
        <f>L83+L84+L85</f>
        <v>836.3458939073314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3624.1655402651031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290</v>
      </c>
      <c r="B37" s="873" t="str">
        <f>VLOOKUP(A37,EQUIPOS!A7:D154,3,FALSE)</f>
        <v>Planta trituradora</v>
      </c>
      <c r="C37" s="874"/>
      <c r="D37" s="874"/>
      <c r="E37" s="874"/>
      <c r="F37" s="874"/>
      <c r="G37" s="874"/>
      <c r="H37" s="875"/>
      <c r="I37" s="267"/>
      <c r="J37" s="268"/>
      <c r="K37" s="269">
        <f>VLOOKUP(A37,EQUIPOS!A7:D164,4,FALSE)</f>
        <v>388125.9802243358</v>
      </c>
      <c r="L37" s="270"/>
      <c r="M37" s="271">
        <v>30</v>
      </c>
      <c r="N37" s="272">
        <f t="shared" ref="N37:N43" si="0">K37/M37</f>
        <v>12937.532674144526</v>
      </c>
    </row>
    <row r="38" spans="1:14">
      <c r="A38" t="s">
        <v>168</v>
      </c>
      <c r="B38" s="873" t="str">
        <f>VLOOKUP(A38,EQUIPOS!A8:D154,3,FALSE)</f>
        <v>Compactador tipo  POTENCIA: 105 HP, PESO: 6 ton</v>
      </c>
      <c r="C38" s="874"/>
      <c r="D38" s="874"/>
      <c r="E38" s="874"/>
      <c r="F38" s="874"/>
      <c r="G38" s="874"/>
      <c r="H38" s="875"/>
      <c r="I38" s="267"/>
      <c r="J38" s="268"/>
      <c r="K38" s="269">
        <f>VLOOKUP(A38,EQUIPOS!A8:D165,4,FALSE)</f>
        <v>117636.49940775197</v>
      </c>
      <c r="L38" s="270"/>
      <c r="M38" s="271">
        <v>9</v>
      </c>
      <c r="N38" s="272">
        <f t="shared" si="0"/>
        <v>13070.722156416885</v>
      </c>
    </row>
    <row r="39" spans="1:14">
      <c r="A39" t="s">
        <v>173</v>
      </c>
      <c r="B39" s="873" t="str">
        <f>VLOOKUP(A39,EQUIPOS!A9:D154,3,FALSE)</f>
        <v>Compactador neumático de Potencia 70 HP, peso de 13 ton</v>
      </c>
      <c r="C39" s="874"/>
      <c r="D39" s="874"/>
      <c r="E39" s="874"/>
      <c r="F39" s="874"/>
      <c r="G39" s="874"/>
      <c r="H39" s="875"/>
      <c r="I39" s="267"/>
      <c r="J39" s="268"/>
      <c r="K39" s="269">
        <f>VLOOKUP(A39,EQUIPOS!A9:D166,4,FALSE)</f>
        <v>142646.63667239601</v>
      </c>
      <c r="L39" s="270"/>
      <c r="M39" s="271">
        <v>9</v>
      </c>
      <c r="N39" s="272">
        <f t="shared" si="0"/>
        <v>15849.626296932889</v>
      </c>
    </row>
    <row r="40" spans="1:14">
      <c r="A40" t="s">
        <v>286</v>
      </c>
      <c r="B40" s="873" t="str">
        <f>VLOOKUP(A40,EQUIPOS!A10:D154,3,FALSE)</f>
        <v>Planta de asfalto en frio</v>
      </c>
      <c r="C40" s="874"/>
      <c r="D40" s="874"/>
      <c r="E40" s="874"/>
      <c r="F40" s="874"/>
      <c r="G40" s="874"/>
      <c r="H40" s="875"/>
      <c r="I40" s="267"/>
      <c r="J40" s="268"/>
      <c r="K40" s="269">
        <f>VLOOKUP(A40,EQUIPOS!A10:D167,4,FALSE)</f>
        <v>183668.07313609216</v>
      </c>
      <c r="L40" s="270"/>
      <c r="M40" s="271">
        <v>9</v>
      </c>
      <c r="N40" s="272">
        <f t="shared" si="0"/>
        <v>20407.563681788019</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9</v>
      </c>
      <c r="N42" s="272">
        <f t="shared" si="0"/>
        <v>19372.508675538735</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9</v>
      </c>
      <c r="N43" s="272">
        <f t="shared" si="0"/>
        <v>8676.8545715603377</v>
      </c>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N77*M46</f>
        <v>1065.8882903278056</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101468.43206713189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28848.757534038559</v>
      </c>
      <c r="N53" s="272">
        <f>K53*M53</f>
        <v>40388.260547653983</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44.451023413669695</v>
      </c>
      <c r="N54" s="272">
        <f>K54*M54</f>
        <v>1111.2755853417423</v>
      </c>
    </row>
    <row r="55" spans="1:14" ht="15.75" thickBot="1">
      <c r="B55" s="43"/>
      <c r="C55" s="281"/>
      <c r="D55" s="281"/>
      <c r="E55" s="281"/>
      <c r="F55" s="281"/>
      <c r="G55" s="281"/>
      <c r="H55" s="281"/>
      <c r="I55" s="268"/>
      <c r="J55" s="224"/>
      <c r="K55" s="282"/>
      <c r="L55" s="267"/>
      <c r="M55" s="283"/>
      <c r="N55" s="284"/>
    </row>
    <row r="56" spans="1:14" ht="15.75" thickBot="1">
      <c r="B56" s="824" t="s">
        <v>953</v>
      </c>
      <c r="C56" s="825"/>
      <c r="D56" s="825"/>
      <c r="E56" s="825"/>
      <c r="F56" s="825"/>
      <c r="G56" s="825"/>
      <c r="H56" s="825"/>
      <c r="I56" s="825"/>
      <c r="J56" s="825"/>
      <c r="K56" s="825"/>
      <c r="L56" s="825"/>
      <c r="M56" s="826"/>
      <c r="N56" s="394">
        <f>SUM(N53:N55)</f>
        <v>41499.536132995723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0" t="s">
        <v>961</v>
      </c>
      <c r="M60" s="889"/>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911">
        <f>VLOOKUP(A61,TRANSPORTE!A5:D117,4,FALSE)</f>
        <v>1182.3355420950079</v>
      </c>
      <c r="M61" s="912"/>
      <c r="N61" s="287">
        <f>K61*L61</f>
        <v>1477.91942761876</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911">
        <f>VLOOKUP(A62,TRANSPORTE!A6:D117,4,FALSE)</f>
        <v>1182.3355420950079</v>
      </c>
      <c r="M62" s="912"/>
      <c r="N62" s="287">
        <f>K62*L62</f>
        <v>1655.269758933011</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2"/>
      <c r="M66" s="903"/>
      <c r="N66" s="127"/>
    </row>
    <row r="67" spans="1:15" ht="15.75" thickBot="1">
      <c r="B67" s="913" t="s">
        <v>953</v>
      </c>
      <c r="C67" s="867"/>
      <c r="D67" s="867"/>
      <c r="E67" s="867"/>
      <c r="F67" s="867"/>
      <c r="G67" s="867"/>
      <c r="H67" s="867"/>
      <c r="I67" s="867"/>
      <c r="J67" s="867"/>
      <c r="K67" s="867"/>
      <c r="L67" s="867"/>
      <c r="M67" s="868"/>
      <c r="N67" s="104">
        <f>N61+N62+N63+N64+N65</f>
        <v>3133.1891865517709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3" t="s">
        <v>963</v>
      </c>
      <c r="C71" s="864"/>
      <c r="D71" s="864"/>
      <c r="E71" s="864"/>
      <c r="F71" s="864"/>
      <c r="G71" s="864"/>
      <c r="H71" s="864"/>
      <c r="I71" s="73" t="s">
        <v>964</v>
      </c>
      <c r="J71" s="75" t="s">
        <v>1410</v>
      </c>
      <c r="K71" s="74" t="s">
        <v>966</v>
      </c>
      <c r="L71" s="865" t="s">
        <v>950</v>
      </c>
      <c r="M71" s="866"/>
      <c r="N71" s="98" t="s">
        <v>951</v>
      </c>
    </row>
    <row r="72" spans="1:15">
      <c r="A72" t="s">
        <v>19</v>
      </c>
      <c r="B72" s="49" t="str">
        <f>VLOOKUP(A72,'MANO DE OBRA'!A8:D68,3,FALSE)</f>
        <v>Obrero (8)</v>
      </c>
      <c r="C72" s="47"/>
      <c r="D72" s="47"/>
      <c r="E72" s="47"/>
      <c r="F72" s="47"/>
      <c r="G72" s="47"/>
      <c r="H72" s="47"/>
      <c r="I72" s="292">
        <f>K72/J72*100</f>
        <v>270661.59999999998</v>
      </c>
      <c r="J72" s="293">
        <v>185</v>
      </c>
      <c r="K72" s="294">
        <f>VLOOKUP(A72,'MANO DE OBRA'!A8:D99,4,FALSE)</f>
        <v>500723.95999999996</v>
      </c>
      <c r="L72" s="50"/>
      <c r="M72" s="295">
        <f>M38*8</f>
        <v>72</v>
      </c>
      <c r="N72" s="395">
        <f>K72/M72</f>
        <v>6954.4994444444437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SUM(N72:N76)</f>
        <v>10658.882903278056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N48+N56+N67+N77</f>
        <v>156760.04028995743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31352.008057991487</v>
      </c>
      <c r="M84" s="860"/>
      <c r="N84" s="51"/>
    </row>
    <row r="85" spans="1:14">
      <c r="B85" s="89" t="s">
        <v>973</v>
      </c>
      <c r="C85" s="90"/>
      <c r="D85" s="90"/>
      <c r="E85" s="90"/>
      <c r="F85" s="90"/>
      <c r="G85" s="90"/>
      <c r="H85" s="90"/>
      <c r="I85" s="87"/>
      <c r="J85" s="88"/>
      <c r="K85" s="304">
        <v>0.05</v>
      </c>
      <c r="L85" s="859">
        <f>N79*K85</f>
        <v>7838.0020144978716</v>
      </c>
      <c r="M85" s="860"/>
      <c r="N85" s="51"/>
    </row>
    <row r="86" spans="1:14" ht="15.75" thickBot="1">
      <c r="B86" s="91" t="s">
        <v>974</v>
      </c>
      <c r="C86" s="92"/>
      <c r="D86" s="92"/>
      <c r="E86" s="92"/>
      <c r="F86" s="92"/>
      <c r="G86" s="92"/>
      <c r="H86" s="92"/>
      <c r="I86" s="93"/>
      <c r="J86" s="94"/>
      <c r="K86" s="305">
        <v>0.05</v>
      </c>
      <c r="L86" s="861">
        <f>N79*K86</f>
        <v>7838.0020144978716</v>
      </c>
      <c r="M86" s="862"/>
      <c r="N86" s="51"/>
    </row>
    <row r="87" spans="1:14" ht="15.75" thickBot="1">
      <c r="B87" s="824" t="s">
        <v>953</v>
      </c>
      <c r="C87" s="825"/>
      <c r="D87" s="825"/>
      <c r="E87" s="825"/>
      <c r="F87" s="825"/>
      <c r="G87" s="825"/>
      <c r="H87" s="825"/>
      <c r="I87" s="825"/>
      <c r="J87" s="825"/>
      <c r="K87" s="825"/>
      <c r="L87" s="825"/>
      <c r="M87" s="826"/>
      <c r="N87" s="52">
        <f>L84+L85+L86</f>
        <v>47028.012086987226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203788.05237694466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7" t="s">
        <v>2218</v>
      </c>
      <c r="C106" s="828"/>
      <c r="D106" s="828"/>
      <c r="E106" s="828"/>
      <c r="F106" s="828"/>
      <c r="G106" s="828"/>
      <c r="H106" s="828"/>
      <c r="I106" s="828"/>
      <c r="J106" s="828"/>
      <c r="K106" s="828"/>
      <c r="L106" s="828"/>
      <c r="M106" s="828"/>
      <c r="N106" s="829"/>
    </row>
    <row r="107" spans="2:14" ht="15" customHeight="1">
      <c r="B107" s="827"/>
      <c r="C107" s="828"/>
      <c r="D107" s="828"/>
      <c r="E107" s="828"/>
      <c r="F107" s="828"/>
      <c r="G107" s="828"/>
      <c r="H107" s="828"/>
      <c r="I107" s="828"/>
      <c r="J107" s="828"/>
      <c r="K107" s="828"/>
      <c r="L107" s="828"/>
      <c r="M107" s="828"/>
      <c r="N107" s="829"/>
    </row>
    <row r="108" spans="2:14" ht="30" customHeight="1">
      <c r="B108" s="830" t="s">
        <v>2219</v>
      </c>
      <c r="C108" s="831"/>
      <c r="D108" s="831"/>
      <c r="E108" s="831"/>
      <c r="F108" s="831"/>
      <c r="G108" s="831"/>
      <c r="H108" s="831"/>
      <c r="I108" s="831"/>
      <c r="J108" s="831"/>
      <c r="K108" s="831"/>
      <c r="L108" s="831"/>
      <c r="M108" s="831"/>
      <c r="N108" s="832"/>
    </row>
    <row r="109" spans="2:14">
      <c r="B109" s="830"/>
      <c r="C109" s="831"/>
      <c r="D109" s="831"/>
      <c r="E109" s="831"/>
      <c r="F109" s="831"/>
      <c r="G109" s="831"/>
      <c r="H109" s="831"/>
      <c r="I109" s="831"/>
      <c r="J109" s="831"/>
      <c r="K109" s="831"/>
      <c r="L109" s="831"/>
      <c r="M109" s="831"/>
      <c r="N109" s="832"/>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0"/>
      <c r="K119" s="890"/>
      <c r="L119" s="890"/>
      <c r="M119" s="890"/>
      <c r="N119" s="891"/>
    </row>
    <row r="120" spans="2:14" ht="15.75" thickBot="1">
      <c r="B120" s="261" t="s">
        <v>2221</v>
      </c>
      <c r="C120" s="393"/>
      <c r="D120" s="393"/>
      <c r="E120" s="57"/>
      <c r="F120" s="57"/>
      <c r="G120" s="57"/>
      <c r="H120" s="57"/>
      <c r="I120" s="57"/>
      <c r="J120" s="892"/>
      <c r="K120" s="892"/>
      <c r="L120" s="892"/>
      <c r="M120" s="892"/>
      <c r="N120" s="893"/>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168</v>
      </c>
      <c r="B37" s="873" t="str">
        <f>VLOOKUP(A37,EQUIPOS!A7:D154,3,FALSE)</f>
        <v>Compactador tipo  POTENCIA: 105 HP, PESO: 6 ton</v>
      </c>
      <c r="C37" s="874"/>
      <c r="D37" s="874"/>
      <c r="E37" s="874"/>
      <c r="F37" s="874"/>
      <c r="G37" s="874"/>
      <c r="H37" s="875"/>
      <c r="I37" s="267"/>
      <c r="J37" s="268"/>
      <c r="K37" s="269">
        <f>VLOOKUP(A37,EQUIPOS!A7:D164,4,FALSE)</f>
        <v>117636.49940775197</v>
      </c>
      <c r="L37" s="270"/>
      <c r="M37" s="271">
        <v>9</v>
      </c>
      <c r="N37" s="272">
        <f t="shared" ref="N37:N43" si="0">K37/M37</f>
        <v>13070.722156416885</v>
      </c>
    </row>
    <row r="38" spans="1:14">
      <c r="A38" t="s">
        <v>173</v>
      </c>
      <c r="B38" s="873" t="str">
        <f>VLOOKUP(A38,EQUIPOS!A8:D154,3,FALSE)</f>
        <v>Compactador neumático de Potencia 70 HP, peso de 13 ton</v>
      </c>
      <c r="C38" s="874"/>
      <c r="D38" s="874"/>
      <c r="E38" s="874"/>
      <c r="F38" s="874"/>
      <c r="G38" s="874"/>
      <c r="H38" s="875"/>
      <c r="I38" s="267"/>
      <c r="J38" s="268"/>
      <c r="K38" s="269">
        <f>VLOOKUP(A38,EQUIPOS!A8:D165,4,FALSE)</f>
        <v>142646.63667239601</v>
      </c>
      <c r="L38" s="270"/>
      <c r="M38" s="271">
        <v>9</v>
      </c>
      <c r="N38" s="272">
        <f t="shared" si="0"/>
        <v>15849.626296932889</v>
      </c>
    </row>
    <row r="39" spans="1:14">
      <c r="A39" t="s">
        <v>286</v>
      </c>
      <c r="B39" s="873" t="str">
        <f>VLOOKUP(A39,EQUIPOS!A9:D154,3,FALSE)</f>
        <v>Planta de asfalto en frio</v>
      </c>
      <c r="C39" s="874"/>
      <c r="D39" s="874"/>
      <c r="E39" s="874"/>
      <c r="F39" s="874"/>
      <c r="G39" s="874"/>
      <c r="H39" s="875"/>
      <c r="I39" s="267"/>
      <c r="J39" s="268"/>
      <c r="K39" s="269">
        <f>VLOOKUP(A39,EQUIPOS!A9:D166,4,FALSE)</f>
        <v>183668.07313609216</v>
      </c>
      <c r="L39" s="270"/>
      <c r="M39" s="271">
        <v>9</v>
      </c>
      <c r="N39" s="272">
        <f t="shared" si="0"/>
        <v>20407.563681788019</v>
      </c>
    </row>
    <row r="40" spans="1:14">
      <c r="A40" t="s">
        <v>290</v>
      </c>
      <c r="B40" s="873" t="str">
        <f>VLOOKUP(A40,EQUIPOS!A10:D154,3,FALSE)</f>
        <v>Planta trituradora</v>
      </c>
      <c r="C40" s="874"/>
      <c r="D40" s="874"/>
      <c r="E40" s="874"/>
      <c r="F40" s="874"/>
      <c r="G40" s="874"/>
      <c r="H40" s="875"/>
      <c r="I40" s="267"/>
      <c r="J40" s="268"/>
      <c r="K40" s="269">
        <f>VLOOKUP(A40,EQUIPOS!A10:D167,4,FALSE)</f>
        <v>388125.9802243358</v>
      </c>
      <c r="L40" s="270"/>
      <c r="M40" s="271">
        <v>30</v>
      </c>
      <c r="N40" s="272">
        <f t="shared" si="0"/>
        <v>12937.532674144526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9</v>
      </c>
      <c r="N42" s="272">
        <f t="shared" si="0"/>
        <v>19372.508675538735</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9</v>
      </c>
      <c r="N43" s="272">
        <f t="shared" si="0"/>
        <v>8676.8545715603377</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80"/>
      <c r="F46" s="874"/>
      <c r="G46" s="874"/>
      <c r="H46" s="875"/>
      <c r="I46" s="36"/>
      <c r="J46" s="37"/>
      <c r="K46" s="274"/>
      <c r="L46" s="276"/>
      <c r="M46" s="277"/>
      <c r="N46" s="278"/>
    </row>
    <row r="47" spans="1:14">
      <c r="B47" s="881" t="s">
        <v>952</v>
      </c>
      <c r="C47" s="882"/>
      <c r="D47" s="882"/>
      <c r="E47" s="38"/>
      <c r="F47" s="39"/>
      <c r="G47" s="39"/>
      <c r="H47" s="40"/>
      <c r="I47" s="36"/>
      <c r="J47" s="37"/>
      <c r="K47" s="279"/>
      <c r="L47" s="276"/>
      <c r="M47" s="401">
        <v>0.1</v>
      </c>
      <c r="N47" s="344">
        <f>N81*M47</f>
        <v>1065.8882903278056</v>
      </c>
    </row>
    <row r="48" spans="1:14" ht="15.75" thickBot="1">
      <c r="B48" s="873"/>
      <c r="C48" s="874"/>
      <c r="D48" s="874"/>
      <c r="E48" s="874"/>
      <c r="F48" s="874"/>
      <c r="G48" s="874"/>
      <c r="H48" s="875"/>
      <c r="I48" s="883"/>
      <c r="J48" s="884"/>
      <c r="K48" s="41"/>
      <c r="L48" s="885"/>
      <c r="M48" s="886"/>
      <c r="N48" s="105"/>
    </row>
    <row r="49" spans="1:14" ht="15.75" thickBot="1">
      <c r="B49" s="824" t="s">
        <v>953</v>
      </c>
      <c r="C49" s="825"/>
      <c r="D49" s="825"/>
      <c r="E49" s="825"/>
      <c r="F49" s="825"/>
      <c r="G49" s="825"/>
      <c r="H49" s="825"/>
      <c r="I49" s="825"/>
      <c r="J49" s="825"/>
      <c r="K49" s="825"/>
      <c r="L49" s="825"/>
      <c r="M49" s="826"/>
      <c r="N49" s="394">
        <f>SUM(N36:N48)</f>
        <v>101468.43206713189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28848.757534038559</v>
      </c>
      <c r="N54" s="272">
        <f>K54*M54</f>
        <v>40388.260547653983</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44.451023413669695</v>
      </c>
      <c r="N55" s="272">
        <f>K55*M55</f>
        <v>1111.2755853417423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394">
        <f>SUM(N54:N58)</f>
        <v>41499.536132995723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1">
        <f>VLOOKUP(A64,TRANSPORTE!A5:D117,4,FALSE)</f>
        <v>1182.3355420950079</v>
      </c>
      <c r="M64" s="912"/>
      <c r="N64" s="287">
        <f>K64*L64</f>
        <v>1655.269758933011</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911">
        <f>VLOOKUP(A65,TRANSPORTE!A6:D117,4,FALSE)</f>
        <v>1182.3355420950079</v>
      </c>
      <c r="M65" s="912"/>
      <c r="N65" s="287">
        <f>K65*L65</f>
        <v>1477.91942761876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3133.1891865517709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10658.882903278056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156760.04028995743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31352.008057991487</v>
      </c>
      <c r="M88" s="860"/>
      <c r="N88" s="51"/>
    </row>
    <row r="89" spans="1:14">
      <c r="B89" s="89" t="s">
        <v>973</v>
      </c>
      <c r="C89" s="90"/>
      <c r="D89" s="90"/>
      <c r="E89" s="90"/>
      <c r="F89" s="90"/>
      <c r="G89" s="90"/>
      <c r="H89" s="90"/>
      <c r="I89" s="87"/>
      <c r="J89" s="88"/>
      <c r="K89" s="304">
        <v>0.05</v>
      </c>
      <c r="L89" s="859">
        <f>N83*K89</f>
        <v>7838.0020144978716</v>
      </c>
      <c r="M89" s="860"/>
      <c r="N89" s="51"/>
    </row>
    <row r="90" spans="1:14" ht="15.75" thickBot="1">
      <c r="B90" s="91" t="s">
        <v>974</v>
      </c>
      <c r="C90" s="92"/>
      <c r="D90" s="92"/>
      <c r="E90" s="92"/>
      <c r="F90" s="92"/>
      <c r="G90" s="92"/>
      <c r="H90" s="92"/>
      <c r="I90" s="93"/>
      <c r="J90" s="94"/>
      <c r="K90" s="305">
        <v>0.05</v>
      </c>
      <c r="L90" s="861">
        <f>N83*K90</f>
        <v>7838.0020144978716</v>
      </c>
      <c r="M90" s="862"/>
      <c r="N90" s="51"/>
    </row>
    <row r="91" spans="1:14" ht="15.75" thickBot="1">
      <c r="B91" s="824" t="s">
        <v>953</v>
      </c>
      <c r="C91" s="825"/>
      <c r="D91" s="825"/>
      <c r="E91" s="825"/>
      <c r="F91" s="825"/>
      <c r="G91" s="825"/>
      <c r="H91" s="825"/>
      <c r="I91" s="825"/>
      <c r="J91" s="825"/>
      <c r="K91" s="825"/>
      <c r="L91" s="825"/>
      <c r="M91" s="826"/>
      <c r="N91" s="52">
        <f>L88+L89+L90</f>
        <v>47028.012086987226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203788.05237694466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168</v>
      </c>
      <c r="B37" s="873" t="str">
        <f>VLOOKUP(A37,EQUIPOS!A7:D154,3,FALSE)</f>
        <v>Compactador tipo  POTENCIA: 105 HP, PESO: 6 ton</v>
      </c>
      <c r="C37" s="874"/>
      <c r="D37" s="874"/>
      <c r="E37" s="874"/>
      <c r="F37" s="874"/>
      <c r="G37" s="874"/>
      <c r="H37" s="875"/>
      <c r="I37" s="267"/>
      <c r="J37" s="268"/>
      <c r="K37" s="269">
        <f>VLOOKUP(A37,EQUIPOS!A7:D164,4,FALSE)</f>
        <v>117636.49940775197</v>
      </c>
      <c r="L37" s="270"/>
      <c r="M37" s="271">
        <v>9</v>
      </c>
      <c r="N37" s="272">
        <f t="shared" ref="N37:N43" si="0">K37/M37</f>
        <v>13070.722156416885</v>
      </c>
    </row>
    <row r="38" spans="1:14">
      <c r="A38" t="s">
        <v>173</v>
      </c>
      <c r="B38" s="873" t="str">
        <f>VLOOKUP(A38,EQUIPOS!A8:D154,3,FALSE)</f>
        <v>Compactador neumático de Potencia 70 HP, peso de 13 ton</v>
      </c>
      <c r="C38" s="874"/>
      <c r="D38" s="874"/>
      <c r="E38" s="874"/>
      <c r="F38" s="874"/>
      <c r="G38" s="874"/>
      <c r="H38" s="875"/>
      <c r="I38" s="267"/>
      <c r="J38" s="268"/>
      <c r="K38" s="269">
        <f>VLOOKUP(A38,EQUIPOS!A8:D165,4,FALSE)</f>
        <v>142646.63667239601</v>
      </c>
      <c r="L38" s="270"/>
      <c r="M38" s="271">
        <v>9</v>
      </c>
      <c r="N38" s="272">
        <f t="shared" si="0"/>
        <v>15849.626296932889</v>
      </c>
    </row>
    <row r="39" spans="1:14">
      <c r="A39" t="s">
        <v>286</v>
      </c>
      <c r="B39" s="873" t="str">
        <f>VLOOKUP(A39,EQUIPOS!A9:D154,3,FALSE)</f>
        <v>Planta de asfalto en frio</v>
      </c>
      <c r="C39" s="874"/>
      <c r="D39" s="874"/>
      <c r="E39" s="874"/>
      <c r="F39" s="874"/>
      <c r="G39" s="874"/>
      <c r="H39" s="875"/>
      <c r="I39" s="267"/>
      <c r="J39" s="268"/>
      <c r="K39" s="269">
        <f>VLOOKUP(A39,EQUIPOS!A9:D166,4,FALSE)</f>
        <v>183668.07313609216</v>
      </c>
      <c r="L39" s="270"/>
      <c r="M39" s="271">
        <v>9</v>
      </c>
      <c r="N39" s="272">
        <f t="shared" si="0"/>
        <v>20407.563681788019</v>
      </c>
    </row>
    <row r="40" spans="1:14">
      <c r="A40" t="s">
        <v>290</v>
      </c>
      <c r="B40" s="873" t="str">
        <f>VLOOKUP(A40,EQUIPOS!A10:D154,3,FALSE)</f>
        <v>Planta trituradora</v>
      </c>
      <c r="C40" s="874"/>
      <c r="D40" s="874"/>
      <c r="E40" s="874"/>
      <c r="F40" s="874"/>
      <c r="G40" s="874"/>
      <c r="H40" s="875"/>
      <c r="I40" s="267"/>
      <c r="J40" s="268"/>
      <c r="K40" s="269">
        <f>VLOOKUP(A40,EQUIPOS!A10:D167,4,FALSE)</f>
        <v>388125.9802243358</v>
      </c>
      <c r="L40" s="270"/>
      <c r="M40" s="271">
        <v>30</v>
      </c>
      <c r="N40" s="272">
        <f t="shared" si="0"/>
        <v>12937.532674144526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9</v>
      </c>
      <c r="N42" s="272">
        <f t="shared" si="0"/>
        <v>19372.508675538735</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9</v>
      </c>
      <c r="N43" s="272">
        <f t="shared" si="0"/>
        <v>8676.8545715603377</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80"/>
      <c r="F46" s="874"/>
      <c r="G46" s="874"/>
      <c r="H46" s="875"/>
      <c r="I46" s="36"/>
      <c r="J46" s="37"/>
      <c r="K46" s="274"/>
      <c r="L46" s="276"/>
      <c r="M46" s="277"/>
      <c r="N46" s="278"/>
    </row>
    <row r="47" spans="1:14">
      <c r="B47" s="881" t="s">
        <v>952</v>
      </c>
      <c r="C47" s="882"/>
      <c r="D47" s="882"/>
      <c r="E47" s="38"/>
      <c r="F47" s="39"/>
      <c r="G47" s="39"/>
      <c r="H47" s="40"/>
      <c r="I47" s="36"/>
      <c r="J47" s="37"/>
      <c r="K47" s="279"/>
      <c r="L47" s="276"/>
      <c r="M47" s="401">
        <v>0.1</v>
      </c>
      <c r="N47" s="344">
        <f>N81*M47</f>
        <v>1065.8882903278056</v>
      </c>
    </row>
    <row r="48" spans="1:14" ht="15.75" thickBot="1">
      <c r="B48" s="873"/>
      <c r="C48" s="874"/>
      <c r="D48" s="874"/>
      <c r="E48" s="874"/>
      <c r="F48" s="874"/>
      <c r="G48" s="874"/>
      <c r="H48" s="875"/>
      <c r="I48" s="883"/>
      <c r="J48" s="884"/>
      <c r="K48" s="41"/>
      <c r="L48" s="885"/>
      <c r="M48" s="886"/>
      <c r="N48" s="105"/>
    </row>
    <row r="49" spans="1:14" ht="15.75" thickBot="1">
      <c r="B49" s="824" t="s">
        <v>953</v>
      </c>
      <c r="C49" s="825"/>
      <c r="D49" s="825"/>
      <c r="E49" s="825"/>
      <c r="F49" s="825"/>
      <c r="G49" s="825"/>
      <c r="H49" s="825"/>
      <c r="I49" s="825"/>
      <c r="J49" s="825"/>
      <c r="K49" s="825"/>
      <c r="L49" s="825"/>
      <c r="M49" s="826"/>
      <c r="N49" s="394">
        <f>SUM(N36:N48)</f>
        <v>101468.43206713189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28848.757534038559</v>
      </c>
      <c r="N54" s="272">
        <f>K54*M54</f>
        <v>40388.260547653983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44.451023413669695</v>
      </c>
      <c r="N55" s="272">
        <f>K55*M55</f>
        <v>1111.2755853417423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411">
        <f>SUM(N54:N58)</f>
        <v>41499.536132995723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911">
        <f>VLOOKUP(A64,TRANSPORTE!A5:D117,4,FALSE)</f>
        <v>1182.3355420950079</v>
      </c>
      <c r="M64" s="912"/>
      <c r="N64" s="287">
        <f>K64*L64</f>
        <v>1655.269758933011</v>
      </c>
    </row>
    <row r="65" spans="1:15">
      <c r="A65" t="s">
        <v>1349</v>
      </c>
      <c r="B65" s="46" t="str">
        <f>VLOOKUP(A65,TRANSPORTE!A6:D117,3,FALSE)</f>
        <v>Transporte de Mezcla en Frio DMF-19</v>
      </c>
      <c r="C65" s="47"/>
      <c r="D65" s="47"/>
      <c r="E65" s="47"/>
      <c r="F65" s="47"/>
      <c r="G65" s="47"/>
      <c r="H65" s="311" t="s">
        <v>1468</v>
      </c>
      <c r="I65" s="279">
        <v>1.25</v>
      </c>
      <c r="J65" s="286">
        <v>1</v>
      </c>
      <c r="K65" s="279">
        <v>1.25</v>
      </c>
      <c r="L65" s="911">
        <f>VLOOKUP(A65,TRANSPORTE!A6:D117,4,FALSE)</f>
        <v>1182.3355420950079</v>
      </c>
      <c r="M65" s="912"/>
      <c r="N65" s="287">
        <f>K65*L65</f>
        <v>1477.91942761876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3133.1891865517709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10658.882903278056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156760.04028995743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31352.008057991487</v>
      </c>
      <c r="M88" s="860"/>
      <c r="N88" s="51"/>
    </row>
    <row r="89" spans="1:14">
      <c r="B89" s="89" t="s">
        <v>973</v>
      </c>
      <c r="C89" s="90"/>
      <c r="D89" s="90"/>
      <c r="E89" s="90"/>
      <c r="F89" s="90"/>
      <c r="G89" s="90"/>
      <c r="H89" s="90"/>
      <c r="I89" s="87"/>
      <c r="J89" s="88"/>
      <c r="K89" s="304">
        <v>0.05</v>
      </c>
      <c r="L89" s="859">
        <f>N83*K89</f>
        <v>7838.0020144978716</v>
      </c>
      <c r="M89" s="860"/>
      <c r="N89" s="51"/>
    </row>
    <row r="90" spans="1:14" ht="15.75" thickBot="1">
      <c r="B90" s="91" t="s">
        <v>974</v>
      </c>
      <c r="C90" s="92"/>
      <c r="D90" s="92"/>
      <c r="E90" s="92"/>
      <c r="F90" s="92"/>
      <c r="G90" s="92"/>
      <c r="H90" s="92"/>
      <c r="I90" s="93"/>
      <c r="J90" s="94"/>
      <c r="K90" s="305">
        <v>0.05</v>
      </c>
      <c r="L90" s="861">
        <f>N83*K90</f>
        <v>7838.0020144978716</v>
      </c>
      <c r="M90" s="862"/>
      <c r="N90" s="51"/>
    </row>
    <row r="91" spans="1:14" ht="15.75" thickBot="1">
      <c r="B91" s="824" t="s">
        <v>953</v>
      </c>
      <c r="C91" s="825"/>
      <c r="D91" s="825"/>
      <c r="E91" s="825"/>
      <c r="F91" s="825"/>
      <c r="G91" s="825"/>
      <c r="H91" s="825"/>
      <c r="I91" s="825"/>
      <c r="J91" s="825"/>
      <c r="K91" s="825"/>
      <c r="L91" s="825"/>
      <c r="M91" s="826"/>
      <c r="N91" s="52">
        <f>L88+L89+L90</f>
        <v>47028.012086987226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52">
        <f>N83+N91</f>
        <v>203788.05237694466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168</v>
      </c>
      <c r="B37" s="873" t="str">
        <f>VLOOKUP(A37,EQUIPOS!A7:D154,3,FALSE)</f>
        <v>Compactador tipo  POTENCIA: 105 HP, PESO: 6 ton</v>
      </c>
      <c r="C37" s="874"/>
      <c r="D37" s="874"/>
      <c r="E37" s="874"/>
      <c r="F37" s="874"/>
      <c r="G37" s="874"/>
      <c r="H37" s="875"/>
      <c r="I37" s="267"/>
      <c r="J37" s="268"/>
      <c r="K37" s="269">
        <f>VLOOKUP(A37,EQUIPOS!A7:D164,4,FALSE)</f>
        <v>117636.49940775197</v>
      </c>
      <c r="L37" s="270"/>
      <c r="M37" s="271">
        <v>7</v>
      </c>
      <c r="N37" s="272">
        <f t="shared" ref="N37:N43" si="0">K37/M37</f>
        <v>16805.214201107425</v>
      </c>
    </row>
    <row r="38" spans="1:14">
      <c r="A38" t="s">
        <v>173</v>
      </c>
      <c r="B38" s="873" t="str">
        <f>VLOOKUP(A38,EQUIPOS!A8:D154,3,FALSE)</f>
        <v>Compactador neumático de Potencia 70 HP, peso de 13 ton</v>
      </c>
      <c r="C38" s="874"/>
      <c r="D38" s="874"/>
      <c r="E38" s="874"/>
      <c r="F38" s="874"/>
      <c r="G38" s="874"/>
      <c r="H38" s="875"/>
      <c r="I38" s="267"/>
      <c r="J38" s="268"/>
      <c r="K38" s="269">
        <f>VLOOKUP(A38,EQUIPOS!A8:D165,4,FALSE)</f>
        <v>142646.63667239601</v>
      </c>
      <c r="L38" s="270"/>
      <c r="M38" s="271">
        <v>7</v>
      </c>
      <c r="N38" s="272">
        <f t="shared" si="0"/>
        <v>20378.090953199429</v>
      </c>
    </row>
    <row r="39" spans="1:14">
      <c r="A39" t="s">
        <v>286</v>
      </c>
      <c r="B39" s="873" t="str">
        <f>VLOOKUP(A39,EQUIPOS!A9:D154,3,FALSE)</f>
        <v>Planta de asfalto en frio</v>
      </c>
      <c r="C39" s="874"/>
      <c r="D39" s="874"/>
      <c r="E39" s="874"/>
      <c r="F39" s="874"/>
      <c r="G39" s="874"/>
      <c r="H39" s="875"/>
      <c r="I39" s="267"/>
      <c r="J39" s="268"/>
      <c r="K39" s="269">
        <f>VLOOKUP(A39,EQUIPOS!A9:D166,4,FALSE)</f>
        <v>183668.07313609216</v>
      </c>
      <c r="L39" s="270"/>
      <c r="M39" s="271">
        <v>9</v>
      </c>
      <c r="N39" s="272">
        <f t="shared" si="0"/>
        <v>20407.563681788019</v>
      </c>
    </row>
    <row r="40" spans="1:14">
      <c r="A40" t="s">
        <v>290</v>
      </c>
      <c r="B40" s="873" t="str">
        <f>VLOOKUP(A40,EQUIPOS!A10:D154,3,FALSE)</f>
        <v>Planta trituradora</v>
      </c>
      <c r="C40" s="874"/>
      <c r="D40" s="874"/>
      <c r="E40" s="874"/>
      <c r="F40" s="874"/>
      <c r="G40" s="874"/>
      <c r="H40" s="875"/>
      <c r="I40" s="267"/>
      <c r="J40" s="268"/>
      <c r="K40" s="269">
        <f>VLOOKUP(A40,EQUIPOS!A10:D167,4,FALSE)</f>
        <v>388125.9802243358</v>
      </c>
      <c r="L40" s="270"/>
      <c r="M40" s="271">
        <v>30</v>
      </c>
      <c r="N40" s="272">
        <f t="shared" si="0"/>
        <v>12937.532674144526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7</v>
      </c>
      <c r="N42" s="272">
        <f t="shared" si="0"/>
        <v>24907.511154264088</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9</v>
      </c>
      <c r="N43" s="272">
        <f t="shared" si="0"/>
        <v>8676.8545715603377</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80"/>
      <c r="F46" s="874"/>
      <c r="G46" s="874"/>
      <c r="H46" s="875"/>
      <c r="I46" s="36"/>
      <c r="J46" s="37"/>
      <c r="K46" s="274"/>
      <c r="L46" s="276"/>
      <c r="M46" s="277"/>
      <c r="N46" s="278"/>
    </row>
    <row r="47" spans="1:14">
      <c r="B47" s="881" t="s">
        <v>952</v>
      </c>
      <c r="C47" s="882"/>
      <c r="D47" s="882"/>
      <c r="E47" s="38"/>
      <c r="F47" s="39"/>
      <c r="G47" s="39"/>
      <c r="H47" s="40"/>
      <c r="I47" s="36"/>
      <c r="J47" s="37"/>
      <c r="K47" s="279"/>
      <c r="L47" s="276"/>
      <c r="M47" s="401">
        <v>0.1</v>
      </c>
      <c r="N47" s="344">
        <f>N81*M47</f>
        <v>1218.1580460889206</v>
      </c>
    </row>
    <row r="48" spans="1:14" ht="15.75" thickBot="1">
      <c r="B48" s="873"/>
      <c r="C48" s="874"/>
      <c r="D48" s="874"/>
      <c r="E48" s="874"/>
      <c r="F48" s="874"/>
      <c r="G48" s="874"/>
      <c r="H48" s="875"/>
      <c r="I48" s="883"/>
      <c r="J48" s="884"/>
      <c r="K48" s="41"/>
      <c r="L48" s="885"/>
      <c r="M48" s="886"/>
      <c r="N48" s="105"/>
    </row>
    <row r="49" spans="1:14" ht="15.75" thickBot="1">
      <c r="B49" s="824" t="s">
        <v>953</v>
      </c>
      <c r="C49" s="825"/>
      <c r="D49" s="825"/>
      <c r="E49" s="825"/>
      <c r="F49" s="825"/>
      <c r="G49" s="825"/>
      <c r="H49" s="825"/>
      <c r="I49" s="825"/>
      <c r="J49" s="825"/>
      <c r="K49" s="825"/>
      <c r="L49" s="825"/>
      <c r="M49" s="826"/>
      <c r="N49" s="394">
        <f>SUM(N36:N48)</f>
        <v>115418.66100257546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28848.757534038559</v>
      </c>
      <c r="N54" s="272">
        <f>K54*M54</f>
        <v>40388.260547653983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44.451023413669695</v>
      </c>
      <c r="N55" s="272">
        <f>K55*M55</f>
        <v>1111.2755853417423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394">
        <f>SUM(N54:N58)</f>
        <v>41499.536132995723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1">
        <f>VLOOKUP(A64,TRANSPORTE!A5:D117,4,FALSE)</f>
        <v>1182.3355420950079</v>
      </c>
      <c r="M64" s="912"/>
      <c r="N64" s="287">
        <f>K64*L64</f>
        <v>1655.269758933011</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1182.3355420950079</v>
      </c>
      <c r="N65" s="412">
        <f>K65*M65</f>
        <v>1477.91942761876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3133.1891865517709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63</v>
      </c>
      <c r="N75" s="395">
        <f>K75/M75</f>
        <v>7947.9993650793649</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12181.580460889205</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172232.96678301218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34446.59335660244</v>
      </c>
      <c r="M88" s="860"/>
      <c r="N88" s="51"/>
    </row>
    <row r="89" spans="1:14">
      <c r="B89" s="89" t="s">
        <v>973</v>
      </c>
      <c r="C89" s="90"/>
      <c r="D89" s="90"/>
      <c r="E89" s="90"/>
      <c r="F89" s="90"/>
      <c r="G89" s="90"/>
      <c r="H89" s="90"/>
      <c r="I89" s="87"/>
      <c r="J89" s="88"/>
      <c r="K89" s="304">
        <v>0.05</v>
      </c>
      <c r="L89" s="859">
        <f>N83*K89</f>
        <v>8611.6483391506099</v>
      </c>
      <c r="M89" s="860"/>
      <c r="N89" s="51"/>
    </row>
    <row r="90" spans="1:14" ht="15.75" thickBot="1">
      <c r="B90" s="91" t="s">
        <v>974</v>
      </c>
      <c r="C90" s="92"/>
      <c r="D90" s="92"/>
      <c r="E90" s="92"/>
      <c r="F90" s="92"/>
      <c r="G90" s="92"/>
      <c r="H90" s="92"/>
      <c r="I90" s="93"/>
      <c r="J90" s="94"/>
      <c r="K90" s="305">
        <v>0.05</v>
      </c>
      <c r="L90" s="861">
        <f>N83*K90</f>
        <v>8611.6483391506099</v>
      </c>
      <c r="M90" s="862"/>
      <c r="N90" s="51"/>
    </row>
    <row r="91" spans="1:14" ht="15.75" thickBot="1">
      <c r="B91" s="824" t="s">
        <v>953</v>
      </c>
      <c r="C91" s="825"/>
      <c r="D91" s="825"/>
      <c r="E91" s="825"/>
      <c r="F91" s="825"/>
      <c r="G91" s="825"/>
      <c r="H91" s="825"/>
      <c r="I91" s="825"/>
      <c r="J91" s="825"/>
      <c r="K91" s="825"/>
      <c r="L91" s="825"/>
      <c r="M91" s="826"/>
      <c r="N91" s="52">
        <f>L88+L89+L90</f>
        <v>51669.890034903663</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223902.85681791583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9</v>
      </c>
      <c r="N37" s="272">
        <f t="shared" ref="N37:N43" si="0">K37/M37</f>
        <v>15849.626296932889</v>
      </c>
    </row>
    <row r="38" spans="1:14">
      <c r="A38" t="s">
        <v>168</v>
      </c>
      <c r="B38" s="873" t="str">
        <f>VLOOKUP(A38,EQUIPOS!A8:D154,3,FALSE)</f>
        <v>Compactador tipo  POTENCIA: 105 HP, PESO: 6 ton</v>
      </c>
      <c r="C38" s="874"/>
      <c r="D38" s="874"/>
      <c r="E38" s="874"/>
      <c r="F38" s="874"/>
      <c r="G38" s="874"/>
      <c r="H38" s="875"/>
      <c r="I38" s="267"/>
      <c r="J38" s="268"/>
      <c r="K38" s="269">
        <f>VLOOKUP(A38,EQUIPOS!A8:D165,4,FALSE)</f>
        <v>117636.49940775197</v>
      </c>
      <c r="L38" s="270"/>
      <c r="M38" s="271">
        <v>9</v>
      </c>
      <c r="N38" s="272">
        <f t="shared" si="0"/>
        <v>13070.722156416885</v>
      </c>
    </row>
    <row r="39" spans="1:14">
      <c r="A39" t="s">
        <v>286</v>
      </c>
      <c r="B39" s="873" t="str">
        <f>VLOOKUP(A39,EQUIPOS!A9:D154,3,FALSE)</f>
        <v>Planta de asfalto en frio</v>
      </c>
      <c r="C39" s="874"/>
      <c r="D39" s="874"/>
      <c r="E39" s="874"/>
      <c r="F39" s="874"/>
      <c r="G39" s="874"/>
      <c r="H39" s="875"/>
      <c r="I39" s="267"/>
      <c r="J39" s="268"/>
      <c r="K39" s="269">
        <f>VLOOKUP(A39,EQUIPOS!A9:D166,4,FALSE)</f>
        <v>183668.07313609216</v>
      </c>
      <c r="L39" s="270"/>
      <c r="M39" s="271">
        <v>9</v>
      </c>
      <c r="N39" s="272">
        <f t="shared" si="0"/>
        <v>20407.563681788019</v>
      </c>
    </row>
    <row r="40" spans="1:14">
      <c r="A40" t="s">
        <v>290</v>
      </c>
      <c r="B40" s="873" t="str">
        <f>VLOOKUP(A40,EQUIPOS!A10:D154,3,FALSE)</f>
        <v>Planta trituradora</v>
      </c>
      <c r="C40" s="874"/>
      <c r="D40" s="874"/>
      <c r="E40" s="874"/>
      <c r="F40" s="874"/>
      <c r="G40" s="874"/>
      <c r="H40" s="875"/>
      <c r="I40" s="267"/>
      <c r="J40" s="268"/>
      <c r="K40" s="269">
        <f>VLOOKUP(A40,EQUIPOS!A10:D167,4,FALSE)</f>
        <v>388125.9802243358</v>
      </c>
      <c r="L40" s="270"/>
      <c r="M40" s="271">
        <v>30</v>
      </c>
      <c r="N40" s="272">
        <f t="shared" si="0"/>
        <v>12937.532674144526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9</v>
      </c>
      <c r="N42" s="272">
        <f t="shared" si="0"/>
        <v>19372.508675538735</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9</v>
      </c>
      <c r="N43" s="272">
        <f t="shared" si="0"/>
        <v>8676.8545715603377</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74"/>
      <c r="F46" s="874"/>
      <c r="G46" s="874"/>
      <c r="H46" s="875"/>
      <c r="I46" s="36"/>
      <c r="J46" s="37"/>
      <c r="K46" s="274"/>
      <c r="L46" s="276"/>
      <c r="M46" s="277"/>
      <c r="N46" s="278"/>
    </row>
    <row r="47" spans="1:14">
      <c r="B47" s="881" t="s">
        <v>952</v>
      </c>
      <c r="C47" s="959"/>
      <c r="D47" s="959"/>
      <c r="E47" s="38"/>
      <c r="F47" s="39"/>
      <c r="G47" s="39"/>
      <c r="H47" s="40"/>
      <c r="I47" s="36"/>
      <c r="J47" s="37"/>
      <c r="K47" s="279"/>
      <c r="L47" s="276"/>
      <c r="M47" s="401">
        <v>0.1</v>
      </c>
      <c r="N47" s="344">
        <f>N81*M47</f>
        <v>1065.8882903278056</v>
      </c>
    </row>
    <row r="48" spans="1:14" ht="15.75" thickBot="1">
      <c r="B48" s="960"/>
      <c r="C48" s="961"/>
      <c r="D48" s="961"/>
      <c r="E48" s="961"/>
      <c r="F48" s="961"/>
      <c r="G48" s="961"/>
      <c r="H48" s="962"/>
      <c r="I48" s="883"/>
      <c r="J48" s="884"/>
      <c r="K48" s="41"/>
      <c r="L48" s="885"/>
      <c r="M48" s="963"/>
      <c r="N48" s="105"/>
    </row>
    <row r="49" spans="1:14" ht="15.75" thickBot="1">
      <c r="B49" s="824" t="s">
        <v>953</v>
      </c>
      <c r="C49" s="825"/>
      <c r="D49" s="825"/>
      <c r="E49" s="825"/>
      <c r="F49" s="825"/>
      <c r="G49" s="825"/>
      <c r="H49" s="825"/>
      <c r="I49" s="825"/>
      <c r="J49" s="825"/>
      <c r="K49" s="825"/>
      <c r="L49" s="825"/>
      <c r="M49" s="826"/>
      <c r="N49" s="394">
        <f>SUM(N36:N48)</f>
        <v>101468.43206713189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28848.757534038559</v>
      </c>
      <c r="N54" s="272">
        <f>K54*M54</f>
        <v>40388.260547653983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44.451023413669695</v>
      </c>
      <c r="N55" s="272">
        <f>K55*M55</f>
        <v>1111.2755853417423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394">
        <f>SUM(N54:N58)</f>
        <v>41499.536132995723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1">
        <f>VLOOKUP(A64,TRANSPORTE!A5:D117,4,FALSE)</f>
        <v>1182.3355420950079</v>
      </c>
      <c r="M64" s="912"/>
      <c r="N64" s="287">
        <f>K64*L64</f>
        <v>1655.269758933011</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911">
        <f>VLOOKUP(A65,TRANSPORTE!A6:D117,4,FALSE)</f>
        <v>1182.3355420950079</v>
      </c>
      <c r="M65" s="912"/>
      <c r="N65" s="287">
        <f>K65*L65</f>
        <v>1477.91942761876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3133.1891865517709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10658.882903278056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156760.04028995743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31352.008057991487</v>
      </c>
      <c r="M88" s="860"/>
      <c r="N88" s="51"/>
    </row>
    <row r="89" spans="1:14">
      <c r="B89" s="89" t="s">
        <v>973</v>
      </c>
      <c r="C89" s="90"/>
      <c r="D89" s="90"/>
      <c r="E89" s="90"/>
      <c r="F89" s="90"/>
      <c r="G89" s="90"/>
      <c r="H89" s="90"/>
      <c r="I89" s="87"/>
      <c r="J89" s="88"/>
      <c r="K89" s="304">
        <v>0.05</v>
      </c>
      <c r="L89" s="859">
        <f>N83*K89</f>
        <v>7838.0020144978716</v>
      </c>
      <c r="M89" s="860"/>
      <c r="N89" s="51"/>
    </row>
    <row r="90" spans="1:14" ht="15.75" thickBot="1">
      <c r="B90" s="91" t="s">
        <v>974</v>
      </c>
      <c r="C90" s="92"/>
      <c r="D90" s="92"/>
      <c r="E90" s="92"/>
      <c r="F90" s="92"/>
      <c r="G90" s="92"/>
      <c r="H90" s="92"/>
      <c r="I90" s="93"/>
      <c r="J90" s="94"/>
      <c r="K90" s="305">
        <v>0.05</v>
      </c>
      <c r="L90" s="861">
        <f>N83*K90</f>
        <v>7838.0020144978716</v>
      </c>
      <c r="M90" s="862"/>
      <c r="N90" s="51"/>
    </row>
    <row r="91" spans="1:14" ht="15.75" thickBot="1">
      <c r="B91" s="824" t="s">
        <v>953</v>
      </c>
      <c r="C91" s="825"/>
      <c r="D91" s="825"/>
      <c r="E91" s="825"/>
      <c r="F91" s="825"/>
      <c r="G91" s="825"/>
      <c r="H91" s="825"/>
      <c r="I91" s="825"/>
      <c r="J91" s="825"/>
      <c r="K91" s="825"/>
      <c r="L91" s="825"/>
      <c r="M91" s="826"/>
      <c r="N91" s="52">
        <f>L88+L89+L90</f>
        <v>47028.012086987226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203788.05237694466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9</v>
      </c>
      <c r="N37" s="272">
        <f t="shared" ref="N37:N43" si="0">K37/M37</f>
        <v>15849.626296932889</v>
      </c>
    </row>
    <row r="38" spans="1:14">
      <c r="A38" t="s">
        <v>168</v>
      </c>
      <c r="B38" s="873" t="str">
        <f>VLOOKUP(A38,EQUIPOS!A8:D154,3,FALSE)</f>
        <v>Compactador tipo  POTENCIA: 105 HP, PESO: 6 ton</v>
      </c>
      <c r="C38" s="874"/>
      <c r="D38" s="874"/>
      <c r="E38" s="874"/>
      <c r="F38" s="874"/>
      <c r="G38" s="874"/>
      <c r="H38" s="875"/>
      <c r="I38" s="267"/>
      <c r="J38" s="268"/>
      <c r="K38" s="269">
        <f>VLOOKUP(A38,EQUIPOS!A8:D165,4,FALSE)</f>
        <v>117636.49940775197</v>
      </c>
      <c r="L38" s="270"/>
      <c r="M38" s="271">
        <v>9</v>
      </c>
      <c r="N38" s="272">
        <f t="shared" si="0"/>
        <v>13070.722156416885</v>
      </c>
    </row>
    <row r="39" spans="1:14">
      <c r="A39" t="s">
        <v>286</v>
      </c>
      <c r="B39" s="873" t="str">
        <f>VLOOKUP(A39,EQUIPOS!A9:D154,3,FALSE)</f>
        <v>Planta de asfalto en frio</v>
      </c>
      <c r="C39" s="874"/>
      <c r="D39" s="874"/>
      <c r="E39" s="874"/>
      <c r="F39" s="874"/>
      <c r="G39" s="874"/>
      <c r="H39" s="875"/>
      <c r="I39" s="267"/>
      <c r="J39" s="268"/>
      <c r="K39" s="269">
        <f>VLOOKUP(A39,EQUIPOS!A9:D166,4,FALSE)</f>
        <v>183668.07313609216</v>
      </c>
      <c r="L39" s="270"/>
      <c r="M39" s="271">
        <v>9</v>
      </c>
      <c r="N39" s="272">
        <f t="shared" si="0"/>
        <v>20407.563681788019</v>
      </c>
    </row>
    <row r="40" spans="1:14">
      <c r="A40" t="s">
        <v>290</v>
      </c>
      <c r="B40" s="873" t="str">
        <f>VLOOKUP(A40,EQUIPOS!A10:D154,3,FALSE)</f>
        <v>Planta trituradora</v>
      </c>
      <c r="C40" s="874"/>
      <c r="D40" s="874"/>
      <c r="E40" s="874"/>
      <c r="F40" s="874"/>
      <c r="G40" s="874"/>
      <c r="H40" s="875"/>
      <c r="I40" s="267"/>
      <c r="J40" s="268"/>
      <c r="K40" s="269">
        <f>VLOOKUP(A40,EQUIPOS!A10:D167,4,FALSE)</f>
        <v>388125.9802243358</v>
      </c>
      <c r="L40" s="270"/>
      <c r="M40" s="271">
        <v>30</v>
      </c>
      <c r="N40" s="272">
        <f t="shared" si="0"/>
        <v>12937.532674144526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9</v>
      </c>
      <c r="N42" s="272">
        <f t="shared" si="0"/>
        <v>19372.508675538735</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9</v>
      </c>
      <c r="N43" s="272">
        <f t="shared" si="0"/>
        <v>8676.8545715603377</v>
      </c>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N80*M46</f>
        <v>1065.8882903278056</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101468.43206713189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28848.757534038559</v>
      </c>
      <c r="N53" s="272">
        <f>K53*M53</f>
        <v>40388.260547653983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44.451023413669695</v>
      </c>
      <c r="N54" s="272">
        <f>K54*M54</f>
        <v>1111.2755853417423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41499.536132995723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1">
        <f>VLOOKUP(A63,TRANSPORTE!A5:D117,4,FALSE)</f>
        <v>1182.3355420950079</v>
      </c>
      <c r="M63" s="912"/>
      <c r="N63" s="287">
        <f>K63*L63</f>
        <v>1655.269758933011</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911">
        <f>VLOOKUP(A64,TRANSPORTE!A6:D117,4,FALSE)</f>
        <v>1182.3355420950079</v>
      </c>
      <c r="M64" s="912"/>
      <c r="N64" s="287">
        <f>K64*L64</f>
        <v>1477.91942761876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f>N63+N64+N65+N66+N67</f>
        <v>3133.1891865517709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45"/>
    </row>
    <row r="80" spans="1:15" ht="15.75" thickBot="1">
      <c r="B80" s="913" t="s">
        <v>953</v>
      </c>
      <c r="C80" s="867"/>
      <c r="D80" s="867"/>
      <c r="E80" s="867"/>
      <c r="F80" s="867"/>
      <c r="G80" s="867"/>
      <c r="H80" s="867"/>
      <c r="I80" s="867"/>
      <c r="J80" s="867"/>
      <c r="K80" s="867"/>
      <c r="L80" s="867"/>
      <c r="M80" s="868"/>
      <c r="N80" s="301">
        <f>SUM(N74:N79)</f>
        <v>10658.882903278056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156760.04028995743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31352.008057991487</v>
      </c>
      <c r="M87" s="860"/>
      <c r="N87" s="51"/>
    </row>
    <row r="88" spans="1:14">
      <c r="B88" s="89" t="s">
        <v>973</v>
      </c>
      <c r="C88" s="90"/>
      <c r="D88" s="90"/>
      <c r="E88" s="90"/>
      <c r="F88" s="90"/>
      <c r="G88" s="90"/>
      <c r="H88" s="90"/>
      <c r="I88" s="87"/>
      <c r="J88" s="88"/>
      <c r="K88" s="304">
        <v>0.05</v>
      </c>
      <c r="L88" s="859">
        <f>N82*K88</f>
        <v>7838.0020144978716</v>
      </c>
      <c r="M88" s="860"/>
      <c r="N88" s="51"/>
    </row>
    <row r="89" spans="1:14" ht="15.75" thickBot="1">
      <c r="B89" s="91" t="s">
        <v>974</v>
      </c>
      <c r="C89" s="92"/>
      <c r="D89" s="92"/>
      <c r="E89" s="92"/>
      <c r="F89" s="92"/>
      <c r="G89" s="92"/>
      <c r="H89" s="92"/>
      <c r="I89" s="93"/>
      <c r="J89" s="94"/>
      <c r="K89" s="305">
        <v>0.05</v>
      </c>
      <c r="L89" s="861">
        <f>N82*K89</f>
        <v>7838.0020144978716</v>
      </c>
      <c r="M89" s="862"/>
      <c r="N89" s="51"/>
    </row>
    <row r="90" spans="1:14" ht="15.75" thickBot="1">
      <c r="B90" s="824" t="s">
        <v>953</v>
      </c>
      <c r="C90" s="825"/>
      <c r="D90" s="825"/>
      <c r="E90" s="825"/>
      <c r="F90" s="825"/>
      <c r="G90" s="825"/>
      <c r="H90" s="825"/>
      <c r="I90" s="825"/>
      <c r="J90" s="825"/>
      <c r="K90" s="825"/>
      <c r="L90" s="825"/>
      <c r="M90" s="826"/>
      <c r="N90" s="52">
        <f>L87+L88+L89</f>
        <v>47028.012086987226</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203788.05237694466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9</v>
      </c>
      <c r="N37" s="272">
        <f t="shared" ref="N37:N43" si="0">K37/M37</f>
        <v>15849.626296932889</v>
      </c>
    </row>
    <row r="38" spans="1:14">
      <c r="A38" t="s">
        <v>168</v>
      </c>
      <c r="B38" s="873" t="str">
        <f>VLOOKUP(A38,EQUIPOS!A8:D154,3,FALSE)</f>
        <v>Compactador tipo  POTENCIA: 105 HP, PESO: 6 ton</v>
      </c>
      <c r="C38" s="874"/>
      <c r="D38" s="874"/>
      <c r="E38" s="874"/>
      <c r="F38" s="874"/>
      <c r="G38" s="874"/>
      <c r="H38" s="875"/>
      <c r="I38" s="267"/>
      <c r="J38" s="268"/>
      <c r="K38" s="269">
        <f>VLOOKUP(A38,EQUIPOS!A8:D165,4,FALSE)</f>
        <v>117636.49940775197</v>
      </c>
      <c r="L38" s="270"/>
      <c r="M38" s="271">
        <v>9</v>
      </c>
      <c r="N38" s="272">
        <f t="shared" si="0"/>
        <v>13070.722156416885</v>
      </c>
    </row>
    <row r="39" spans="1:14">
      <c r="A39" t="s">
        <v>286</v>
      </c>
      <c r="B39" s="873" t="str">
        <f>VLOOKUP(A39,EQUIPOS!A9:D154,3,FALSE)</f>
        <v>Planta de asfalto en frio</v>
      </c>
      <c r="C39" s="874"/>
      <c r="D39" s="874"/>
      <c r="E39" s="874"/>
      <c r="F39" s="874"/>
      <c r="G39" s="874"/>
      <c r="H39" s="875"/>
      <c r="I39" s="267"/>
      <c r="J39" s="268"/>
      <c r="K39" s="269">
        <f>VLOOKUP(A39,EQUIPOS!A9:D166,4,FALSE)</f>
        <v>183668.07313609216</v>
      </c>
      <c r="L39" s="270"/>
      <c r="M39" s="271">
        <v>9</v>
      </c>
      <c r="N39" s="272">
        <f t="shared" si="0"/>
        <v>20407.563681788019</v>
      </c>
    </row>
    <row r="40" spans="1:14">
      <c r="A40" t="s">
        <v>290</v>
      </c>
      <c r="B40" s="873" t="str">
        <f>VLOOKUP(A40,EQUIPOS!A10:D154,3,FALSE)</f>
        <v>Planta trituradora</v>
      </c>
      <c r="C40" s="874"/>
      <c r="D40" s="874"/>
      <c r="E40" s="874"/>
      <c r="F40" s="874"/>
      <c r="G40" s="874"/>
      <c r="H40" s="875"/>
      <c r="I40" s="267"/>
      <c r="J40" s="268"/>
      <c r="K40" s="269">
        <f>VLOOKUP(A40,EQUIPOS!A10:D167,4,FALSE)</f>
        <v>388125.9802243358</v>
      </c>
      <c r="L40" s="270"/>
      <c r="M40" s="271">
        <v>30</v>
      </c>
      <c r="N40" s="272">
        <f t="shared" si="0"/>
        <v>12937.532674144526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9</v>
      </c>
      <c r="N42" s="272">
        <f t="shared" si="0"/>
        <v>19372.508675538735</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9</v>
      </c>
      <c r="N43" s="272">
        <f t="shared" si="0"/>
        <v>8676.8545715603377</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74"/>
      <c r="F46" s="874"/>
      <c r="G46" s="874"/>
      <c r="H46" s="875"/>
      <c r="I46" s="36"/>
      <c r="J46" s="37"/>
      <c r="K46" s="274"/>
      <c r="L46" s="276"/>
      <c r="M46" s="277"/>
      <c r="N46" s="278"/>
    </row>
    <row r="47" spans="1:14">
      <c r="B47" s="881" t="s">
        <v>952</v>
      </c>
      <c r="C47" s="959"/>
      <c r="D47" s="959"/>
      <c r="E47" s="38"/>
      <c r="F47" s="39"/>
      <c r="G47" s="39"/>
      <c r="H47" s="40"/>
      <c r="I47" s="36"/>
      <c r="J47" s="37"/>
      <c r="K47" s="279"/>
      <c r="L47" s="276"/>
      <c r="M47" s="401">
        <v>0.1</v>
      </c>
      <c r="N47" s="344">
        <f>N81*M47</f>
        <v>1065.8882903278056</v>
      </c>
    </row>
    <row r="48" spans="1:14" ht="15.75" thickBot="1">
      <c r="B48" s="960"/>
      <c r="C48" s="961"/>
      <c r="D48" s="961"/>
      <c r="E48" s="961"/>
      <c r="F48" s="961"/>
      <c r="G48" s="961"/>
      <c r="H48" s="962"/>
      <c r="I48" s="883"/>
      <c r="J48" s="884"/>
      <c r="K48" s="41"/>
      <c r="L48" s="885"/>
      <c r="M48" s="963"/>
      <c r="N48" s="105"/>
    </row>
    <row r="49" spans="1:14" ht="15.75" thickBot="1">
      <c r="B49" s="824" t="s">
        <v>953</v>
      </c>
      <c r="C49" s="825"/>
      <c r="D49" s="825"/>
      <c r="E49" s="825"/>
      <c r="F49" s="825"/>
      <c r="G49" s="825"/>
      <c r="H49" s="825"/>
      <c r="I49" s="825"/>
      <c r="J49" s="825"/>
      <c r="K49" s="825"/>
      <c r="L49" s="825"/>
      <c r="M49" s="826"/>
      <c r="N49" s="394">
        <f>SUM(N36:N48)</f>
        <v>101468.43206713189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28848.757534038559</v>
      </c>
      <c r="N54" s="272">
        <f>K54*M54</f>
        <v>40388.260547653983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44.451023413669695</v>
      </c>
      <c r="N55" s="272">
        <f>K55*M55</f>
        <v>1111.2755853417423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394">
        <f>SUM(N54:N58)</f>
        <v>41499.536132995723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1">
        <f>VLOOKUP(A64,TRANSPORTE!A5:D117,4,FALSE)</f>
        <v>1182.3355420950079</v>
      </c>
      <c r="M64" s="912"/>
      <c r="N64" s="287">
        <f>K64*L64</f>
        <v>1655.269758933011</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911">
        <f>VLOOKUP(A65,TRANSPORTE!A6:D117,4,FALSE)</f>
        <v>1182.3355420950079</v>
      </c>
      <c r="M65" s="912"/>
      <c r="N65" s="287">
        <f>K65*L65</f>
        <v>1477.91942761876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3133.1891865517709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10658.882903278056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156760.04028995743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31352.008057991487</v>
      </c>
      <c r="M88" s="860"/>
      <c r="N88" s="51"/>
    </row>
    <row r="89" spans="1:14">
      <c r="B89" s="89" t="s">
        <v>973</v>
      </c>
      <c r="C89" s="90"/>
      <c r="D89" s="90"/>
      <c r="E89" s="90"/>
      <c r="F89" s="90"/>
      <c r="G89" s="90"/>
      <c r="H89" s="90"/>
      <c r="I89" s="87"/>
      <c r="J89" s="88"/>
      <c r="K89" s="304">
        <v>0.05</v>
      </c>
      <c r="L89" s="859">
        <f>N83*K89</f>
        <v>7838.0020144978716</v>
      </c>
      <c r="M89" s="860"/>
      <c r="N89" s="51"/>
    </row>
    <row r="90" spans="1:14" ht="15.75" thickBot="1">
      <c r="B90" s="91" t="s">
        <v>974</v>
      </c>
      <c r="C90" s="92"/>
      <c r="D90" s="92"/>
      <c r="E90" s="92"/>
      <c r="F90" s="92"/>
      <c r="G90" s="92"/>
      <c r="H90" s="92"/>
      <c r="I90" s="93"/>
      <c r="J90" s="94"/>
      <c r="K90" s="305">
        <v>0.05</v>
      </c>
      <c r="L90" s="861">
        <f>N83*K90</f>
        <v>7838.0020144978716</v>
      </c>
      <c r="M90" s="862"/>
      <c r="N90" s="51"/>
    </row>
    <row r="91" spans="1:14" ht="15.75" thickBot="1">
      <c r="B91" s="824" t="s">
        <v>953</v>
      </c>
      <c r="C91" s="825"/>
      <c r="D91" s="825"/>
      <c r="E91" s="825"/>
      <c r="F91" s="825"/>
      <c r="G91" s="825"/>
      <c r="H91" s="825"/>
      <c r="I91" s="825"/>
      <c r="J91" s="825"/>
      <c r="K91" s="825"/>
      <c r="L91" s="825"/>
      <c r="M91" s="826"/>
      <c r="N91" s="52">
        <f>L88+L89+L90</f>
        <v>47028.012086987226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203788.05237694466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 customHeight="1" thickBot="1">
      <c r="A31" t="s">
        <v>1845</v>
      </c>
      <c r="B31" s="80" t="s">
        <v>1067</v>
      </c>
      <c r="C31" s="964" t="s">
        <v>1580</v>
      </c>
      <c r="D31" s="964"/>
      <c r="E31" s="964"/>
      <c r="F31" s="965"/>
      <c r="G31" s="965"/>
      <c r="H31" s="965"/>
      <c r="I31" s="965"/>
      <c r="J31" s="965"/>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7</v>
      </c>
      <c r="N37" s="272">
        <f t="shared" ref="N37:N43" si="0">K37/M37</f>
        <v>20378.090953199429</v>
      </c>
    </row>
    <row r="38" spans="1:14">
      <c r="A38" t="s">
        <v>168</v>
      </c>
      <c r="B38" s="873" t="str">
        <f>VLOOKUP(A38,EQUIPOS!A8:D154,3,FALSE)</f>
        <v>Compactador tipo  POTENCIA: 105 HP, PESO: 6 ton</v>
      </c>
      <c r="C38" s="874"/>
      <c r="D38" s="874"/>
      <c r="E38" s="874"/>
      <c r="F38" s="874"/>
      <c r="G38" s="874"/>
      <c r="H38" s="875"/>
      <c r="I38" s="267"/>
      <c r="J38" s="268"/>
      <c r="K38" s="269">
        <f>VLOOKUP(A38,EQUIPOS!A8:D165,4,FALSE)</f>
        <v>117636.49940775197</v>
      </c>
      <c r="L38" s="270"/>
      <c r="M38" s="271">
        <v>7</v>
      </c>
      <c r="N38" s="272">
        <f t="shared" si="0"/>
        <v>16805.214201107425</v>
      </c>
    </row>
    <row r="39" spans="1:14">
      <c r="A39" t="s">
        <v>286</v>
      </c>
      <c r="B39" s="873" t="str">
        <f>VLOOKUP(A39,EQUIPOS!A9:D154,3,FALSE)</f>
        <v>Planta de asfalto en frio</v>
      </c>
      <c r="C39" s="874"/>
      <c r="D39" s="874"/>
      <c r="E39" s="874"/>
      <c r="F39" s="874"/>
      <c r="G39" s="874"/>
      <c r="H39" s="875"/>
      <c r="I39" s="267"/>
      <c r="J39" s="268"/>
      <c r="K39" s="269">
        <f>VLOOKUP(A39,EQUIPOS!A9:D166,4,FALSE)</f>
        <v>183668.07313609216</v>
      </c>
      <c r="L39" s="270"/>
      <c r="M39" s="271">
        <v>9</v>
      </c>
      <c r="N39" s="272">
        <f t="shared" si="0"/>
        <v>20407.563681788019</v>
      </c>
    </row>
    <row r="40" spans="1:14">
      <c r="A40" t="s">
        <v>290</v>
      </c>
      <c r="B40" s="873" t="str">
        <f>VLOOKUP(A40,EQUIPOS!A10:D154,3,FALSE)</f>
        <v>Planta trituradora</v>
      </c>
      <c r="C40" s="874"/>
      <c r="D40" s="874"/>
      <c r="E40" s="874"/>
      <c r="F40" s="874"/>
      <c r="G40" s="874"/>
      <c r="H40" s="875"/>
      <c r="I40" s="267"/>
      <c r="J40" s="268"/>
      <c r="K40" s="269">
        <f>VLOOKUP(A40,EQUIPOS!A10:D167,4,FALSE)</f>
        <v>388125.9802243358</v>
      </c>
      <c r="L40" s="270"/>
      <c r="M40" s="271">
        <v>30</v>
      </c>
      <c r="N40" s="272">
        <f t="shared" si="0"/>
        <v>12937.532674144526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7</v>
      </c>
      <c r="N42" s="272">
        <f t="shared" si="0"/>
        <v>24907.511154264088</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9</v>
      </c>
      <c r="N43" s="272">
        <f t="shared" si="0"/>
        <v>8676.8545715603377</v>
      </c>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N80*M46</f>
        <v>1218.1580460889206</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115418.66100257546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28848.757534038559</v>
      </c>
      <c r="N53" s="272">
        <f>K53*M53</f>
        <v>40388.260547653983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44.451023413669695</v>
      </c>
      <c r="N54" s="272">
        <f>K54*M54</f>
        <v>1111.2755853417423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41499.536132995723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1">
        <f>VLOOKUP(A63,TRANSPORTE!A5:D117,4,FALSE)</f>
        <v>1182.3355420950079</v>
      </c>
      <c r="M63" s="912"/>
      <c r="N63" s="287">
        <f>K63*L63</f>
        <v>1655.269758933011</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911">
        <f>VLOOKUP(A64,TRANSPORTE!A6:D117,4,FALSE)</f>
        <v>1182.3355420950079</v>
      </c>
      <c r="M64" s="912"/>
      <c r="N64" s="287">
        <f>K64*L64</f>
        <v>1477.91942761876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f>N63+N64+N65+N66+N67</f>
        <v>3133.1891865517709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63</v>
      </c>
      <c r="N74" s="395">
        <f>K74/M74</f>
        <v>7947.9993650793649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45"/>
    </row>
    <row r="80" spans="1:15" ht="15.75" thickBot="1">
      <c r="B80" s="913" t="s">
        <v>953</v>
      </c>
      <c r="C80" s="867"/>
      <c r="D80" s="867"/>
      <c r="E80" s="867"/>
      <c r="F80" s="867"/>
      <c r="G80" s="867"/>
      <c r="H80" s="867"/>
      <c r="I80" s="867"/>
      <c r="J80" s="867"/>
      <c r="K80" s="867"/>
      <c r="L80" s="867"/>
      <c r="M80" s="868"/>
      <c r="N80" s="301">
        <f>SUM(N74:N79)</f>
        <v>12181.580460889205</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172232.96678301218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34446.59335660244</v>
      </c>
      <c r="M87" s="860"/>
      <c r="N87" s="51"/>
    </row>
    <row r="88" spans="1:14">
      <c r="B88" s="89" t="s">
        <v>973</v>
      </c>
      <c r="C88" s="90"/>
      <c r="D88" s="90"/>
      <c r="E88" s="90"/>
      <c r="F88" s="90"/>
      <c r="G88" s="90"/>
      <c r="H88" s="90"/>
      <c r="I88" s="87"/>
      <c r="J88" s="88"/>
      <c r="K88" s="304">
        <v>0.05</v>
      </c>
      <c r="L88" s="859">
        <f>N82*K88</f>
        <v>8611.6483391506099</v>
      </c>
      <c r="M88" s="860"/>
      <c r="N88" s="51"/>
    </row>
    <row r="89" spans="1:14" ht="15.75" thickBot="1">
      <c r="B89" s="91" t="s">
        <v>974</v>
      </c>
      <c r="C89" s="92"/>
      <c r="D89" s="92"/>
      <c r="E89" s="92"/>
      <c r="F89" s="92"/>
      <c r="G89" s="92"/>
      <c r="H89" s="92"/>
      <c r="I89" s="93"/>
      <c r="J89" s="94"/>
      <c r="K89" s="305">
        <v>0.05</v>
      </c>
      <c r="L89" s="861">
        <f>N82*K89</f>
        <v>8611.6483391506099</v>
      </c>
      <c r="M89" s="862"/>
      <c r="N89" s="51"/>
    </row>
    <row r="90" spans="1:14" ht="15.75" thickBot="1">
      <c r="B90" s="824" t="s">
        <v>953</v>
      </c>
      <c r="C90" s="825"/>
      <c r="D90" s="825"/>
      <c r="E90" s="825"/>
      <c r="F90" s="825"/>
      <c r="G90" s="825"/>
      <c r="H90" s="825"/>
      <c r="I90" s="825"/>
      <c r="J90" s="825"/>
      <c r="K90" s="825"/>
      <c r="L90" s="825"/>
      <c r="M90" s="826"/>
      <c r="N90" s="52">
        <f>L87+L88+L89</f>
        <v>51669.890034903663</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223902.85681791583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10</v>
      </c>
      <c r="N37" s="272">
        <f t="shared" ref="N37:N43" si="0">K37/M37</f>
        <v>14264.663667239602</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81186.347255667089</v>
      </c>
      <c r="L38" s="270"/>
      <c r="M38" s="271">
        <v>10</v>
      </c>
      <c r="N38" s="272">
        <f t="shared" si="0"/>
        <v>8118.6347255667088</v>
      </c>
    </row>
    <row r="39" spans="1:14">
      <c r="A39" t="s">
        <v>284</v>
      </c>
      <c r="B39" s="873" t="str">
        <f>VLOOKUP(A39,EQUIPOS!A9:D154,3,FALSE)</f>
        <v>Planta de asfalto en caliente</v>
      </c>
      <c r="C39" s="874"/>
      <c r="D39" s="874"/>
      <c r="E39" s="874"/>
      <c r="F39" s="874"/>
      <c r="G39" s="874"/>
      <c r="H39" s="875"/>
      <c r="I39" s="267"/>
      <c r="J39" s="268"/>
      <c r="K39" s="269">
        <f>VLOOKUP(A39,EQUIPOS!A9:D166,4,FALSE)</f>
        <v>433614.75782530324</v>
      </c>
      <c r="L39" s="270"/>
      <c r="M39" s="271">
        <v>10</v>
      </c>
      <c r="N39" s="272">
        <f t="shared" si="0"/>
        <v>43361.475782530324</v>
      </c>
    </row>
    <row r="40" spans="1:14">
      <c r="A40" t="s">
        <v>290</v>
      </c>
      <c r="B40" s="873" t="str">
        <f>VLOOKUP(A40,EQUIPOS!A10:D154,3,FALSE)</f>
        <v>Planta trituradora</v>
      </c>
      <c r="C40" s="874"/>
      <c r="D40" s="874"/>
      <c r="E40" s="874"/>
      <c r="F40" s="874"/>
      <c r="G40" s="874"/>
      <c r="H40" s="875"/>
      <c r="I40" s="267"/>
      <c r="J40" s="268"/>
      <c r="K40" s="269">
        <f>VLOOKUP(A40,EQUIPOS!A10:D167,4,FALSE)</f>
        <v>388125.9802243358</v>
      </c>
      <c r="L40" s="270"/>
      <c r="M40" s="271">
        <v>30</v>
      </c>
      <c r="N40" s="272">
        <f t="shared" si="0"/>
        <v>12937.532674144526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10</v>
      </c>
      <c r="N42" s="272">
        <f t="shared" si="0"/>
        <v>17435.257807984861</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10</v>
      </c>
      <c r="N43" s="272">
        <f t="shared" si="0"/>
        <v>7809.1691144043043</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73"/>
      <c r="C47" s="874"/>
      <c r="D47" s="874"/>
      <c r="E47" s="874"/>
      <c r="F47" s="874"/>
      <c r="G47" s="874"/>
      <c r="H47" s="875"/>
      <c r="I47" s="876"/>
      <c r="J47" s="877"/>
      <c r="K47" s="269"/>
      <c r="L47" s="878"/>
      <c r="M47" s="879"/>
      <c r="N47" s="272"/>
    </row>
    <row r="48" spans="1:14">
      <c r="B48" s="873"/>
      <c r="C48" s="874"/>
      <c r="D48" s="874"/>
      <c r="E48" s="880"/>
      <c r="F48" s="874"/>
      <c r="G48" s="874"/>
      <c r="H48" s="875"/>
      <c r="I48" s="36"/>
      <c r="J48" s="37"/>
      <c r="K48" s="274"/>
      <c r="L48" s="276"/>
      <c r="M48" s="277"/>
      <c r="N48" s="278"/>
    </row>
    <row r="49" spans="1:14">
      <c r="B49" s="881" t="s">
        <v>952</v>
      </c>
      <c r="C49" s="882"/>
      <c r="D49" s="882"/>
      <c r="E49" s="38"/>
      <c r="F49" s="39"/>
      <c r="G49" s="39"/>
      <c r="H49" s="40"/>
      <c r="I49" s="36"/>
      <c r="J49" s="37"/>
      <c r="K49" s="279"/>
      <c r="L49" s="276"/>
      <c r="M49" s="401">
        <v>0.1</v>
      </c>
      <c r="N49" s="344">
        <f>N83*M49</f>
        <v>959.29946129502503</v>
      </c>
    </row>
    <row r="50" spans="1:14" ht="15.75" thickBot="1">
      <c r="B50" s="873"/>
      <c r="C50" s="874"/>
      <c r="D50" s="874"/>
      <c r="E50" s="874"/>
      <c r="F50" s="874"/>
      <c r="G50" s="874"/>
      <c r="H50" s="875"/>
      <c r="I50" s="883"/>
      <c r="J50" s="884"/>
      <c r="K50" s="41"/>
      <c r="L50" s="885"/>
      <c r="M50" s="886"/>
      <c r="N50" s="105"/>
    </row>
    <row r="51" spans="1:14" ht="15.75" thickBot="1">
      <c r="B51" s="824" t="s">
        <v>953</v>
      </c>
      <c r="C51" s="825"/>
      <c r="D51" s="825"/>
      <c r="E51" s="825"/>
      <c r="F51" s="825"/>
      <c r="G51" s="825"/>
      <c r="H51" s="825"/>
      <c r="I51" s="825"/>
      <c r="J51" s="825"/>
      <c r="K51" s="825"/>
      <c r="L51" s="825"/>
      <c r="M51" s="826"/>
      <c r="N51" s="394">
        <f>SUM(N36:N50)</f>
        <v>114973.76895358805</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69" t="s">
        <v>944</v>
      </c>
      <c r="C55" s="870"/>
      <c r="D55" s="870"/>
      <c r="E55" s="870"/>
      <c r="F55" s="870"/>
      <c r="G55" s="870"/>
      <c r="H55" s="870"/>
      <c r="I55" s="904"/>
      <c r="J55" s="315" t="s">
        <v>945</v>
      </c>
      <c r="K55" s="85" t="s">
        <v>946</v>
      </c>
      <c r="L55" s="905" t="s">
        <v>955</v>
      </c>
      <c r="M55" s="904"/>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28848.757534038559</v>
      </c>
      <c r="N56" s="272">
        <f>K56*M56</f>
        <v>40388.260547653983</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44.451023413669695</v>
      </c>
      <c r="N57" s="272">
        <f>K57*M57</f>
        <v>1111.2755853417423</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906"/>
      <c r="C60" s="907"/>
      <c r="D60" s="907"/>
      <c r="E60" s="907"/>
      <c r="F60" s="907"/>
      <c r="G60" s="907"/>
      <c r="H60" s="907"/>
      <c r="I60" s="877"/>
      <c r="J60" s="42"/>
      <c r="K60" s="44"/>
      <c r="L60" s="908"/>
      <c r="M60" s="909"/>
      <c r="N60" s="45"/>
    </row>
    <row r="61" spans="1:14" ht="15.75" thickBot="1">
      <c r="B61" s="824" t="s">
        <v>953</v>
      </c>
      <c r="C61" s="825"/>
      <c r="D61" s="825"/>
      <c r="E61" s="825"/>
      <c r="F61" s="825"/>
      <c r="G61" s="825"/>
      <c r="H61" s="825"/>
      <c r="I61" s="825"/>
      <c r="J61" s="825"/>
      <c r="K61" s="825"/>
      <c r="L61" s="825"/>
      <c r="M61" s="826"/>
      <c r="N61" s="394">
        <f>SUM(N56:N60)</f>
        <v>41499.536132995723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0" t="s">
        <v>961</v>
      </c>
      <c r="M65" s="889"/>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911">
        <f>VLOOKUP(A66,TRANSPORTE!A5:D117,4,FALSE)</f>
        <v>1182.3355420950079</v>
      </c>
      <c r="M66" s="912"/>
      <c r="N66" s="287">
        <f>K66*L66</f>
        <v>1655.269758933011</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911">
        <f>VLOOKUP(A67,TRANSPORTE!A6:D117,4,FALSE)</f>
        <v>1182.3355420950079</v>
      </c>
      <c r="M67" s="912"/>
      <c r="N67" s="287">
        <f>K67*L67</f>
        <v>1477.91942761876</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2"/>
      <c r="M71" s="903"/>
      <c r="N71" s="127"/>
    </row>
    <row r="72" spans="1:15" ht="15.75" thickBot="1">
      <c r="B72" s="913" t="s">
        <v>953</v>
      </c>
      <c r="C72" s="867"/>
      <c r="D72" s="867"/>
      <c r="E72" s="867"/>
      <c r="F72" s="867"/>
      <c r="G72" s="867"/>
      <c r="H72" s="867"/>
      <c r="I72" s="867"/>
      <c r="J72" s="867"/>
      <c r="K72" s="867"/>
      <c r="L72" s="867"/>
      <c r="M72" s="868"/>
      <c r="N72" s="104">
        <f>N66+N67+N68+N69+N70</f>
        <v>3133.1891865517709</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3" t="s">
        <v>963</v>
      </c>
      <c r="C76" s="864"/>
      <c r="D76" s="864"/>
      <c r="E76" s="864"/>
      <c r="F76" s="864"/>
      <c r="G76" s="864"/>
      <c r="H76" s="864"/>
      <c r="I76" s="73" t="s">
        <v>964</v>
      </c>
      <c r="J76" s="75" t="s">
        <v>1410</v>
      </c>
      <c r="K76" s="74" t="s">
        <v>966</v>
      </c>
      <c r="L76" s="865" t="s">
        <v>950</v>
      </c>
      <c r="M76" s="866"/>
      <c r="N76" s="98" t="s">
        <v>951</v>
      </c>
    </row>
    <row r="77" spans="1:15">
      <c r="A77" t="s">
        <v>19</v>
      </c>
      <c r="B77" s="49" t="str">
        <f>VLOOKUP(A77,'MANO DE OBRA'!A8:D68,3,FALSE)</f>
        <v>Obrero (8)</v>
      </c>
      <c r="C77" s="47"/>
      <c r="D77" s="47"/>
      <c r="E77" s="47"/>
      <c r="F77" s="47"/>
      <c r="G77" s="47"/>
      <c r="H77" s="47"/>
      <c r="I77" s="292">
        <f>K77/J77*100</f>
        <v>270661.59999999998</v>
      </c>
      <c r="J77" s="293">
        <v>185</v>
      </c>
      <c r="K77" s="294">
        <f>VLOOKUP(A77,'MANO DE OBRA'!A8:D99,4,FALSE)</f>
        <v>500723.95999999996</v>
      </c>
      <c r="L77" s="50"/>
      <c r="M77" s="295">
        <v>80</v>
      </c>
      <c r="N77" s="395">
        <f>K77/M77</f>
        <v>6259.0494999999992</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0"/>
      <c r="C82" s="901"/>
      <c r="D82" s="901"/>
      <c r="E82" s="901"/>
      <c r="F82" s="901"/>
      <c r="G82" s="901"/>
      <c r="H82" s="901"/>
      <c r="I82" s="126"/>
      <c r="J82" s="126"/>
      <c r="K82" s="126"/>
      <c r="L82" s="914"/>
      <c r="M82" s="914"/>
      <c r="N82" s="45"/>
    </row>
    <row r="83" spans="1:14" ht="15.75" thickBot="1">
      <c r="B83" s="913" t="s">
        <v>953</v>
      </c>
      <c r="C83" s="867"/>
      <c r="D83" s="867"/>
      <c r="E83" s="867"/>
      <c r="F83" s="867"/>
      <c r="G83" s="867"/>
      <c r="H83" s="867"/>
      <c r="I83" s="867"/>
      <c r="J83" s="867"/>
      <c r="K83" s="867"/>
      <c r="L83" s="867"/>
      <c r="M83" s="868"/>
      <c r="N83" s="301">
        <f>SUM(N77:N82)</f>
        <v>9592.9946129502496</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N51+N61+N72+N83</f>
        <v>169199.4888860858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9" t="s">
        <v>969</v>
      </c>
      <c r="C89" s="870"/>
      <c r="D89" s="870"/>
      <c r="E89" s="870"/>
      <c r="F89" s="870"/>
      <c r="G89" s="870"/>
      <c r="H89" s="870"/>
      <c r="I89" s="314"/>
      <c r="J89" s="334"/>
      <c r="K89" s="302" t="s">
        <v>970</v>
      </c>
      <c r="L89" s="871" t="s">
        <v>971</v>
      </c>
      <c r="M89" s="872"/>
      <c r="N89" s="303"/>
    </row>
    <row r="90" spans="1:14">
      <c r="B90" s="857" t="s">
        <v>972</v>
      </c>
      <c r="C90" s="858"/>
      <c r="D90" s="858"/>
      <c r="E90" s="858"/>
      <c r="F90" s="858"/>
      <c r="G90" s="858"/>
      <c r="H90" s="858"/>
      <c r="I90" s="87"/>
      <c r="J90" s="88"/>
      <c r="K90" s="304">
        <v>0.2</v>
      </c>
      <c r="L90" s="859">
        <f>N85*K90</f>
        <v>33839.897777217164</v>
      </c>
      <c r="M90" s="860"/>
      <c r="N90" s="51"/>
    </row>
    <row r="91" spans="1:14">
      <c r="B91" s="89" t="s">
        <v>973</v>
      </c>
      <c r="C91" s="90"/>
      <c r="D91" s="90"/>
      <c r="E91" s="90"/>
      <c r="F91" s="90"/>
      <c r="G91" s="90"/>
      <c r="H91" s="90"/>
      <c r="I91" s="87"/>
      <c r="J91" s="88"/>
      <c r="K91" s="304">
        <v>0.05</v>
      </c>
      <c r="L91" s="859">
        <f>N85*K91</f>
        <v>8459.974444304291</v>
      </c>
      <c r="M91" s="860"/>
      <c r="N91" s="51"/>
    </row>
    <row r="92" spans="1:14" ht="15.75" thickBot="1">
      <c r="B92" s="91" t="s">
        <v>974</v>
      </c>
      <c r="C92" s="92"/>
      <c r="D92" s="92"/>
      <c r="E92" s="92"/>
      <c r="F92" s="92"/>
      <c r="G92" s="92"/>
      <c r="H92" s="92"/>
      <c r="I92" s="93"/>
      <c r="J92" s="94"/>
      <c r="K92" s="305">
        <v>0.05</v>
      </c>
      <c r="L92" s="861">
        <f>N85*K92</f>
        <v>8459.974444304291</v>
      </c>
      <c r="M92" s="862"/>
      <c r="N92" s="51"/>
    </row>
    <row r="93" spans="1:14" ht="15.75" thickBot="1">
      <c r="B93" s="824" t="s">
        <v>953</v>
      </c>
      <c r="C93" s="825"/>
      <c r="D93" s="825"/>
      <c r="E93" s="825"/>
      <c r="F93" s="825"/>
      <c r="G93" s="825"/>
      <c r="H93" s="825"/>
      <c r="I93" s="825"/>
      <c r="J93" s="825"/>
      <c r="K93" s="825"/>
      <c r="L93" s="825"/>
      <c r="M93" s="826"/>
      <c r="N93" s="52">
        <f>L90+L91+L92</f>
        <v>50759.846665825738</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219959.33555191156</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7" t="s">
        <v>2218</v>
      </c>
      <c r="C112" s="828"/>
      <c r="D112" s="828"/>
      <c r="E112" s="828"/>
      <c r="F112" s="828"/>
      <c r="G112" s="828"/>
      <c r="H112" s="828"/>
      <c r="I112" s="828"/>
      <c r="J112" s="828"/>
      <c r="K112" s="828"/>
      <c r="L112" s="828"/>
      <c r="M112" s="828"/>
      <c r="N112" s="829"/>
    </row>
    <row r="113" spans="2:14" ht="15" customHeight="1">
      <c r="B113" s="827"/>
      <c r="C113" s="828"/>
      <c r="D113" s="828"/>
      <c r="E113" s="828"/>
      <c r="F113" s="828"/>
      <c r="G113" s="828"/>
      <c r="H113" s="828"/>
      <c r="I113" s="828"/>
      <c r="J113" s="828"/>
      <c r="K113" s="828"/>
      <c r="L113" s="828"/>
      <c r="M113" s="828"/>
      <c r="N113" s="829"/>
    </row>
    <row r="114" spans="2:14" ht="30" customHeight="1">
      <c r="B114" s="830" t="s">
        <v>2219</v>
      </c>
      <c r="C114" s="831"/>
      <c r="D114" s="831"/>
      <c r="E114" s="831"/>
      <c r="F114" s="831"/>
      <c r="G114" s="831"/>
      <c r="H114" s="831"/>
      <c r="I114" s="831"/>
      <c r="J114" s="831"/>
      <c r="K114" s="831"/>
      <c r="L114" s="831"/>
      <c r="M114" s="831"/>
      <c r="N114" s="832"/>
    </row>
    <row r="115" spans="2:14">
      <c r="B115" s="830"/>
      <c r="C115" s="831"/>
      <c r="D115" s="831"/>
      <c r="E115" s="831"/>
      <c r="F115" s="831"/>
      <c r="G115" s="831"/>
      <c r="H115" s="831"/>
      <c r="I115" s="831"/>
      <c r="J115" s="831"/>
      <c r="K115" s="831"/>
      <c r="L115" s="831"/>
      <c r="M115" s="831"/>
      <c r="N115" s="832"/>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90"/>
      <c r="K125" s="890"/>
      <c r="L125" s="890"/>
      <c r="M125" s="890"/>
      <c r="N125" s="891"/>
    </row>
    <row r="126" spans="2:14" ht="15.75" thickBot="1">
      <c r="B126" s="261" t="s">
        <v>2221</v>
      </c>
      <c r="C126" s="393"/>
      <c r="D126" s="393"/>
      <c r="E126" s="57"/>
      <c r="F126" s="57"/>
      <c r="G126" s="57"/>
      <c r="H126" s="57"/>
      <c r="I126" s="57"/>
      <c r="J126" s="892"/>
      <c r="K126" s="892"/>
      <c r="L126" s="892"/>
      <c r="M126" s="892"/>
      <c r="N126" s="893"/>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10</v>
      </c>
      <c r="N37" s="272">
        <f t="shared" ref="N37:N43" si="0">K37/M37</f>
        <v>14264.663667239602</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81186.347255667089</v>
      </c>
      <c r="L38" s="270"/>
      <c r="M38" s="271">
        <v>10</v>
      </c>
      <c r="N38" s="272">
        <f t="shared" si="0"/>
        <v>8118.6347255667088</v>
      </c>
    </row>
    <row r="39" spans="1:14">
      <c r="A39" t="s">
        <v>284</v>
      </c>
      <c r="B39" s="873" t="str">
        <f>VLOOKUP(A39,EQUIPOS!A9:D154,3,FALSE)</f>
        <v>Planta de asfalto en caliente</v>
      </c>
      <c r="C39" s="874"/>
      <c r="D39" s="874"/>
      <c r="E39" s="874"/>
      <c r="F39" s="874"/>
      <c r="G39" s="874"/>
      <c r="H39" s="875"/>
      <c r="I39" s="267"/>
      <c r="J39" s="268"/>
      <c r="K39" s="269">
        <f>VLOOKUP(A39,EQUIPOS!A9:D166,4,FALSE)</f>
        <v>433614.75782530324</v>
      </c>
      <c r="L39" s="270"/>
      <c r="M39" s="271">
        <v>10</v>
      </c>
      <c r="N39" s="272">
        <f t="shared" si="0"/>
        <v>43361.475782530324</v>
      </c>
    </row>
    <row r="40" spans="1:14">
      <c r="A40" t="s">
        <v>290</v>
      </c>
      <c r="B40" s="873" t="str">
        <f>VLOOKUP(A40,EQUIPOS!A10:D154,3,FALSE)</f>
        <v>Planta trituradora</v>
      </c>
      <c r="C40" s="874"/>
      <c r="D40" s="874"/>
      <c r="E40" s="874"/>
      <c r="F40" s="874"/>
      <c r="G40" s="874"/>
      <c r="H40" s="875"/>
      <c r="I40" s="267"/>
      <c r="J40" s="268"/>
      <c r="K40" s="269">
        <f>VLOOKUP(A40,EQUIPOS!A10:D167,4,FALSE)</f>
        <v>388125.9802243358</v>
      </c>
      <c r="L40" s="270"/>
      <c r="M40" s="271">
        <v>30</v>
      </c>
      <c r="N40" s="272">
        <f t="shared" si="0"/>
        <v>12937.532674144526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10</v>
      </c>
      <c r="N42" s="272">
        <f t="shared" si="0"/>
        <v>17435.257807984861</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10</v>
      </c>
      <c r="N43" s="272">
        <f t="shared" si="0"/>
        <v>7809.1691144043043</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80"/>
      <c r="F46" s="874"/>
      <c r="G46" s="874"/>
      <c r="H46" s="875"/>
      <c r="I46" s="36"/>
      <c r="J46" s="37"/>
      <c r="K46" s="274"/>
      <c r="L46" s="276"/>
      <c r="M46" s="277"/>
      <c r="N46" s="278"/>
    </row>
    <row r="47" spans="1:14">
      <c r="B47" s="881" t="s">
        <v>952</v>
      </c>
      <c r="C47" s="882"/>
      <c r="D47" s="882"/>
      <c r="E47" s="38"/>
      <c r="F47" s="39"/>
      <c r="G47" s="39"/>
      <c r="H47" s="40"/>
      <c r="I47" s="36"/>
      <c r="J47" s="37"/>
      <c r="K47" s="279"/>
      <c r="L47" s="276"/>
      <c r="M47" s="401">
        <v>0.1</v>
      </c>
      <c r="N47" s="344">
        <f>N81*M47</f>
        <v>959.29946129502503</v>
      </c>
    </row>
    <row r="48" spans="1:14" ht="15.75" thickBot="1">
      <c r="B48" s="873"/>
      <c r="C48" s="874"/>
      <c r="D48" s="874"/>
      <c r="E48" s="874"/>
      <c r="F48" s="874"/>
      <c r="G48" s="874"/>
      <c r="H48" s="875"/>
      <c r="I48" s="883"/>
      <c r="J48" s="884"/>
      <c r="K48" s="41"/>
      <c r="L48" s="885"/>
      <c r="M48" s="886"/>
      <c r="N48" s="105"/>
    </row>
    <row r="49" spans="1:14" ht="15.75" thickBot="1">
      <c r="B49" s="824" t="s">
        <v>953</v>
      </c>
      <c r="C49" s="825"/>
      <c r="D49" s="825"/>
      <c r="E49" s="825"/>
      <c r="F49" s="825"/>
      <c r="G49" s="825"/>
      <c r="H49" s="825"/>
      <c r="I49" s="825"/>
      <c r="J49" s="825"/>
      <c r="K49" s="825"/>
      <c r="L49" s="825"/>
      <c r="M49" s="826"/>
      <c r="N49" s="394">
        <f>SUM(N36:N48)</f>
        <v>114973.76895358805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28848.757534038559</v>
      </c>
      <c r="N54" s="272">
        <f>K54*M54</f>
        <v>40388.260547653983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44.451023413669695</v>
      </c>
      <c r="N55" s="272">
        <f>K55*M55</f>
        <v>1111.2755853417423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394">
        <f>SUM(N54:N58)</f>
        <v>41499.536132995723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1">
        <f>VLOOKUP(A64,TRANSPORTE!A5:D117,4,FALSE)</f>
        <v>1182.3355420950079</v>
      </c>
      <c r="M64" s="912"/>
      <c r="N64" s="287">
        <f>K64*L64</f>
        <v>1655.269758933011</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911">
        <f>VLOOKUP(A65,TRANSPORTE!A6:D117,4,FALSE)</f>
        <v>1182.3355420950079</v>
      </c>
      <c r="M65" s="912"/>
      <c r="N65" s="287">
        <f>K65*L65</f>
        <v>1477.91942761876</v>
      </c>
    </row>
    <row r="66" spans="1:15">
      <c r="B66" s="46"/>
      <c r="C66" s="47"/>
      <c r="D66" s="47"/>
      <c r="E66" s="47"/>
      <c r="F66" s="47"/>
      <c r="G66" s="47"/>
      <c r="H66" s="288"/>
      <c r="I66" s="279"/>
      <c r="J66" s="279"/>
      <c r="K66" s="279"/>
      <c r="L66" s="911"/>
      <c r="M66" s="912"/>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3133.1891865517709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169199.4888860858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33839.897777217164</v>
      </c>
      <c r="M88" s="860"/>
      <c r="N88" s="51"/>
    </row>
    <row r="89" spans="1:14">
      <c r="B89" s="89" t="s">
        <v>973</v>
      </c>
      <c r="C89" s="90"/>
      <c r="D89" s="90"/>
      <c r="E89" s="90"/>
      <c r="F89" s="90"/>
      <c r="G89" s="90"/>
      <c r="H89" s="90"/>
      <c r="I89" s="87"/>
      <c r="J89" s="88"/>
      <c r="K89" s="304">
        <v>0.05</v>
      </c>
      <c r="L89" s="859">
        <f>N83*K89</f>
        <v>8459.974444304291</v>
      </c>
      <c r="M89" s="860"/>
      <c r="N89" s="51"/>
    </row>
    <row r="90" spans="1:14" ht="15.75" thickBot="1">
      <c r="B90" s="91" t="s">
        <v>974</v>
      </c>
      <c r="C90" s="92"/>
      <c r="D90" s="92"/>
      <c r="E90" s="92"/>
      <c r="F90" s="92"/>
      <c r="G90" s="92"/>
      <c r="H90" s="92"/>
      <c r="I90" s="93"/>
      <c r="J90" s="94"/>
      <c r="K90" s="305">
        <v>0.05</v>
      </c>
      <c r="L90" s="861">
        <f>N83*K90</f>
        <v>8459.974444304291</v>
      </c>
      <c r="M90" s="862"/>
      <c r="N90" s="51"/>
    </row>
    <row r="91" spans="1:14" ht="15.75" thickBot="1">
      <c r="B91" s="824" t="s">
        <v>953</v>
      </c>
      <c r="C91" s="825"/>
      <c r="D91" s="825"/>
      <c r="E91" s="825"/>
      <c r="F91" s="825"/>
      <c r="G91" s="825"/>
      <c r="H91" s="825"/>
      <c r="I91" s="825"/>
      <c r="J91" s="825"/>
      <c r="K91" s="825"/>
      <c r="L91" s="825"/>
      <c r="M91" s="826"/>
      <c r="N91" s="52">
        <f>L88+L89+L90</f>
        <v>50759.846665825738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219959.33555191156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10</v>
      </c>
      <c r="N37" s="272">
        <f t="shared" ref="N37:N43" si="0">K37/M37</f>
        <v>14264.663667239602</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81186.347255667089</v>
      </c>
      <c r="L38" s="270"/>
      <c r="M38" s="271">
        <v>10</v>
      </c>
      <c r="N38" s="272">
        <f t="shared" si="0"/>
        <v>8118.6347255667088</v>
      </c>
    </row>
    <row r="39" spans="1:14">
      <c r="A39" t="s">
        <v>284</v>
      </c>
      <c r="B39" s="873" t="str">
        <f>VLOOKUP(A39,EQUIPOS!A9:D154,3,FALSE)</f>
        <v>Planta de asfalto en caliente</v>
      </c>
      <c r="C39" s="874"/>
      <c r="D39" s="874"/>
      <c r="E39" s="874"/>
      <c r="F39" s="874"/>
      <c r="G39" s="874"/>
      <c r="H39" s="875"/>
      <c r="I39" s="267"/>
      <c r="J39" s="268"/>
      <c r="K39" s="269">
        <f>VLOOKUP(A39,EQUIPOS!A9:D166,4,FALSE)</f>
        <v>433614.75782530324</v>
      </c>
      <c r="L39" s="270"/>
      <c r="M39" s="271">
        <v>10</v>
      </c>
      <c r="N39" s="272">
        <f t="shared" si="0"/>
        <v>43361.475782530324</v>
      </c>
    </row>
    <row r="40" spans="1:14">
      <c r="A40" t="s">
        <v>290</v>
      </c>
      <c r="B40" s="873" t="str">
        <f>VLOOKUP(A40,EQUIPOS!A10:D154,3,FALSE)</f>
        <v>Planta trituradora</v>
      </c>
      <c r="C40" s="874"/>
      <c r="D40" s="874"/>
      <c r="E40" s="874"/>
      <c r="F40" s="874"/>
      <c r="G40" s="874"/>
      <c r="H40" s="875"/>
      <c r="I40" s="267"/>
      <c r="J40" s="268"/>
      <c r="K40" s="269">
        <f>VLOOKUP(A40,EQUIPOS!A10:D167,4,FALSE)</f>
        <v>388125.9802243358</v>
      </c>
      <c r="L40" s="270"/>
      <c r="M40" s="271">
        <v>30</v>
      </c>
      <c r="N40" s="272">
        <f t="shared" si="0"/>
        <v>12937.532674144526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10</v>
      </c>
      <c r="N42" s="272">
        <f t="shared" si="0"/>
        <v>17435.257807984861</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10</v>
      </c>
      <c r="N43" s="272">
        <f t="shared" si="0"/>
        <v>7809.1691144043043</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80"/>
      <c r="F46" s="874"/>
      <c r="G46" s="874"/>
      <c r="H46" s="875"/>
      <c r="I46" s="36"/>
      <c r="J46" s="37"/>
      <c r="K46" s="274"/>
      <c r="L46" s="276"/>
      <c r="M46" s="277"/>
      <c r="N46" s="278"/>
    </row>
    <row r="47" spans="1:14">
      <c r="B47" s="881" t="s">
        <v>952</v>
      </c>
      <c r="C47" s="882"/>
      <c r="D47" s="882"/>
      <c r="E47" s="38"/>
      <c r="F47" s="39"/>
      <c r="G47" s="39"/>
      <c r="H47" s="40"/>
      <c r="I47" s="36"/>
      <c r="J47" s="37"/>
      <c r="K47" s="279"/>
      <c r="L47" s="276"/>
      <c r="M47" s="401">
        <v>0.1</v>
      </c>
      <c r="N47" s="344">
        <f>N81*M47</f>
        <v>959.29946129502503</v>
      </c>
    </row>
    <row r="48" spans="1:14" ht="15.75" thickBot="1">
      <c r="B48" s="873"/>
      <c r="C48" s="874"/>
      <c r="D48" s="874"/>
      <c r="E48" s="874"/>
      <c r="F48" s="874"/>
      <c r="G48" s="874"/>
      <c r="H48" s="875"/>
      <c r="I48" s="883"/>
      <c r="J48" s="884"/>
      <c r="K48" s="41"/>
      <c r="L48" s="885"/>
      <c r="M48" s="886"/>
      <c r="N48" s="105"/>
    </row>
    <row r="49" spans="1:14" ht="15.75" thickBot="1">
      <c r="B49" s="824" t="s">
        <v>953</v>
      </c>
      <c r="C49" s="825"/>
      <c r="D49" s="825"/>
      <c r="E49" s="825"/>
      <c r="F49" s="825"/>
      <c r="G49" s="825"/>
      <c r="H49" s="825"/>
      <c r="I49" s="825"/>
      <c r="J49" s="825"/>
      <c r="K49" s="825"/>
      <c r="L49" s="825"/>
      <c r="M49" s="826"/>
      <c r="N49" s="394">
        <f>SUM(N36:N48)</f>
        <v>114973.76895358805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28848.757534038559</v>
      </c>
      <c r="N54" s="272">
        <f>K54*M54</f>
        <v>40388.260547653983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44.451023413669695</v>
      </c>
      <c r="N55" s="272">
        <f>K55*M55</f>
        <v>1111.2755853417423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394">
        <f>SUM(N54:N58)</f>
        <v>41499.536132995723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1">
        <f>VLOOKUP(A64,TRANSPORTE!A5:D117,4,FALSE)</f>
        <v>1182.3355420950079</v>
      </c>
      <c r="M64" s="912"/>
      <c r="N64" s="287">
        <f>K64*L64</f>
        <v>1655.269758933011</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911">
        <f>VLOOKUP(A65,TRANSPORTE!A6:D117,4,FALSE)</f>
        <v>1182.3355420950079</v>
      </c>
      <c r="M65" s="912"/>
      <c r="N65" s="287">
        <f>K65*L65</f>
        <v>1477.91942761876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3133.1891865517709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169199.4888860858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33839.897777217164</v>
      </c>
      <c r="M88" s="860"/>
      <c r="N88" s="51"/>
    </row>
    <row r="89" spans="1:14">
      <c r="B89" s="89" t="s">
        <v>973</v>
      </c>
      <c r="C89" s="90"/>
      <c r="D89" s="90"/>
      <c r="E89" s="90"/>
      <c r="F89" s="90"/>
      <c r="G89" s="90"/>
      <c r="H89" s="90"/>
      <c r="I89" s="87"/>
      <c r="J89" s="88"/>
      <c r="K89" s="304">
        <v>0.05</v>
      </c>
      <c r="L89" s="859">
        <f>N83*K89</f>
        <v>8459.974444304291</v>
      </c>
      <c r="M89" s="860"/>
      <c r="N89" s="51"/>
    </row>
    <row r="90" spans="1:14" ht="15.75" thickBot="1">
      <c r="B90" s="91" t="s">
        <v>974</v>
      </c>
      <c r="C90" s="92"/>
      <c r="D90" s="92"/>
      <c r="E90" s="92"/>
      <c r="F90" s="92"/>
      <c r="G90" s="92"/>
      <c r="H90" s="92"/>
      <c r="I90" s="93"/>
      <c r="J90" s="94"/>
      <c r="K90" s="305">
        <v>0.05</v>
      </c>
      <c r="L90" s="861">
        <f>N83*K90</f>
        <v>8459.974444304291</v>
      </c>
      <c r="M90" s="862"/>
      <c r="N90" s="51"/>
    </row>
    <row r="91" spans="1:14" ht="15.75" thickBot="1">
      <c r="B91" s="824" t="s">
        <v>953</v>
      </c>
      <c r="C91" s="825"/>
      <c r="D91" s="825"/>
      <c r="E91" s="825"/>
      <c r="F91" s="825"/>
      <c r="G91" s="825"/>
      <c r="H91" s="825"/>
      <c r="I91" s="825"/>
      <c r="J91" s="825"/>
      <c r="K91" s="825"/>
      <c r="L91" s="825"/>
      <c r="M91" s="826"/>
      <c r="N91" s="52">
        <f>L88+L89+L90</f>
        <v>50759.846665825738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219959.33555191156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10</v>
      </c>
      <c r="N37" s="272">
        <f t="shared" ref="N37:N43" si="0">K37/M37</f>
        <v>14264.663667239602</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81186.347255667089</v>
      </c>
      <c r="L38" s="270"/>
      <c r="M38" s="271">
        <v>10</v>
      </c>
      <c r="N38" s="272">
        <f t="shared" si="0"/>
        <v>8118.6347255667088</v>
      </c>
    </row>
    <row r="39" spans="1:14">
      <c r="A39" t="s">
        <v>284</v>
      </c>
      <c r="B39" s="873" t="str">
        <f>VLOOKUP(A39,EQUIPOS!A9:D154,3,FALSE)</f>
        <v>Planta de asfalto en caliente</v>
      </c>
      <c r="C39" s="874"/>
      <c r="D39" s="874"/>
      <c r="E39" s="874"/>
      <c r="F39" s="874"/>
      <c r="G39" s="874"/>
      <c r="H39" s="875"/>
      <c r="I39" s="267"/>
      <c r="J39" s="268"/>
      <c r="K39" s="269">
        <f>VLOOKUP(A39,EQUIPOS!A9:D166,4,FALSE)</f>
        <v>433614.75782530324</v>
      </c>
      <c r="L39" s="270"/>
      <c r="M39" s="271">
        <v>10</v>
      </c>
      <c r="N39" s="272">
        <f t="shared" si="0"/>
        <v>43361.475782530324</v>
      </c>
    </row>
    <row r="40" spans="1:14">
      <c r="A40" t="s">
        <v>290</v>
      </c>
      <c r="B40" s="873" t="str">
        <f>VLOOKUP(A40,EQUIPOS!A10:D154,3,FALSE)</f>
        <v>Planta trituradora</v>
      </c>
      <c r="C40" s="874"/>
      <c r="D40" s="874"/>
      <c r="E40" s="874"/>
      <c r="F40" s="874"/>
      <c r="G40" s="874"/>
      <c r="H40" s="875"/>
      <c r="I40" s="267"/>
      <c r="J40" s="268"/>
      <c r="K40" s="269">
        <f>VLOOKUP(A40,EQUIPOS!A10:D167,4,FALSE)</f>
        <v>388125.9802243358</v>
      </c>
      <c r="L40" s="270"/>
      <c r="M40" s="271">
        <v>30</v>
      </c>
      <c r="N40" s="272">
        <f t="shared" si="0"/>
        <v>12937.532674144526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10</v>
      </c>
      <c r="N42" s="272">
        <f t="shared" si="0"/>
        <v>17435.257807984861</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10</v>
      </c>
      <c r="N43" s="272">
        <f t="shared" si="0"/>
        <v>7809.1691144043043</v>
      </c>
    </row>
    <row r="44" spans="1:14" ht="15" customHeight="1">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N80*M46</f>
        <v>959.29946129502503</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114973.76895358805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28848.757534038559</v>
      </c>
      <c r="N53" s="272">
        <f>K53*M53</f>
        <v>40388.260547653983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44.451023413669695</v>
      </c>
      <c r="N54" s="272">
        <f>K54*M54</f>
        <v>1111.2755853417423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41499.536132995723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1">
        <f>VLOOKUP(A63,TRANSPORTE!A5:D117,4,FALSE)</f>
        <v>1182.3355420950079</v>
      </c>
      <c r="M63" s="912"/>
      <c r="N63" s="287">
        <f>K63*L63</f>
        <v>1655.269758933011</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1">
        <f>VLOOKUP(A64,TRANSPORTE!A6:D117,4,FALSE)</f>
        <v>1182.3355420950079</v>
      </c>
      <c r="M64" s="912"/>
      <c r="N64" s="287">
        <f>K64*L64</f>
        <v>1477.91942761876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f>N63+N64+N65+N66+N67</f>
        <v>3133.1891865517709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45"/>
    </row>
    <row r="80" spans="1:15" ht="15.75" thickBot="1">
      <c r="B80" s="913" t="s">
        <v>953</v>
      </c>
      <c r="C80" s="867"/>
      <c r="D80" s="867"/>
      <c r="E80" s="867"/>
      <c r="F80" s="867"/>
      <c r="G80" s="867"/>
      <c r="H80" s="867"/>
      <c r="I80" s="867"/>
      <c r="J80" s="867"/>
      <c r="K80" s="867"/>
      <c r="L80" s="867"/>
      <c r="M80" s="868"/>
      <c r="N80" s="301">
        <f>SUM(N74:N79)</f>
        <v>9592.9946129502496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169199.4888860858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33839.897777217164</v>
      </c>
      <c r="M87" s="860"/>
      <c r="N87" s="51"/>
    </row>
    <row r="88" spans="1:14">
      <c r="B88" s="89" t="s">
        <v>973</v>
      </c>
      <c r="C88" s="90"/>
      <c r="D88" s="90"/>
      <c r="E88" s="90"/>
      <c r="F88" s="90"/>
      <c r="G88" s="90"/>
      <c r="H88" s="90"/>
      <c r="I88" s="87"/>
      <c r="J88" s="88"/>
      <c r="K88" s="304">
        <v>0.05</v>
      </c>
      <c r="L88" s="859">
        <f>N82*K88</f>
        <v>8459.974444304291</v>
      </c>
      <c r="M88" s="860"/>
      <c r="N88" s="51"/>
    </row>
    <row r="89" spans="1:14" ht="15.75" thickBot="1">
      <c r="B89" s="91" t="s">
        <v>974</v>
      </c>
      <c r="C89" s="92"/>
      <c r="D89" s="92"/>
      <c r="E89" s="92"/>
      <c r="F89" s="92"/>
      <c r="G89" s="92"/>
      <c r="H89" s="92"/>
      <c r="I89" s="93"/>
      <c r="J89" s="94"/>
      <c r="K89" s="305">
        <v>0.05</v>
      </c>
      <c r="L89" s="861">
        <f>N82*K89</f>
        <v>8459.974444304291</v>
      </c>
      <c r="M89" s="862"/>
      <c r="N89" s="51"/>
    </row>
    <row r="90" spans="1:14" ht="15.75" thickBot="1">
      <c r="B90" s="824" t="s">
        <v>953</v>
      </c>
      <c r="C90" s="825"/>
      <c r="D90" s="825"/>
      <c r="E90" s="825"/>
      <c r="F90" s="825"/>
      <c r="G90" s="825"/>
      <c r="H90" s="825"/>
      <c r="I90" s="825"/>
      <c r="J90" s="825"/>
      <c r="K90" s="825"/>
      <c r="L90" s="825"/>
      <c r="M90" s="826"/>
      <c r="N90" s="52">
        <f>L87+L88+L89</f>
        <v>50759.846665825738</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219959.33555191156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10</v>
      </c>
      <c r="N37" s="272">
        <f t="shared" ref="N37:N43" si="0">K37/M37</f>
        <v>14264.663667239602</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81186.347255667089</v>
      </c>
      <c r="L38" s="270"/>
      <c r="M38" s="271">
        <v>10</v>
      </c>
      <c r="N38" s="272">
        <f t="shared" si="0"/>
        <v>8118.6347255667088</v>
      </c>
    </row>
    <row r="39" spans="1:14">
      <c r="A39" t="s">
        <v>284</v>
      </c>
      <c r="B39" s="873" t="str">
        <f>VLOOKUP(A39,EQUIPOS!A9:D154,3,FALSE)</f>
        <v>Planta de asfalto en caliente</v>
      </c>
      <c r="C39" s="874"/>
      <c r="D39" s="874"/>
      <c r="E39" s="874"/>
      <c r="F39" s="874"/>
      <c r="G39" s="874"/>
      <c r="H39" s="875"/>
      <c r="I39" s="267"/>
      <c r="J39" s="268"/>
      <c r="K39" s="269">
        <f>VLOOKUP(A39,EQUIPOS!A9:D166,4,FALSE)</f>
        <v>433614.75782530324</v>
      </c>
      <c r="L39" s="270"/>
      <c r="M39" s="271">
        <v>10</v>
      </c>
      <c r="N39" s="272">
        <f t="shared" si="0"/>
        <v>43361.475782530324</v>
      </c>
    </row>
    <row r="40" spans="1:14">
      <c r="A40" t="s">
        <v>290</v>
      </c>
      <c r="B40" s="873" t="str">
        <f>VLOOKUP(A40,EQUIPOS!A10:D154,3,FALSE)</f>
        <v>Planta trituradora</v>
      </c>
      <c r="C40" s="874"/>
      <c r="D40" s="874"/>
      <c r="E40" s="874"/>
      <c r="F40" s="874"/>
      <c r="G40" s="874"/>
      <c r="H40" s="875"/>
      <c r="I40" s="267"/>
      <c r="J40" s="268"/>
      <c r="K40" s="269">
        <f>VLOOKUP(A40,EQUIPOS!A10:D167,4,FALSE)</f>
        <v>388125.9802243358</v>
      </c>
      <c r="L40" s="270"/>
      <c r="M40" s="271">
        <v>30</v>
      </c>
      <c r="N40" s="272">
        <f t="shared" si="0"/>
        <v>12937.532674144526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10</v>
      </c>
      <c r="N42" s="272">
        <f t="shared" si="0"/>
        <v>17435.257807984861</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10</v>
      </c>
      <c r="N43" s="272">
        <f t="shared" si="0"/>
        <v>7809.1691144043043</v>
      </c>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N80*M46</f>
        <v>959.29946129502503</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114973.76895358805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28848.757534038559</v>
      </c>
      <c r="N53" s="272">
        <f>K53*M53</f>
        <v>40388.260547653983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44.451023413669695</v>
      </c>
      <c r="N54" s="272">
        <f>K54*M54</f>
        <v>1111.2755853417423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41499.536132995723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1">
        <f>VLOOKUP(A63,TRANSPORTE!A5:D117,4,FALSE)</f>
        <v>1182.3355420950079</v>
      </c>
      <c r="M63" s="912"/>
      <c r="N63" s="287">
        <f>K63*L63</f>
        <v>1655.269758933011</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911">
        <f>VLOOKUP(A64,TRANSPORTE!A6:D117,4,FALSE)</f>
        <v>1182.3355420950079</v>
      </c>
      <c r="M64" s="912"/>
      <c r="N64" s="287">
        <f>K64*L64</f>
        <v>1477.91942761876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f>N63+N64+N65+N66+N67</f>
        <v>3133.1891865517709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45"/>
    </row>
    <row r="80" spans="1:15" ht="15.75" thickBot="1">
      <c r="B80" s="913" t="s">
        <v>953</v>
      </c>
      <c r="C80" s="867"/>
      <c r="D80" s="867"/>
      <c r="E80" s="867"/>
      <c r="F80" s="867"/>
      <c r="G80" s="867"/>
      <c r="H80" s="867"/>
      <c r="I80" s="867"/>
      <c r="J80" s="867"/>
      <c r="K80" s="867"/>
      <c r="L80" s="867"/>
      <c r="M80" s="868"/>
      <c r="N80" s="301">
        <f>SUM(N74:N79)</f>
        <v>9592.9946129502496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169199.4888860858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33839.897777217164</v>
      </c>
      <c r="M87" s="860"/>
      <c r="N87" s="51"/>
    </row>
    <row r="88" spans="1:14">
      <c r="B88" s="89" t="s">
        <v>973</v>
      </c>
      <c r="C88" s="90"/>
      <c r="D88" s="90"/>
      <c r="E88" s="90"/>
      <c r="F88" s="90"/>
      <c r="G88" s="90"/>
      <c r="H88" s="90"/>
      <c r="I88" s="87"/>
      <c r="J88" s="88"/>
      <c r="K88" s="304">
        <v>0.05</v>
      </c>
      <c r="L88" s="859">
        <f>N82*K88</f>
        <v>8459.974444304291</v>
      </c>
      <c r="M88" s="860"/>
      <c r="N88" s="51"/>
    </row>
    <row r="89" spans="1:14" ht="15.75" thickBot="1">
      <c r="B89" s="91" t="s">
        <v>974</v>
      </c>
      <c r="C89" s="92"/>
      <c r="D89" s="92"/>
      <c r="E89" s="92"/>
      <c r="F89" s="92"/>
      <c r="G89" s="92"/>
      <c r="H89" s="92"/>
      <c r="I89" s="93"/>
      <c r="J89" s="94"/>
      <c r="K89" s="305">
        <v>0.05</v>
      </c>
      <c r="L89" s="861">
        <f>N82*K89</f>
        <v>8459.974444304291</v>
      </c>
      <c r="M89" s="862"/>
      <c r="N89" s="51"/>
    </row>
    <row r="90" spans="1:14" ht="15.75" thickBot="1">
      <c r="B90" s="824" t="s">
        <v>953</v>
      </c>
      <c r="C90" s="825"/>
      <c r="D90" s="825"/>
      <c r="E90" s="825"/>
      <c r="F90" s="825"/>
      <c r="G90" s="825"/>
      <c r="H90" s="825"/>
      <c r="I90" s="825"/>
      <c r="J90" s="825"/>
      <c r="K90" s="825"/>
      <c r="L90" s="825"/>
      <c r="M90" s="826"/>
      <c r="N90" s="52">
        <f>L87+L88+L89</f>
        <v>50759.846665825738</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219959.33555191156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10</v>
      </c>
      <c r="N37" s="272">
        <f t="shared" ref="N37:N43" si="0">K37/M37</f>
        <v>14264.663667239602</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81186.347255667089</v>
      </c>
      <c r="L38" s="270"/>
      <c r="M38" s="271">
        <v>10</v>
      </c>
      <c r="N38" s="272">
        <f t="shared" si="0"/>
        <v>8118.6347255667088</v>
      </c>
    </row>
    <row r="39" spans="1:14">
      <c r="A39" t="s">
        <v>284</v>
      </c>
      <c r="B39" s="873" t="str">
        <f>VLOOKUP(A39,EQUIPOS!A9:D154,3,FALSE)</f>
        <v>Planta de asfalto en caliente</v>
      </c>
      <c r="C39" s="874"/>
      <c r="D39" s="874"/>
      <c r="E39" s="874"/>
      <c r="F39" s="874"/>
      <c r="G39" s="874"/>
      <c r="H39" s="875"/>
      <c r="I39" s="267"/>
      <c r="J39" s="268"/>
      <c r="K39" s="269">
        <f>VLOOKUP(A39,EQUIPOS!A9:D166,4,FALSE)</f>
        <v>433614.75782530324</v>
      </c>
      <c r="L39" s="270"/>
      <c r="M39" s="271">
        <v>10</v>
      </c>
      <c r="N39" s="272">
        <f t="shared" si="0"/>
        <v>43361.475782530324</v>
      </c>
    </row>
    <row r="40" spans="1:14">
      <c r="A40" t="s">
        <v>290</v>
      </c>
      <c r="B40" s="873" t="str">
        <f>VLOOKUP(A40,EQUIPOS!A10:D154,3,FALSE)</f>
        <v>Planta trituradora</v>
      </c>
      <c r="C40" s="874"/>
      <c r="D40" s="874"/>
      <c r="E40" s="874"/>
      <c r="F40" s="874"/>
      <c r="G40" s="874"/>
      <c r="H40" s="875"/>
      <c r="I40" s="267"/>
      <c r="J40" s="268"/>
      <c r="K40" s="269">
        <f>VLOOKUP(A40,EQUIPOS!A10:D167,4,FALSE)</f>
        <v>388125.9802243358</v>
      </c>
      <c r="L40" s="270"/>
      <c r="M40" s="271">
        <v>30</v>
      </c>
      <c r="N40" s="272">
        <f t="shared" si="0"/>
        <v>12937.532674144526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10</v>
      </c>
      <c r="N42" s="272">
        <f t="shared" si="0"/>
        <v>17435.257807984861</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10</v>
      </c>
      <c r="N43" s="272">
        <f t="shared" si="0"/>
        <v>7809.1691144043043</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80"/>
      <c r="F46" s="874"/>
      <c r="G46" s="874"/>
      <c r="H46" s="875"/>
      <c r="I46" s="36"/>
      <c r="J46" s="37"/>
      <c r="K46" s="274"/>
      <c r="L46" s="276"/>
      <c r="M46" s="277"/>
      <c r="N46" s="278"/>
    </row>
    <row r="47" spans="1:14">
      <c r="B47" s="881" t="s">
        <v>952</v>
      </c>
      <c r="C47" s="882"/>
      <c r="D47" s="882"/>
      <c r="E47" s="38"/>
      <c r="F47" s="39"/>
      <c r="G47" s="39"/>
      <c r="H47" s="40"/>
      <c r="I47" s="36"/>
      <c r="J47" s="37"/>
      <c r="K47" s="279"/>
      <c r="L47" s="276"/>
      <c r="M47" s="401">
        <v>0.1</v>
      </c>
      <c r="N47" s="344">
        <f>N81*M47</f>
        <v>959.29946129502503</v>
      </c>
    </row>
    <row r="48" spans="1:14" ht="15.75" thickBot="1">
      <c r="B48" s="873"/>
      <c r="C48" s="874"/>
      <c r="D48" s="874"/>
      <c r="E48" s="874"/>
      <c r="F48" s="874"/>
      <c r="G48" s="874"/>
      <c r="H48" s="875"/>
      <c r="I48" s="883"/>
      <c r="J48" s="884"/>
      <c r="K48" s="41"/>
      <c r="L48" s="885"/>
      <c r="M48" s="886"/>
      <c r="N48" s="105"/>
    </row>
    <row r="49" spans="1:14" ht="15.75" thickBot="1">
      <c r="B49" s="824" t="s">
        <v>953</v>
      </c>
      <c r="C49" s="825"/>
      <c r="D49" s="825"/>
      <c r="E49" s="825"/>
      <c r="F49" s="825"/>
      <c r="G49" s="825"/>
      <c r="H49" s="825"/>
      <c r="I49" s="825"/>
      <c r="J49" s="825"/>
      <c r="K49" s="825"/>
      <c r="L49" s="825"/>
      <c r="M49" s="826"/>
      <c r="N49" s="394">
        <f>SUM(N36:N48)</f>
        <v>114973.76895358805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28848.757534038559</v>
      </c>
      <c r="N54" s="272">
        <f>K54*M54</f>
        <v>40388.260547653983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44.451023413669695</v>
      </c>
      <c r="N55" s="272">
        <f>K55*M55</f>
        <v>1111.2755853417423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394">
        <f>SUM(N54:N58)</f>
        <v>41499.536132995723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1">
        <f>VLOOKUP(A64,TRANSPORTE!A5:D117,4,FALSE)</f>
        <v>1182.3355420950079</v>
      </c>
      <c r="M64" s="912"/>
      <c r="N64" s="287">
        <f>K64*L64</f>
        <v>1655.269758933011</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1">
        <f>VLOOKUP(A65,TRANSPORTE!A6:D117,4,FALSE)</f>
        <v>1182.3355420950079</v>
      </c>
      <c r="M65" s="912"/>
      <c r="N65" s="287">
        <f>K65*L65</f>
        <v>1477.91942761876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3133.1891865517709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169199.4888860858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33839.897777217164</v>
      </c>
      <c r="M88" s="860"/>
      <c r="N88" s="51"/>
    </row>
    <row r="89" spans="1:14">
      <c r="B89" s="89" t="s">
        <v>973</v>
      </c>
      <c r="C89" s="90"/>
      <c r="D89" s="90"/>
      <c r="E89" s="90"/>
      <c r="F89" s="90"/>
      <c r="G89" s="90"/>
      <c r="H89" s="90"/>
      <c r="I89" s="87"/>
      <c r="J89" s="88"/>
      <c r="K89" s="304">
        <v>0.05</v>
      </c>
      <c r="L89" s="859">
        <f>N83*K89</f>
        <v>8459.974444304291</v>
      </c>
      <c r="M89" s="860"/>
      <c r="N89" s="51"/>
    </row>
    <row r="90" spans="1:14" ht="15.75" thickBot="1">
      <c r="B90" s="91" t="s">
        <v>974</v>
      </c>
      <c r="C90" s="92"/>
      <c r="D90" s="92"/>
      <c r="E90" s="92"/>
      <c r="F90" s="92"/>
      <c r="G90" s="92"/>
      <c r="H90" s="92"/>
      <c r="I90" s="93"/>
      <c r="J90" s="94"/>
      <c r="K90" s="305">
        <v>0.05</v>
      </c>
      <c r="L90" s="861">
        <f>N83*K90</f>
        <v>8459.974444304291</v>
      </c>
      <c r="M90" s="862"/>
      <c r="N90" s="51"/>
    </row>
    <row r="91" spans="1:14" ht="15.75" thickBot="1">
      <c r="B91" s="824" t="s">
        <v>953</v>
      </c>
      <c r="C91" s="825"/>
      <c r="D91" s="825"/>
      <c r="E91" s="825"/>
      <c r="F91" s="825"/>
      <c r="G91" s="825"/>
      <c r="H91" s="825"/>
      <c r="I91" s="825"/>
      <c r="J91" s="825"/>
      <c r="K91" s="825"/>
      <c r="L91" s="825"/>
      <c r="M91" s="826"/>
      <c r="N91" s="52">
        <f>L88+L89+L90</f>
        <v>50759.846665825738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219959.33555191156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10</v>
      </c>
      <c r="N37" s="272">
        <f t="shared" ref="N37:N43" si="0">K37/M37</f>
        <v>14264.663667239602</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81186.347255667089</v>
      </c>
      <c r="L38" s="270"/>
      <c r="M38" s="271">
        <v>10</v>
      </c>
      <c r="N38" s="272">
        <f t="shared" si="0"/>
        <v>8118.6347255667088</v>
      </c>
    </row>
    <row r="39" spans="1:14">
      <c r="A39" t="s">
        <v>284</v>
      </c>
      <c r="B39" s="873" t="str">
        <f>VLOOKUP(A39,EQUIPOS!A9:D154,3,FALSE)</f>
        <v>Planta de asfalto en caliente</v>
      </c>
      <c r="C39" s="874"/>
      <c r="D39" s="874"/>
      <c r="E39" s="874"/>
      <c r="F39" s="874"/>
      <c r="G39" s="874"/>
      <c r="H39" s="875"/>
      <c r="I39" s="267"/>
      <c r="J39" s="268"/>
      <c r="K39" s="269">
        <f>VLOOKUP(A39,EQUIPOS!A9:D166,4,FALSE)</f>
        <v>433614.75782530324</v>
      </c>
      <c r="L39" s="270"/>
      <c r="M39" s="271">
        <v>10</v>
      </c>
      <c r="N39" s="272">
        <f t="shared" si="0"/>
        <v>43361.475782530324</v>
      </c>
    </row>
    <row r="40" spans="1:14">
      <c r="A40" t="s">
        <v>290</v>
      </c>
      <c r="B40" s="873" t="str">
        <f>VLOOKUP(A40,EQUIPOS!A10:D154,3,FALSE)</f>
        <v>Planta trituradora</v>
      </c>
      <c r="C40" s="874"/>
      <c r="D40" s="874"/>
      <c r="E40" s="874"/>
      <c r="F40" s="874"/>
      <c r="G40" s="874"/>
      <c r="H40" s="875"/>
      <c r="I40" s="267"/>
      <c r="J40" s="268"/>
      <c r="K40" s="269">
        <f>VLOOKUP(A40,EQUIPOS!A10:D167,4,FALSE)</f>
        <v>388125.9802243358</v>
      </c>
      <c r="L40" s="270"/>
      <c r="M40" s="271">
        <v>30</v>
      </c>
      <c r="N40" s="272">
        <f t="shared" si="0"/>
        <v>12937.532674144526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10</v>
      </c>
      <c r="N42" s="272">
        <f t="shared" si="0"/>
        <v>17435.257807984861</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10</v>
      </c>
      <c r="N43" s="272">
        <f t="shared" si="0"/>
        <v>7809.1691144043043</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80"/>
      <c r="F46" s="874"/>
      <c r="G46" s="874"/>
      <c r="H46" s="875"/>
      <c r="I46" s="36"/>
      <c r="J46" s="37"/>
      <c r="K46" s="274"/>
      <c r="L46" s="276"/>
      <c r="M46" s="277"/>
      <c r="N46" s="278"/>
    </row>
    <row r="47" spans="1:14">
      <c r="B47" s="881" t="s">
        <v>952</v>
      </c>
      <c r="C47" s="882"/>
      <c r="D47" s="882"/>
      <c r="E47" s="38"/>
      <c r="F47" s="39"/>
      <c r="G47" s="39"/>
      <c r="H47" s="40"/>
      <c r="I47" s="36"/>
      <c r="J47" s="37"/>
      <c r="K47" s="279"/>
      <c r="L47" s="276"/>
      <c r="M47" s="401">
        <v>0.1</v>
      </c>
      <c r="N47" s="344">
        <f>N81*M47</f>
        <v>959.29946129502503</v>
      </c>
    </row>
    <row r="48" spans="1:14" ht="15.75" thickBot="1">
      <c r="B48" s="873"/>
      <c r="C48" s="874"/>
      <c r="D48" s="874"/>
      <c r="E48" s="874"/>
      <c r="F48" s="874"/>
      <c r="G48" s="874"/>
      <c r="H48" s="875"/>
      <c r="I48" s="883"/>
      <c r="J48" s="884"/>
      <c r="K48" s="41"/>
      <c r="L48" s="885"/>
      <c r="M48" s="886"/>
      <c r="N48" s="105"/>
    </row>
    <row r="49" spans="1:14" ht="15.75" thickBot="1">
      <c r="B49" s="824" t="s">
        <v>953</v>
      </c>
      <c r="C49" s="825"/>
      <c r="D49" s="825"/>
      <c r="E49" s="825"/>
      <c r="F49" s="825"/>
      <c r="G49" s="825"/>
      <c r="H49" s="825"/>
      <c r="I49" s="825"/>
      <c r="J49" s="825"/>
      <c r="K49" s="825"/>
      <c r="L49" s="825"/>
      <c r="M49" s="826"/>
      <c r="N49" s="394">
        <f>SUM(N36:N48)</f>
        <v>114973.76895358805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28848.757534038559</v>
      </c>
      <c r="N54" s="272">
        <f>K54*M54</f>
        <v>40388.260547653983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44.451023413669695</v>
      </c>
      <c r="N55" s="272">
        <f>K55*M55</f>
        <v>1111.2755853417423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394">
        <f>SUM(N54:N58)</f>
        <v>41499.536132995723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1">
        <f>VLOOKUP(A64,TRANSPORTE!A5:D117,4,FALSE)</f>
        <v>1182.3355420950079</v>
      </c>
      <c r="M64" s="912"/>
      <c r="N64" s="287">
        <f>K64*L64</f>
        <v>1655.269758933011</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1">
        <f>VLOOKUP(A65,TRANSPORTE!A6:D117,4,FALSE)</f>
        <v>1182.3355420950079</v>
      </c>
      <c r="M65" s="912"/>
      <c r="N65" s="287">
        <f>K65*L65</f>
        <v>1477.91942761876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3133.1891865517709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169199.4888860858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33839.897777217164</v>
      </c>
      <c r="M88" s="860"/>
      <c r="N88" s="51"/>
    </row>
    <row r="89" spans="1:14">
      <c r="B89" s="89" t="s">
        <v>973</v>
      </c>
      <c r="C89" s="90"/>
      <c r="D89" s="90"/>
      <c r="E89" s="90"/>
      <c r="F89" s="90"/>
      <c r="G89" s="90"/>
      <c r="H89" s="90"/>
      <c r="I89" s="87"/>
      <c r="J89" s="88"/>
      <c r="K89" s="304">
        <v>0.05</v>
      </c>
      <c r="L89" s="859">
        <f>N83*K89</f>
        <v>8459.974444304291</v>
      </c>
      <c r="M89" s="860"/>
      <c r="N89" s="51"/>
    </row>
    <row r="90" spans="1:14" ht="15.75" thickBot="1">
      <c r="B90" s="91" t="s">
        <v>974</v>
      </c>
      <c r="C90" s="92"/>
      <c r="D90" s="92"/>
      <c r="E90" s="92"/>
      <c r="F90" s="92"/>
      <c r="G90" s="92"/>
      <c r="H90" s="92"/>
      <c r="I90" s="93"/>
      <c r="J90" s="94"/>
      <c r="K90" s="305">
        <v>0.05</v>
      </c>
      <c r="L90" s="861">
        <f>N83*K90</f>
        <v>8459.974444304291</v>
      </c>
      <c r="M90" s="862"/>
      <c r="N90" s="51"/>
    </row>
    <row r="91" spans="1:14" ht="15.75" thickBot="1">
      <c r="B91" s="824" t="s">
        <v>953</v>
      </c>
      <c r="C91" s="825"/>
      <c r="D91" s="825"/>
      <c r="E91" s="825"/>
      <c r="F91" s="825"/>
      <c r="G91" s="825"/>
      <c r="H91" s="825"/>
      <c r="I91" s="825"/>
      <c r="J91" s="825"/>
      <c r="K91" s="825"/>
      <c r="L91" s="825"/>
      <c r="M91" s="826"/>
      <c r="N91" s="52">
        <f>L88+L89+L90</f>
        <v>50759.846665825738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219959.33555191156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10</v>
      </c>
      <c r="N37" s="272">
        <f t="shared" ref="N37:N43" si="0">K37/M37</f>
        <v>14264.663667239602</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81186.347255667089</v>
      </c>
      <c r="L38" s="270"/>
      <c r="M38" s="271">
        <v>10</v>
      </c>
      <c r="N38" s="272">
        <f t="shared" si="0"/>
        <v>8118.6347255667088</v>
      </c>
    </row>
    <row r="39" spans="1:14">
      <c r="A39" t="s">
        <v>284</v>
      </c>
      <c r="B39" s="873" t="str">
        <f>VLOOKUP(A39,EQUIPOS!A9:D154,3,FALSE)</f>
        <v>Planta de asfalto en caliente</v>
      </c>
      <c r="C39" s="874"/>
      <c r="D39" s="874"/>
      <c r="E39" s="874"/>
      <c r="F39" s="874"/>
      <c r="G39" s="874"/>
      <c r="H39" s="875"/>
      <c r="I39" s="267"/>
      <c r="J39" s="268"/>
      <c r="K39" s="269">
        <f>VLOOKUP(A39,EQUIPOS!A9:D166,4,FALSE)</f>
        <v>433614.75782530324</v>
      </c>
      <c r="L39" s="270"/>
      <c r="M39" s="271">
        <v>10</v>
      </c>
      <c r="N39" s="272">
        <f t="shared" si="0"/>
        <v>43361.475782530324</v>
      </c>
    </row>
    <row r="40" spans="1:14">
      <c r="A40" t="s">
        <v>290</v>
      </c>
      <c r="B40" s="873" t="str">
        <f>VLOOKUP(A40,EQUIPOS!A10:D154,3,FALSE)</f>
        <v>Planta trituradora</v>
      </c>
      <c r="C40" s="874"/>
      <c r="D40" s="874"/>
      <c r="E40" s="874"/>
      <c r="F40" s="874"/>
      <c r="G40" s="874"/>
      <c r="H40" s="875"/>
      <c r="I40" s="267"/>
      <c r="J40" s="268"/>
      <c r="K40" s="269">
        <f>VLOOKUP(A40,EQUIPOS!A10:D167,4,FALSE)</f>
        <v>388125.9802243358</v>
      </c>
      <c r="L40" s="270"/>
      <c r="M40" s="271">
        <v>30</v>
      </c>
      <c r="N40" s="272">
        <f t="shared" si="0"/>
        <v>12937.532674144526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10</v>
      </c>
      <c r="N42" s="272">
        <f t="shared" si="0"/>
        <v>17435.257807984861</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10</v>
      </c>
      <c r="N43" s="272">
        <f t="shared" si="0"/>
        <v>7809.1691144043043</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80"/>
      <c r="F46" s="874"/>
      <c r="G46" s="874"/>
      <c r="H46" s="875"/>
      <c r="I46" s="36"/>
      <c r="J46" s="37"/>
      <c r="K46" s="274"/>
      <c r="L46" s="276"/>
      <c r="M46" s="277"/>
      <c r="N46" s="278"/>
    </row>
    <row r="47" spans="1:14">
      <c r="B47" s="881" t="s">
        <v>952</v>
      </c>
      <c r="C47" s="882"/>
      <c r="D47" s="882"/>
      <c r="E47" s="38"/>
      <c r="F47" s="39"/>
      <c r="G47" s="39"/>
      <c r="H47" s="40"/>
      <c r="I47" s="36"/>
      <c r="J47" s="37"/>
      <c r="K47" s="279"/>
      <c r="L47" s="276"/>
      <c r="M47" s="401">
        <v>0.1</v>
      </c>
      <c r="N47" s="344">
        <f>N81*M47</f>
        <v>959.29946129502503</v>
      </c>
    </row>
    <row r="48" spans="1:14" ht="15.75" thickBot="1">
      <c r="B48" s="873"/>
      <c r="C48" s="874"/>
      <c r="D48" s="874"/>
      <c r="E48" s="874"/>
      <c r="F48" s="874"/>
      <c r="G48" s="874"/>
      <c r="H48" s="875"/>
      <c r="I48" s="883"/>
      <c r="J48" s="884"/>
      <c r="K48" s="41"/>
      <c r="L48" s="885"/>
      <c r="M48" s="886"/>
      <c r="N48" s="105"/>
    </row>
    <row r="49" spans="1:14" ht="15.75" thickBot="1">
      <c r="B49" s="824" t="s">
        <v>953</v>
      </c>
      <c r="C49" s="825"/>
      <c r="D49" s="825"/>
      <c r="E49" s="825"/>
      <c r="F49" s="825"/>
      <c r="G49" s="825"/>
      <c r="H49" s="825"/>
      <c r="I49" s="825"/>
      <c r="J49" s="825"/>
      <c r="K49" s="825"/>
      <c r="L49" s="825"/>
      <c r="M49" s="826"/>
      <c r="N49" s="394">
        <f>SUM(N36:N48)</f>
        <v>114973.76895358805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28848.757534038559</v>
      </c>
      <c r="N54" s="272">
        <f>K54*M54</f>
        <v>40388.260547653983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44.451023413669695</v>
      </c>
      <c r="N55" s="272">
        <f>K55*M55</f>
        <v>1111.2755853417423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394">
        <f>SUM(N54:N58)</f>
        <v>41499.536132995723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1">
        <f>VLOOKUP(A64,TRANSPORTE!A5:D117,4,FALSE)</f>
        <v>1182.3355420950079</v>
      </c>
      <c r="M64" s="912"/>
      <c r="N64" s="287">
        <f>K64*L64</f>
        <v>1655.269758933011</v>
      </c>
    </row>
    <row r="65" spans="1:15">
      <c r="A65" t="s">
        <v>1293</v>
      </c>
      <c r="B65" s="46" t="str">
        <f>VLOOKUP(A65,TRANSPORTE!A6:D117,3,FALSE)</f>
        <v>Transporte de mezcla</v>
      </c>
      <c r="C65" s="47"/>
      <c r="D65" s="47"/>
      <c r="E65" s="47"/>
      <c r="F65" s="47"/>
      <c r="G65" s="47"/>
      <c r="H65" s="311" t="s">
        <v>1468</v>
      </c>
      <c r="I65" s="279">
        <v>1.25</v>
      </c>
      <c r="J65" s="286">
        <v>1</v>
      </c>
      <c r="K65" s="279">
        <f>I65*J65</f>
        <v>1.25</v>
      </c>
      <c r="L65" s="911">
        <f>VLOOKUP(A65,TRANSPORTE!A6:D117,4,FALSE)</f>
        <v>1182.3355420950079</v>
      </c>
      <c r="M65" s="912"/>
      <c r="N65" s="287">
        <f>K65*L65</f>
        <v>1477.91942761876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3133.1891865517709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169199.4888860858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33839.897777217164</v>
      </c>
      <c r="M88" s="860"/>
      <c r="N88" s="51"/>
    </row>
    <row r="89" spans="1:14">
      <c r="B89" s="89" t="s">
        <v>973</v>
      </c>
      <c r="C89" s="90"/>
      <c r="D89" s="90"/>
      <c r="E89" s="90"/>
      <c r="F89" s="90"/>
      <c r="G89" s="90"/>
      <c r="H89" s="90"/>
      <c r="I89" s="87"/>
      <c r="J89" s="88"/>
      <c r="K89" s="304">
        <v>0.05</v>
      </c>
      <c r="L89" s="859">
        <f>N83*K89</f>
        <v>8459.974444304291</v>
      </c>
      <c r="M89" s="860"/>
      <c r="N89" s="51"/>
    </row>
    <row r="90" spans="1:14" ht="15.75" thickBot="1">
      <c r="B90" s="91" t="s">
        <v>974</v>
      </c>
      <c r="C90" s="92"/>
      <c r="D90" s="92"/>
      <c r="E90" s="92"/>
      <c r="F90" s="92"/>
      <c r="G90" s="92"/>
      <c r="H90" s="92"/>
      <c r="I90" s="93"/>
      <c r="J90" s="94"/>
      <c r="K90" s="305">
        <v>0.05</v>
      </c>
      <c r="L90" s="861">
        <f>N83*K90</f>
        <v>8459.974444304291</v>
      </c>
      <c r="M90" s="862"/>
      <c r="N90" s="51"/>
    </row>
    <row r="91" spans="1:14" ht="15.75" thickBot="1">
      <c r="B91" s="824" t="s">
        <v>953</v>
      </c>
      <c r="C91" s="825"/>
      <c r="D91" s="825"/>
      <c r="E91" s="825"/>
      <c r="F91" s="825"/>
      <c r="G91" s="825"/>
      <c r="H91" s="825"/>
      <c r="I91" s="825"/>
      <c r="J91" s="825"/>
      <c r="K91" s="825"/>
      <c r="L91" s="825"/>
      <c r="M91" s="826"/>
      <c r="N91" s="52">
        <f>L88+L89+L90</f>
        <v>50759.846665825738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219959.33555191156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8</v>
      </c>
      <c r="N37" s="272">
        <f t="shared" ref="N37:N43" si="0">K37/M37</f>
        <v>17830.829584049501</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81186.347255667089</v>
      </c>
      <c r="L38" s="270"/>
      <c r="M38" s="271">
        <v>8</v>
      </c>
      <c r="N38" s="272">
        <f t="shared" si="0"/>
        <v>10148.293406958386</v>
      </c>
    </row>
    <row r="39" spans="1:14">
      <c r="A39" t="s">
        <v>284</v>
      </c>
      <c r="B39" s="873" t="str">
        <f>VLOOKUP(A39,EQUIPOS!A9:D154,3,FALSE)</f>
        <v>Planta de asfalto en caliente</v>
      </c>
      <c r="C39" s="874"/>
      <c r="D39" s="874"/>
      <c r="E39" s="874"/>
      <c r="F39" s="874"/>
      <c r="G39" s="874"/>
      <c r="H39" s="875"/>
      <c r="I39" s="267"/>
      <c r="J39" s="268"/>
      <c r="K39" s="269">
        <f>VLOOKUP(A39,EQUIPOS!A9:D166,4,FALSE)</f>
        <v>433614.75782530324</v>
      </c>
      <c r="L39" s="270"/>
      <c r="M39" s="271">
        <v>8</v>
      </c>
      <c r="N39" s="272">
        <f t="shared" si="0"/>
        <v>54201.844728162905</v>
      </c>
    </row>
    <row r="40" spans="1:14">
      <c r="A40" t="s">
        <v>290</v>
      </c>
      <c r="B40" s="873" t="str">
        <f>VLOOKUP(A40,EQUIPOS!A10:D154,3,FALSE)</f>
        <v>Planta trituradora</v>
      </c>
      <c r="C40" s="874"/>
      <c r="D40" s="874"/>
      <c r="E40" s="874"/>
      <c r="F40" s="874"/>
      <c r="G40" s="874"/>
      <c r="H40" s="875"/>
      <c r="I40" s="267"/>
      <c r="J40" s="268"/>
      <c r="K40" s="269">
        <f>VLOOKUP(A40,EQUIPOS!A10:D167,4,FALSE)</f>
        <v>388125.9802243358</v>
      </c>
      <c r="L40" s="270"/>
      <c r="M40" s="271">
        <v>30</v>
      </c>
      <c r="N40" s="272">
        <f t="shared" si="0"/>
        <v>12937.532674144526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8</v>
      </c>
      <c r="N42" s="272">
        <f t="shared" si="0"/>
        <v>21794.072259981076</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8</v>
      </c>
      <c r="N43" s="272">
        <f t="shared" si="0"/>
        <v>9761.4613930053802</v>
      </c>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N80*M46</f>
        <v>1065.8882903278056</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137827.65805705229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28848.757534038559</v>
      </c>
      <c r="N53" s="272">
        <f>K53*M53</f>
        <v>40388.260547653983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44.451023413669695</v>
      </c>
      <c r="N54" s="272">
        <f>K54*M54</f>
        <v>1111.2755853417423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41499.536132995723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1">
        <f>VLOOKUP(A63,TRANSPORTE!A5:D117,4,FALSE)</f>
        <v>1182.3355420950079</v>
      </c>
      <c r="M63" s="912"/>
      <c r="N63" s="287">
        <f>K63*L63</f>
        <v>1655.269758933011</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1">
        <f>VLOOKUP(A64,TRANSPORTE!A6:D117,4,FALSE)</f>
        <v>1182.3355420950079</v>
      </c>
      <c r="M64" s="912"/>
      <c r="N64" s="287">
        <f>K64*L64</f>
        <v>1477.91942761876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f>N63+N64+N65+N66+N67</f>
        <v>3133.1891865517709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45"/>
    </row>
    <row r="80" spans="1:15" ht="15.75" thickBot="1">
      <c r="B80" s="913" t="s">
        <v>953</v>
      </c>
      <c r="C80" s="867"/>
      <c r="D80" s="867"/>
      <c r="E80" s="867"/>
      <c r="F80" s="867"/>
      <c r="G80" s="867"/>
      <c r="H80" s="867"/>
      <c r="I80" s="867"/>
      <c r="J80" s="867"/>
      <c r="K80" s="867"/>
      <c r="L80" s="867"/>
      <c r="M80" s="868"/>
      <c r="N80" s="301">
        <f>SUM(N74:N79)</f>
        <v>10658.882903278056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193119.26627987786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38623.853255975577</v>
      </c>
      <c r="M87" s="860"/>
      <c r="N87" s="51"/>
    </row>
    <row r="88" spans="1:14">
      <c r="B88" s="89" t="s">
        <v>973</v>
      </c>
      <c r="C88" s="90"/>
      <c r="D88" s="90"/>
      <c r="E88" s="90"/>
      <c r="F88" s="90"/>
      <c r="G88" s="90"/>
      <c r="H88" s="90"/>
      <c r="I88" s="87"/>
      <c r="J88" s="88"/>
      <c r="K88" s="304">
        <v>0.05</v>
      </c>
      <c r="L88" s="859">
        <f>N82*K88</f>
        <v>9655.9633139938942</v>
      </c>
      <c r="M88" s="860"/>
      <c r="N88" s="51"/>
    </row>
    <row r="89" spans="1:14" ht="15.75" thickBot="1">
      <c r="B89" s="91" t="s">
        <v>974</v>
      </c>
      <c r="C89" s="92"/>
      <c r="D89" s="92"/>
      <c r="E89" s="92"/>
      <c r="F89" s="92"/>
      <c r="G89" s="92"/>
      <c r="H89" s="92"/>
      <c r="I89" s="93"/>
      <c r="J89" s="94"/>
      <c r="K89" s="305">
        <v>0.05</v>
      </c>
      <c r="L89" s="861">
        <f>N82*K89</f>
        <v>9655.9633139938942</v>
      </c>
      <c r="M89" s="862"/>
      <c r="N89" s="51"/>
    </row>
    <row r="90" spans="1:14" ht="15.75" thickBot="1">
      <c r="B90" s="824" t="s">
        <v>953</v>
      </c>
      <c r="C90" s="825"/>
      <c r="D90" s="825"/>
      <c r="E90" s="825"/>
      <c r="F90" s="825"/>
      <c r="G90" s="825"/>
      <c r="H90" s="825"/>
      <c r="I90" s="825"/>
      <c r="J90" s="825"/>
      <c r="K90" s="825"/>
      <c r="L90" s="825"/>
      <c r="M90" s="826"/>
      <c r="N90" s="52">
        <f>L87+L88+L89</f>
        <v>57935.779883963369</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251055.04616384124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8</v>
      </c>
      <c r="N37" s="272">
        <f t="shared" ref="N37:N43" si="0">K37/M37</f>
        <v>17830.829584049501</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81186.347255667089</v>
      </c>
      <c r="L38" s="270"/>
      <c r="M38" s="271">
        <v>8</v>
      </c>
      <c r="N38" s="272">
        <f t="shared" si="0"/>
        <v>10148.293406958386</v>
      </c>
    </row>
    <row r="39" spans="1:14">
      <c r="A39" t="s">
        <v>284</v>
      </c>
      <c r="B39" s="873" t="str">
        <f>VLOOKUP(A39,EQUIPOS!A9:D154,3,FALSE)</f>
        <v>Planta de asfalto en caliente</v>
      </c>
      <c r="C39" s="874"/>
      <c r="D39" s="874"/>
      <c r="E39" s="874"/>
      <c r="F39" s="874"/>
      <c r="G39" s="874"/>
      <c r="H39" s="875"/>
      <c r="I39" s="267"/>
      <c r="J39" s="268"/>
      <c r="K39" s="269">
        <f>VLOOKUP(A39,EQUIPOS!A9:D166,4,FALSE)</f>
        <v>433614.75782530324</v>
      </c>
      <c r="L39" s="270"/>
      <c r="M39" s="271">
        <v>8</v>
      </c>
      <c r="N39" s="272">
        <f t="shared" si="0"/>
        <v>54201.844728162905</v>
      </c>
    </row>
    <row r="40" spans="1:14">
      <c r="A40" t="s">
        <v>290</v>
      </c>
      <c r="B40" s="873" t="str">
        <f>VLOOKUP(A40,EQUIPOS!A10:D154,3,FALSE)</f>
        <v>Planta trituradora</v>
      </c>
      <c r="C40" s="874"/>
      <c r="D40" s="874"/>
      <c r="E40" s="874"/>
      <c r="F40" s="874"/>
      <c r="G40" s="874"/>
      <c r="H40" s="875"/>
      <c r="I40" s="267"/>
      <c r="J40" s="268"/>
      <c r="K40" s="269">
        <f>VLOOKUP(A40,EQUIPOS!A10:D167,4,FALSE)</f>
        <v>388125.9802243358</v>
      </c>
      <c r="L40" s="270"/>
      <c r="M40" s="271">
        <v>30</v>
      </c>
      <c r="N40" s="272">
        <f t="shared" si="0"/>
        <v>12937.532674144526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8</v>
      </c>
      <c r="N42" s="272">
        <f t="shared" si="0"/>
        <v>21794.072259981076</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8</v>
      </c>
      <c r="N43" s="272">
        <f t="shared" si="0"/>
        <v>9761.4613930053802</v>
      </c>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N80*M46</f>
        <v>1065.8882903278056</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137827.65805705229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28848.757534038559</v>
      </c>
      <c r="N53" s="272">
        <f>K53*M53</f>
        <v>40388.260547653983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44.451023413669695</v>
      </c>
      <c r="N54" s="272">
        <f>K54*M54</f>
        <v>1111.2755853417423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41499.536132995723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1">
        <f>VLOOKUP(A63,TRANSPORTE!A5:D117,4,FALSE)</f>
        <v>1182.3355420950079</v>
      </c>
      <c r="M63" s="912"/>
      <c r="N63" s="287">
        <f>K63*L63</f>
        <v>1655.269758933011</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1">
        <f>VLOOKUP(A64,TRANSPORTE!A6:D117,4,FALSE)</f>
        <v>1182.3355420950079</v>
      </c>
      <c r="M64" s="912"/>
      <c r="N64" s="287">
        <f>K64*L64</f>
        <v>1477.91942761876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f>N63+N64+N65+N66+N67</f>
        <v>3133.1891865517709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127"/>
    </row>
    <row r="80" spans="1:15" ht="15.75" thickBot="1">
      <c r="B80" s="913" t="s">
        <v>953</v>
      </c>
      <c r="C80" s="867"/>
      <c r="D80" s="867"/>
      <c r="E80" s="867"/>
      <c r="F80" s="867"/>
      <c r="G80" s="867"/>
      <c r="H80" s="867"/>
      <c r="I80" s="867"/>
      <c r="J80" s="867"/>
      <c r="K80" s="867"/>
      <c r="L80" s="867"/>
      <c r="M80" s="868"/>
      <c r="N80" s="460">
        <f>SUM(N74:N79)</f>
        <v>10658.882903278056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193119.26627987786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38623.853255975577</v>
      </c>
      <c r="M87" s="860"/>
      <c r="N87" s="51"/>
    </row>
    <row r="88" spans="1:14">
      <c r="B88" s="89" t="s">
        <v>973</v>
      </c>
      <c r="C88" s="90"/>
      <c r="D88" s="90"/>
      <c r="E88" s="90"/>
      <c r="F88" s="90"/>
      <c r="G88" s="90"/>
      <c r="H88" s="90"/>
      <c r="I88" s="87"/>
      <c r="J88" s="88"/>
      <c r="K88" s="304">
        <v>0.05</v>
      </c>
      <c r="L88" s="859">
        <f>N82*K88</f>
        <v>9655.9633139938942</v>
      </c>
      <c r="M88" s="860"/>
      <c r="N88" s="51"/>
    </row>
    <row r="89" spans="1:14" ht="15.75" thickBot="1">
      <c r="B89" s="91" t="s">
        <v>974</v>
      </c>
      <c r="C89" s="92"/>
      <c r="D89" s="92"/>
      <c r="E89" s="92"/>
      <c r="F89" s="92"/>
      <c r="G89" s="92"/>
      <c r="H89" s="92"/>
      <c r="I89" s="93"/>
      <c r="J89" s="94"/>
      <c r="K89" s="305">
        <v>0.05</v>
      </c>
      <c r="L89" s="861">
        <f>N82*K89</f>
        <v>9655.9633139938942</v>
      </c>
      <c r="M89" s="862"/>
      <c r="N89" s="51"/>
    </row>
    <row r="90" spans="1:14" ht="15.75" thickBot="1">
      <c r="B90" s="824" t="s">
        <v>953</v>
      </c>
      <c r="C90" s="825"/>
      <c r="D90" s="825"/>
      <c r="E90" s="825"/>
      <c r="F90" s="825"/>
      <c r="G90" s="825"/>
      <c r="H90" s="825"/>
      <c r="I90" s="825"/>
      <c r="J90" s="825"/>
      <c r="K90" s="825"/>
      <c r="L90" s="825"/>
      <c r="M90" s="826"/>
      <c r="N90" s="52">
        <f>L87+L88+L89</f>
        <v>57935.779883963369</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251055.04616384124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8</v>
      </c>
      <c r="N37" s="272">
        <f t="shared" ref="N37:N43" si="0">K37/M37</f>
        <v>17830.829584049501</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81186.347255667089</v>
      </c>
      <c r="L38" s="270"/>
      <c r="M38" s="271">
        <v>8</v>
      </c>
      <c r="N38" s="272">
        <f t="shared" si="0"/>
        <v>10148.293406958386</v>
      </c>
    </row>
    <row r="39" spans="1:14">
      <c r="A39" t="s">
        <v>284</v>
      </c>
      <c r="B39" s="873" t="str">
        <f>VLOOKUP(A39,EQUIPOS!A9:D154,3,FALSE)</f>
        <v>Planta de asfalto en caliente</v>
      </c>
      <c r="C39" s="874"/>
      <c r="D39" s="874"/>
      <c r="E39" s="874"/>
      <c r="F39" s="874"/>
      <c r="G39" s="874"/>
      <c r="H39" s="875"/>
      <c r="I39" s="267"/>
      <c r="J39" s="268"/>
      <c r="K39" s="269">
        <f>VLOOKUP(A39,EQUIPOS!A9:D166,4,FALSE)</f>
        <v>433614.75782530324</v>
      </c>
      <c r="L39" s="270"/>
      <c r="M39" s="271">
        <v>8</v>
      </c>
      <c r="N39" s="272">
        <f t="shared" si="0"/>
        <v>54201.844728162905</v>
      </c>
    </row>
    <row r="40" spans="1:14">
      <c r="A40" t="s">
        <v>290</v>
      </c>
      <c r="B40" s="873" t="str">
        <f>VLOOKUP(A40,EQUIPOS!A10:D154,3,FALSE)</f>
        <v>Planta trituradora</v>
      </c>
      <c r="C40" s="874"/>
      <c r="D40" s="874"/>
      <c r="E40" s="874"/>
      <c r="F40" s="874"/>
      <c r="G40" s="874"/>
      <c r="H40" s="875"/>
      <c r="I40" s="267"/>
      <c r="J40" s="268"/>
      <c r="K40" s="269">
        <f>VLOOKUP(A40,EQUIPOS!A10:D167,4,FALSE)</f>
        <v>388125.9802243358</v>
      </c>
      <c r="L40" s="270"/>
      <c r="M40" s="271">
        <v>30</v>
      </c>
      <c r="N40" s="272">
        <f t="shared" si="0"/>
        <v>12937.532674144526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8</v>
      </c>
      <c r="N42" s="272">
        <f t="shared" si="0"/>
        <v>21794.072259981076</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8</v>
      </c>
      <c r="N43" s="272">
        <f t="shared" si="0"/>
        <v>9761.4613930053802</v>
      </c>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N80*M46</f>
        <v>1065.8882903278056</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137827.65805705229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28848.757534038559</v>
      </c>
      <c r="N53" s="272">
        <f>K53*M53</f>
        <v>40388.260547653983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44.451023413669695</v>
      </c>
      <c r="N54" s="272">
        <f>K54*M54</f>
        <v>1111.2755853417423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41499.536132995723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1">
        <f>VLOOKUP(A63,TRANSPORTE!A5:D117,4,FALSE)</f>
        <v>1182.3355420950079</v>
      </c>
      <c r="M63" s="912"/>
      <c r="N63" s="287">
        <f>K63*L63</f>
        <v>1655.269758933011</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1">
        <f>VLOOKUP(A64,TRANSPORTE!A6:D117,4,FALSE)</f>
        <v>1182.3355420950079</v>
      </c>
      <c r="M64" s="912"/>
      <c r="N64" s="287">
        <f>K64*L64</f>
        <v>1477.91942761876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f>N63+N64+N65+N66+N67</f>
        <v>3133.1891865517709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45"/>
    </row>
    <row r="80" spans="1:15" ht="15.75" thickBot="1">
      <c r="B80" s="913" t="s">
        <v>953</v>
      </c>
      <c r="C80" s="867"/>
      <c r="D80" s="867"/>
      <c r="E80" s="867"/>
      <c r="F80" s="867"/>
      <c r="G80" s="867"/>
      <c r="H80" s="867"/>
      <c r="I80" s="867"/>
      <c r="J80" s="867"/>
      <c r="K80" s="867"/>
      <c r="L80" s="867"/>
      <c r="M80" s="868"/>
      <c r="N80" s="301">
        <f>SUM(N74:N79)</f>
        <v>10658.882903278056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193119.26627987786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38623.853255975577</v>
      </c>
      <c r="M87" s="860"/>
      <c r="N87" s="51"/>
    </row>
    <row r="88" spans="1:14">
      <c r="B88" s="89" t="s">
        <v>973</v>
      </c>
      <c r="C88" s="90"/>
      <c r="D88" s="90"/>
      <c r="E88" s="90"/>
      <c r="F88" s="90"/>
      <c r="G88" s="90"/>
      <c r="H88" s="90"/>
      <c r="I88" s="87"/>
      <c r="J88" s="88"/>
      <c r="K88" s="304">
        <v>0.05</v>
      </c>
      <c r="L88" s="859">
        <f>N82*K88</f>
        <v>9655.9633139938942</v>
      </c>
      <c r="M88" s="860"/>
      <c r="N88" s="51"/>
    </row>
    <row r="89" spans="1:14" ht="15.75" thickBot="1">
      <c r="B89" s="91" t="s">
        <v>974</v>
      </c>
      <c r="C89" s="92"/>
      <c r="D89" s="92"/>
      <c r="E89" s="92"/>
      <c r="F89" s="92"/>
      <c r="G89" s="92"/>
      <c r="H89" s="92"/>
      <c r="I89" s="93"/>
      <c r="J89" s="94"/>
      <c r="K89" s="305">
        <v>0.05</v>
      </c>
      <c r="L89" s="861">
        <f>N82*K89</f>
        <v>9655.9633139938942</v>
      </c>
      <c r="M89" s="862"/>
      <c r="N89" s="51"/>
    </row>
    <row r="90" spans="1:14" ht="15.75" thickBot="1">
      <c r="B90" s="824" t="s">
        <v>953</v>
      </c>
      <c r="C90" s="825"/>
      <c r="D90" s="825"/>
      <c r="E90" s="825"/>
      <c r="F90" s="825"/>
      <c r="G90" s="825"/>
      <c r="H90" s="825"/>
      <c r="I90" s="825"/>
      <c r="J90" s="825"/>
      <c r="K90" s="825"/>
      <c r="L90" s="825"/>
      <c r="M90" s="826"/>
      <c r="N90" s="52">
        <f>L87+L88+L89</f>
        <v>57935.779883963369</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251055.04616384124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10</v>
      </c>
      <c r="N37" s="272">
        <f t="shared" ref="N37:N43" si="0">K37/M37</f>
        <v>14264.663667239602</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81186.347255667089</v>
      </c>
      <c r="L38" s="270"/>
      <c r="M38" s="271">
        <v>10</v>
      </c>
      <c r="N38" s="272">
        <f t="shared" si="0"/>
        <v>8118.6347255667088</v>
      </c>
    </row>
    <row r="39" spans="1:14">
      <c r="A39" t="s">
        <v>284</v>
      </c>
      <c r="B39" s="873" t="str">
        <f>VLOOKUP(A39,EQUIPOS!A9:D154,3,FALSE)</f>
        <v>Planta de asfalto en caliente</v>
      </c>
      <c r="C39" s="874"/>
      <c r="D39" s="874"/>
      <c r="E39" s="874"/>
      <c r="F39" s="874"/>
      <c r="G39" s="874"/>
      <c r="H39" s="875"/>
      <c r="I39" s="267"/>
      <c r="J39" s="268"/>
      <c r="K39" s="269">
        <f>VLOOKUP(A39,EQUIPOS!A9:D166,4,FALSE)</f>
        <v>433614.75782530324</v>
      </c>
      <c r="L39" s="270"/>
      <c r="M39" s="271">
        <v>10</v>
      </c>
      <c r="N39" s="272">
        <f t="shared" si="0"/>
        <v>43361.475782530324</v>
      </c>
    </row>
    <row r="40" spans="1:14">
      <c r="A40" t="s">
        <v>290</v>
      </c>
      <c r="B40" s="873" t="str">
        <f>VLOOKUP(A40,EQUIPOS!A10:D154,3,FALSE)</f>
        <v>Planta trituradora</v>
      </c>
      <c r="C40" s="874"/>
      <c r="D40" s="874"/>
      <c r="E40" s="874"/>
      <c r="F40" s="874"/>
      <c r="G40" s="874"/>
      <c r="H40" s="875"/>
      <c r="I40" s="267"/>
      <c r="J40" s="268"/>
      <c r="K40" s="269">
        <f>VLOOKUP(A40,EQUIPOS!A10:D167,4,FALSE)</f>
        <v>388125.9802243358</v>
      </c>
      <c r="L40" s="270"/>
      <c r="M40" s="271">
        <v>30</v>
      </c>
      <c r="N40" s="272">
        <f t="shared" si="0"/>
        <v>12937.532674144526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10</v>
      </c>
      <c r="N42" s="272">
        <f t="shared" si="0"/>
        <v>17435.257807984861</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10</v>
      </c>
      <c r="N43" s="272">
        <f t="shared" si="0"/>
        <v>7809.1691144043043</v>
      </c>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N80*M46</f>
        <v>959.29946129502503</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114973.76895358805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28848.757534038559</v>
      </c>
      <c r="N53" s="272">
        <f>K53*M53</f>
        <v>40388.260547653983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44.451023413669695</v>
      </c>
      <c r="N54" s="272">
        <f>K54*M54</f>
        <v>1111.2755853417423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41499.536132995723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1">
        <f>VLOOKUP(A63,TRANSPORTE!A5:D117,4,FALSE)</f>
        <v>1182.3355420950079</v>
      </c>
      <c r="M63" s="912"/>
      <c r="N63" s="287">
        <f>K63*L63</f>
        <v>1655.269758933011</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911">
        <f>VLOOKUP(A64,TRANSPORTE!A6:D117,4,FALSE)</f>
        <v>1182.3355420950079</v>
      </c>
      <c r="M64" s="912"/>
      <c r="N64" s="287">
        <f>K64*L64</f>
        <v>1477.91942761876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f>N63+N64+N65+N66+N67</f>
        <v>3133.1891865517709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45"/>
    </row>
    <row r="80" spans="1:15" ht="15.75" thickBot="1">
      <c r="B80" s="913" t="s">
        <v>953</v>
      </c>
      <c r="C80" s="867"/>
      <c r="D80" s="867"/>
      <c r="E80" s="867"/>
      <c r="F80" s="867"/>
      <c r="G80" s="867"/>
      <c r="H80" s="867"/>
      <c r="I80" s="867"/>
      <c r="J80" s="867"/>
      <c r="K80" s="867"/>
      <c r="L80" s="867"/>
      <c r="M80" s="868"/>
      <c r="N80" s="301">
        <f>SUM(N74:N79)</f>
        <v>9592.9946129502496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169199.4888860858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33839.897777217164</v>
      </c>
      <c r="M87" s="860"/>
      <c r="N87" s="51"/>
    </row>
    <row r="88" spans="1:14">
      <c r="B88" s="89" t="s">
        <v>973</v>
      </c>
      <c r="C88" s="90"/>
      <c r="D88" s="90"/>
      <c r="E88" s="90"/>
      <c r="F88" s="90"/>
      <c r="G88" s="90"/>
      <c r="H88" s="90"/>
      <c r="I88" s="87"/>
      <c r="J88" s="88"/>
      <c r="K88" s="304">
        <v>0.05</v>
      </c>
      <c r="L88" s="859">
        <f>N82*K88</f>
        <v>8459.974444304291</v>
      </c>
      <c r="M88" s="860"/>
      <c r="N88" s="51"/>
    </row>
    <row r="89" spans="1:14" ht="15.75" thickBot="1">
      <c r="B89" s="91" t="s">
        <v>974</v>
      </c>
      <c r="C89" s="92"/>
      <c r="D89" s="92"/>
      <c r="E89" s="92"/>
      <c r="F89" s="92"/>
      <c r="G89" s="92"/>
      <c r="H89" s="92"/>
      <c r="I89" s="93"/>
      <c r="J89" s="94"/>
      <c r="K89" s="305">
        <v>0.05</v>
      </c>
      <c r="L89" s="861">
        <f>N82*K89</f>
        <v>8459.974444304291</v>
      </c>
      <c r="M89" s="862"/>
      <c r="N89" s="51"/>
    </row>
    <row r="90" spans="1:14" ht="15.75" thickBot="1">
      <c r="B90" s="824" t="s">
        <v>953</v>
      </c>
      <c r="C90" s="825"/>
      <c r="D90" s="825"/>
      <c r="E90" s="825"/>
      <c r="F90" s="825"/>
      <c r="G90" s="825"/>
      <c r="H90" s="825"/>
      <c r="I90" s="825"/>
      <c r="J90" s="825"/>
      <c r="K90" s="825"/>
      <c r="L90" s="825"/>
      <c r="M90" s="826"/>
      <c r="N90" s="52">
        <f>L87+L88+L89</f>
        <v>50759.846665825738</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219959.33555191156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10</v>
      </c>
      <c r="N37" s="272">
        <f t="shared" ref="N37:N43" si="0">K37/M37</f>
        <v>14264.663667239602</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81186.347255667089</v>
      </c>
      <c r="L38" s="270"/>
      <c r="M38" s="271">
        <v>10</v>
      </c>
      <c r="N38" s="272">
        <f t="shared" si="0"/>
        <v>8118.6347255667088</v>
      </c>
    </row>
    <row r="39" spans="1:14">
      <c r="A39" t="s">
        <v>284</v>
      </c>
      <c r="B39" s="873" t="str">
        <f>VLOOKUP(A39,EQUIPOS!A9:D154,3,FALSE)</f>
        <v>Planta de asfalto en caliente</v>
      </c>
      <c r="C39" s="874"/>
      <c r="D39" s="874"/>
      <c r="E39" s="874"/>
      <c r="F39" s="874"/>
      <c r="G39" s="874"/>
      <c r="H39" s="875"/>
      <c r="I39" s="267"/>
      <c r="J39" s="268"/>
      <c r="K39" s="269">
        <f>VLOOKUP(A39,EQUIPOS!A9:D166,4,FALSE)</f>
        <v>433614.75782530324</v>
      </c>
      <c r="L39" s="270"/>
      <c r="M39" s="271">
        <v>10</v>
      </c>
      <c r="N39" s="272">
        <f t="shared" si="0"/>
        <v>43361.475782530324</v>
      </c>
    </row>
    <row r="40" spans="1:14">
      <c r="A40" t="s">
        <v>290</v>
      </c>
      <c r="B40" s="873" t="str">
        <f>VLOOKUP(A40,EQUIPOS!A10:D154,3,FALSE)</f>
        <v>Planta trituradora</v>
      </c>
      <c r="C40" s="874"/>
      <c r="D40" s="874"/>
      <c r="E40" s="874"/>
      <c r="F40" s="874"/>
      <c r="G40" s="874"/>
      <c r="H40" s="875"/>
      <c r="I40" s="267"/>
      <c r="J40" s="268"/>
      <c r="K40" s="269">
        <f>VLOOKUP(A40,EQUIPOS!A10:D167,4,FALSE)</f>
        <v>388125.9802243358</v>
      </c>
      <c r="L40" s="270"/>
      <c r="M40" s="271">
        <v>30</v>
      </c>
      <c r="N40" s="272">
        <f t="shared" si="0"/>
        <v>12937.532674144526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10</v>
      </c>
      <c r="N42" s="272">
        <f t="shared" si="0"/>
        <v>17435.257807984861</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10</v>
      </c>
      <c r="N43" s="272">
        <f t="shared" si="0"/>
        <v>7809.1691144043043</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80"/>
      <c r="F46" s="874"/>
      <c r="G46" s="874"/>
      <c r="H46" s="875"/>
      <c r="I46" s="36"/>
      <c r="J46" s="37"/>
      <c r="K46" s="274"/>
      <c r="L46" s="276"/>
      <c r="M46" s="277"/>
      <c r="N46" s="278"/>
    </row>
    <row r="47" spans="1:14">
      <c r="B47" s="881" t="s">
        <v>952</v>
      </c>
      <c r="C47" s="882"/>
      <c r="D47" s="882"/>
      <c r="E47" s="38"/>
      <c r="F47" s="39"/>
      <c r="G47" s="39"/>
      <c r="H47" s="40"/>
      <c r="I47" s="36"/>
      <c r="J47" s="37"/>
      <c r="K47" s="279"/>
      <c r="L47" s="276"/>
      <c r="M47" s="401">
        <v>0.1</v>
      </c>
      <c r="N47" s="344">
        <f>N81*M47</f>
        <v>959.29946129502503</v>
      </c>
    </row>
    <row r="48" spans="1:14" ht="15.75" thickBot="1">
      <c r="B48" s="873"/>
      <c r="C48" s="874"/>
      <c r="D48" s="874"/>
      <c r="E48" s="874"/>
      <c r="F48" s="874"/>
      <c r="G48" s="874"/>
      <c r="H48" s="875"/>
      <c r="I48" s="883"/>
      <c r="J48" s="884"/>
      <c r="K48" s="41"/>
      <c r="L48" s="885"/>
      <c r="M48" s="886"/>
      <c r="N48" s="105"/>
    </row>
    <row r="49" spans="1:14" ht="15.75" thickBot="1">
      <c r="B49" s="824" t="s">
        <v>953</v>
      </c>
      <c r="C49" s="825"/>
      <c r="D49" s="825"/>
      <c r="E49" s="825"/>
      <c r="F49" s="825"/>
      <c r="G49" s="825"/>
      <c r="H49" s="825"/>
      <c r="I49" s="825"/>
      <c r="J49" s="825"/>
      <c r="K49" s="825"/>
      <c r="L49" s="825"/>
      <c r="M49" s="826"/>
      <c r="N49" s="394">
        <f>SUM(N36:N48)</f>
        <v>114973.76895358805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28848.757534038559</v>
      </c>
      <c r="N54" s="272">
        <f>K54*M54</f>
        <v>40388.260547653983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44.451023413669695</v>
      </c>
      <c r="N55" s="272">
        <f>K55*M55</f>
        <v>1111.2755853417423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394">
        <f>SUM(N54:N58)</f>
        <v>41499.536132995723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1">
        <f>VLOOKUP(A64,TRANSPORTE!A5:D117,4,FALSE)</f>
        <v>1182.3355420950079</v>
      </c>
      <c r="M64" s="912"/>
      <c r="N64" s="287">
        <f>K64*L64</f>
        <v>1655.269758933011</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911">
        <f>VLOOKUP(A65,TRANSPORTE!A6:D117,4,FALSE)</f>
        <v>1182.3355420950079</v>
      </c>
      <c r="M65" s="912"/>
      <c r="N65" s="287">
        <f>K65*L65</f>
        <v>1477.91942761876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3133.1891865517709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127"/>
    </row>
    <row r="81" spans="1:14" ht="15.75" thickBot="1">
      <c r="B81" s="913" t="s">
        <v>953</v>
      </c>
      <c r="C81" s="867"/>
      <c r="D81" s="867"/>
      <c r="E81" s="867"/>
      <c r="F81" s="867"/>
      <c r="G81" s="867"/>
      <c r="H81" s="867"/>
      <c r="I81" s="867"/>
      <c r="J81" s="867"/>
      <c r="K81" s="867"/>
      <c r="L81" s="867"/>
      <c r="M81" s="868"/>
      <c r="N81" s="460">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169199.4888860858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33839.897777217164</v>
      </c>
      <c r="M88" s="860"/>
      <c r="N88" s="51"/>
    </row>
    <row r="89" spans="1:14">
      <c r="B89" s="89" t="s">
        <v>973</v>
      </c>
      <c r="C89" s="90"/>
      <c r="D89" s="90"/>
      <c r="E89" s="90"/>
      <c r="F89" s="90"/>
      <c r="G89" s="90"/>
      <c r="H89" s="90"/>
      <c r="I89" s="87"/>
      <c r="J89" s="88"/>
      <c r="K89" s="304">
        <v>0.05</v>
      </c>
      <c r="L89" s="859">
        <f>N83*K89</f>
        <v>8459.974444304291</v>
      </c>
      <c r="M89" s="860"/>
      <c r="N89" s="51"/>
    </row>
    <row r="90" spans="1:14" ht="15.75" thickBot="1">
      <c r="B90" s="91" t="s">
        <v>974</v>
      </c>
      <c r="C90" s="92"/>
      <c r="D90" s="92"/>
      <c r="E90" s="92"/>
      <c r="F90" s="92"/>
      <c r="G90" s="92"/>
      <c r="H90" s="92"/>
      <c r="I90" s="93"/>
      <c r="J90" s="94"/>
      <c r="K90" s="305">
        <v>0.05</v>
      </c>
      <c r="L90" s="861">
        <f>N83*K90</f>
        <v>8459.974444304291</v>
      </c>
      <c r="M90" s="862"/>
      <c r="N90" s="51"/>
    </row>
    <row r="91" spans="1:14" ht="15.75" thickBot="1">
      <c r="B91" s="824" t="s">
        <v>953</v>
      </c>
      <c r="C91" s="825"/>
      <c r="D91" s="825"/>
      <c r="E91" s="825"/>
      <c r="F91" s="825"/>
      <c r="G91" s="825"/>
      <c r="H91" s="825"/>
      <c r="I91" s="825"/>
      <c r="J91" s="825"/>
      <c r="K91" s="825"/>
      <c r="L91" s="825"/>
      <c r="M91" s="826"/>
      <c r="N91" s="52">
        <f>L88+L89+L90</f>
        <v>50759.846665825738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219959.33555191156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10</v>
      </c>
      <c r="N37" s="272">
        <f t="shared" ref="N37:N43" si="0">K37/M37</f>
        <v>14264.663667239602</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81186.347255667089</v>
      </c>
      <c r="L38" s="270"/>
      <c r="M38" s="271">
        <v>10</v>
      </c>
      <c r="N38" s="272">
        <f t="shared" si="0"/>
        <v>8118.6347255667088</v>
      </c>
    </row>
    <row r="39" spans="1:14">
      <c r="A39" t="s">
        <v>284</v>
      </c>
      <c r="B39" s="873" t="str">
        <f>VLOOKUP(A39,EQUIPOS!A9:D154,3,FALSE)</f>
        <v>Planta de asfalto en caliente</v>
      </c>
      <c r="C39" s="874"/>
      <c r="D39" s="874"/>
      <c r="E39" s="874"/>
      <c r="F39" s="874"/>
      <c r="G39" s="874"/>
      <c r="H39" s="875"/>
      <c r="I39" s="267"/>
      <c r="J39" s="268"/>
      <c r="K39" s="269">
        <f>VLOOKUP(A39,EQUIPOS!A9:D166,4,FALSE)</f>
        <v>433614.75782530324</v>
      </c>
      <c r="L39" s="270"/>
      <c r="M39" s="271">
        <v>10</v>
      </c>
      <c r="N39" s="272">
        <f t="shared" si="0"/>
        <v>43361.475782530324</v>
      </c>
    </row>
    <row r="40" spans="1:14">
      <c r="A40" t="s">
        <v>290</v>
      </c>
      <c r="B40" s="873" t="str">
        <f>VLOOKUP(A40,EQUIPOS!A10:D154,3,FALSE)</f>
        <v>Planta trituradora</v>
      </c>
      <c r="C40" s="874"/>
      <c r="D40" s="874"/>
      <c r="E40" s="874"/>
      <c r="F40" s="874"/>
      <c r="G40" s="874"/>
      <c r="H40" s="875"/>
      <c r="I40" s="267"/>
      <c r="J40" s="268"/>
      <c r="K40" s="269">
        <f>VLOOKUP(A40,EQUIPOS!A10:D167,4,FALSE)</f>
        <v>388125.9802243358</v>
      </c>
      <c r="L40" s="270"/>
      <c r="M40" s="271">
        <v>30</v>
      </c>
      <c r="N40" s="272">
        <f t="shared" si="0"/>
        <v>12937.532674144526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10</v>
      </c>
      <c r="N42" s="272">
        <f t="shared" si="0"/>
        <v>17435.257807984861</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10</v>
      </c>
      <c r="N43" s="272">
        <f t="shared" si="0"/>
        <v>7809.1691144043043</v>
      </c>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N80*M46</f>
        <v>959.29946129502503</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114973.76895358805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28848.757534038559</v>
      </c>
      <c r="N53" s="272">
        <f>K53*M53</f>
        <v>40388.260547653983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44.451023413669695</v>
      </c>
      <c r="N54" s="272">
        <f>K54*M54</f>
        <v>1111.2755853417423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41499.536132995723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1">
        <f>VLOOKUP(A63,TRANSPORTE!A5:D117,4,FALSE)</f>
        <v>1182.3355420950079</v>
      </c>
      <c r="M63" s="912"/>
      <c r="N63" s="287">
        <f>K63*L63</f>
        <v>1655.269758933011</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1">
        <f>VLOOKUP(A64,TRANSPORTE!A6:D117,4,FALSE)</f>
        <v>1182.3355420950079</v>
      </c>
      <c r="M64" s="912"/>
      <c r="N64" s="287">
        <f>K64*L64</f>
        <v>1477.91942761876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f>N63+N64+N65+N66+N67</f>
        <v>3133.1891865517709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45"/>
    </row>
    <row r="80" spans="1:15" ht="15.75" thickBot="1">
      <c r="B80" s="913" t="s">
        <v>953</v>
      </c>
      <c r="C80" s="867"/>
      <c r="D80" s="867"/>
      <c r="E80" s="867"/>
      <c r="F80" s="867"/>
      <c r="G80" s="867"/>
      <c r="H80" s="867"/>
      <c r="I80" s="867"/>
      <c r="J80" s="867"/>
      <c r="K80" s="867"/>
      <c r="L80" s="867"/>
      <c r="M80" s="868"/>
      <c r="N80" s="301">
        <f>SUM(N74:N79)</f>
        <v>9592.9946129502496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169199.4888860858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33839.897777217164</v>
      </c>
      <c r="M87" s="860"/>
      <c r="N87" s="51"/>
    </row>
    <row r="88" spans="1:14">
      <c r="B88" s="89" t="s">
        <v>973</v>
      </c>
      <c r="C88" s="90"/>
      <c r="D88" s="90"/>
      <c r="E88" s="90"/>
      <c r="F88" s="90"/>
      <c r="G88" s="90"/>
      <c r="H88" s="90"/>
      <c r="I88" s="87"/>
      <c r="J88" s="88"/>
      <c r="K88" s="304">
        <v>0.05</v>
      </c>
      <c r="L88" s="859">
        <f>N82*K88</f>
        <v>8459.974444304291</v>
      </c>
      <c r="M88" s="860"/>
      <c r="N88" s="51"/>
    </row>
    <row r="89" spans="1:14" ht="15.75" thickBot="1">
      <c r="B89" s="91" t="s">
        <v>974</v>
      </c>
      <c r="C89" s="92"/>
      <c r="D89" s="92"/>
      <c r="E89" s="92"/>
      <c r="F89" s="92"/>
      <c r="G89" s="92"/>
      <c r="H89" s="92"/>
      <c r="I89" s="93"/>
      <c r="J89" s="94"/>
      <c r="K89" s="305">
        <v>0.05</v>
      </c>
      <c r="L89" s="861">
        <f>N82*K89</f>
        <v>8459.974444304291</v>
      </c>
      <c r="M89" s="862"/>
      <c r="N89" s="51"/>
    </row>
    <row r="90" spans="1:14" ht="15.75" thickBot="1">
      <c r="B90" s="824" t="s">
        <v>953</v>
      </c>
      <c r="C90" s="825"/>
      <c r="D90" s="825"/>
      <c r="E90" s="825"/>
      <c r="F90" s="825"/>
      <c r="G90" s="825"/>
      <c r="H90" s="825"/>
      <c r="I90" s="825"/>
      <c r="J90" s="825"/>
      <c r="K90" s="825"/>
      <c r="L90" s="825"/>
      <c r="M90" s="826"/>
      <c r="N90" s="52">
        <f>L87+L88+L89</f>
        <v>50759.846665825738</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219959.33555191156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8</v>
      </c>
      <c r="N37" s="272">
        <f t="shared" ref="N37:N43" si="0">K37/M37</f>
        <v>17830.829584049501</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81186.347255667089</v>
      </c>
      <c r="L38" s="270"/>
      <c r="M38" s="271">
        <v>8</v>
      </c>
      <c r="N38" s="272">
        <f t="shared" si="0"/>
        <v>10148.293406958386</v>
      </c>
    </row>
    <row r="39" spans="1:14">
      <c r="A39" t="s">
        <v>284</v>
      </c>
      <c r="B39" s="873" t="str">
        <f>VLOOKUP(A39,EQUIPOS!A9:D154,3,FALSE)</f>
        <v>Planta de asfalto en caliente</v>
      </c>
      <c r="C39" s="874"/>
      <c r="D39" s="874"/>
      <c r="E39" s="874"/>
      <c r="F39" s="874"/>
      <c r="G39" s="874"/>
      <c r="H39" s="875"/>
      <c r="I39" s="267"/>
      <c r="J39" s="268"/>
      <c r="K39" s="269">
        <f>VLOOKUP(A39,EQUIPOS!A9:D166,4,FALSE)</f>
        <v>433614.75782530324</v>
      </c>
      <c r="L39" s="270"/>
      <c r="M39" s="271">
        <v>8</v>
      </c>
      <c r="N39" s="272">
        <f t="shared" si="0"/>
        <v>54201.844728162905</v>
      </c>
    </row>
    <row r="40" spans="1:14">
      <c r="A40" t="s">
        <v>290</v>
      </c>
      <c r="B40" s="873" t="str">
        <f>VLOOKUP(A40,EQUIPOS!A10:D154,3,FALSE)</f>
        <v>Planta trituradora</v>
      </c>
      <c r="C40" s="874"/>
      <c r="D40" s="874"/>
      <c r="E40" s="874"/>
      <c r="F40" s="874"/>
      <c r="G40" s="874"/>
      <c r="H40" s="875"/>
      <c r="I40" s="267"/>
      <c r="J40" s="268"/>
      <c r="K40" s="269">
        <f>VLOOKUP(A40,EQUIPOS!A10:D167,4,FALSE)</f>
        <v>388125.9802243358</v>
      </c>
      <c r="L40" s="270"/>
      <c r="M40" s="271">
        <v>30</v>
      </c>
      <c r="N40" s="272">
        <f t="shared" si="0"/>
        <v>12937.532674144526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8</v>
      </c>
      <c r="N42" s="272">
        <f t="shared" si="0"/>
        <v>21794.072259981076</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8</v>
      </c>
      <c r="N43" s="272">
        <f t="shared" si="0"/>
        <v>9761.4613930053802</v>
      </c>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N80*M46</f>
        <v>1065.8882903278056</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137827.65805705229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28848.757534038559</v>
      </c>
      <c r="N53" s="272">
        <f>K53*M53</f>
        <v>40388.260547653983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44.451023413669695</v>
      </c>
      <c r="N54" s="272">
        <f>K54*M54</f>
        <v>1111.2755853417423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41499.536132995723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1">
        <f>VLOOKUP(A63,TRANSPORTE!A5:D117,4,FALSE)</f>
        <v>1182.3355420950079</v>
      </c>
      <c r="M63" s="912"/>
      <c r="N63" s="287">
        <f>K63*L63</f>
        <v>1655.269758933011</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1">
        <f>VLOOKUP(A64,TRANSPORTE!A6:D117,4,FALSE)</f>
        <v>1182.3355420950079</v>
      </c>
      <c r="M64" s="912"/>
      <c r="N64" s="287">
        <f>K64*L64</f>
        <v>1477.91942761876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f>N63+N64+N65+N66+N67</f>
        <v>3133.1891865517709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45"/>
    </row>
    <row r="80" spans="1:15" ht="15.75" thickBot="1">
      <c r="B80" s="913" t="s">
        <v>953</v>
      </c>
      <c r="C80" s="867"/>
      <c r="D80" s="867"/>
      <c r="E80" s="867"/>
      <c r="F80" s="867"/>
      <c r="G80" s="867"/>
      <c r="H80" s="867"/>
      <c r="I80" s="867"/>
      <c r="J80" s="867"/>
      <c r="K80" s="867"/>
      <c r="L80" s="867"/>
      <c r="M80" s="868"/>
      <c r="N80" s="301">
        <f>SUM(N74:N79)</f>
        <v>10658.882903278056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193119.26627987786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38623.853255975577</v>
      </c>
      <c r="M87" s="860"/>
      <c r="N87" s="51"/>
    </row>
    <row r="88" spans="1:14">
      <c r="B88" s="89" t="s">
        <v>973</v>
      </c>
      <c r="C88" s="90"/>
      <c r="D88" s="90"/>
      <c r="E88" s="90"/>
      <c r="F88" s="90"/>
      <c r="G88" s="90"/>
      <c r="H88" s="90"/>
      <c r="I88" s="87"/>
      <c r="J88" s="88"/>
      <c r="K88" s="304">
        <v>0.05</v>
      </c>
      <c r="L88" s="859">
        <f>N82*K88</f>
        <v>9655.9633139938942</v>
      </c>
      <c r="M88" s="860"/>
      <c r="N88" s="51"/>
    </row>
    <row r="89" spans="1:14" ht="15.75" thickBot="1">
      <c r="B89" s="91" t="s">
        <v>974</v>
      </c>
      <c r="C89" s="92"/>
      <c r="D89" s="92"/>
      <c r="E89" s="92"/>
      <c r="F89" s="92"/>
      <c r="G89" s="92"/>
      <c r="H89" s="92"/>
      <c r="I89" s="93"/>
      <c r="J89" s="94"/>
      <c r="K89" s="305">
        <v>0.05</v>
      </c>
      <c r="L89" s="861">
        <f>N82*K89</f>
        <v>9655.9633139938942</v>
      </c>
      <c r="M89" s="862"/>
      <c r="N89" s="51"/>
    </row>
    <row r="90" spans="1:14" ht="15.75" thickBot="1">
      <c r="B90" s="824" t="s">
        <v>953</v>
      </c>
      <c r="C90" s="825"/>
      <c r="D90" s="825"/>
      <c r="E90" s="825"/>
      <c r="F90" s="825"/>
      <c r="G90" s="825"/>
      <c r="H90" s="825"/>
      <c r="I90" s="825"/>
      <c r="J90" s="825"/>
      <c r="K90" s="825"/>
      <c r="L90" s="825"/>
      <c r="M90" s="826"/>
      <c r="N90" s="52">
        <f>L87+L88+L89</f>
        <v>57935.779883963369</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251055.04616384124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10</v>
      </c>
      <c r="N37" s="272">
        <f t="shared" ref="N37:N43" si="0">K37/M37</f>
        <v>14264.663667239602</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81186.347255667089</v>
      </c>
      <c r="L38" s="270"/>
      <c r="M38" s="271">
        <v>10</v>
      </c>
      <c r="N38" s="272">
        <f t="shared" si="0"/>
        <v>8118.6347255667088</v>
      </c>
    </row>
    <row r="39" spans="1:14">
      <c r="A39" t="s">
        <v>284</v>
      </c>
      <c r="B39" s="873" t="str">
        <f>VLOOKUP(A39,EQUIPOS!A9:D154,3,FALSE)</f>
        <v>Planta de asfalto en caliente</v>
      </c>
      <c r="C39" s="874"/>
      <c r="D39" s="874"/>
      <c r="E39" s="874"/>
      <c r="F39" s="874"/>
      <c r="G39" s="874"/>
      <c r="H39" s="875"/>
      <c r="I39" s="267"/>
      <c r="J39" s="268"/>
      <c r="K39" s="269">
        <f>VLOOKUP(A39,EQUIPOS!A9:D166,4,FALSE)</f>
        <v>433614.75782530324</v>
      </c>
      <c r="L39" s="270"/>
      <c r="M39" s="271">
        <v>10</v>
      </c>
      <c r="N39" s="272">
        <f t="shared" si="0"/>
        <v>43361.475782530324</v>
      </c>
    </row>
    <row r="40" spans="1:14">
      <c r="A40" t="s">
        <v>290</v>
      </c>
      <c r="B40" s="873" t="str">
        <f>VLOOKUP(A40,EQUIPOS!A10:D154,3,FALSE)</f>
        <v>Planta trituradora</v>
      </c>
      <c r="C40" s="874"/>
      <c r="D40" s="874"/>
      <c r="E40" s="874"/>
      <c r="F40" s="874"/>
      <c r="G40" s="874"/>
      <c r="H40" s="875"/>
      <c r="I40" s="267"/>
      <c r="J40" s="268"/>
      <c r="K40" s="269">
        <f>VLOOKUP(A40,EQUIPOS!A10:D167,4,FALSE)</f>
        <v>388125.9802243358</v>
      </c>
      <c r="L40" s="270"/>
      <c r="M40" s="271">
        <v>30</v>
      </c>
      <c r="N40" s="272">
        <f t="shared" si="0"/>
        <v>12937.532674144526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10</v>
      </c>
      <c r="N42" s="272">
        <f t="shared" si="0"/>
        <v>17435.257807984861</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10</v>
      </c>
      <c r="N43" s="272">
        <f t="shared" si="0"/>
        <v>7809.1691144043043</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80"/>
      <c r="F46" s="874"/>
      <c r="G46" s="874"/>
      <c r="H46" s="875"/>
      <c r="I46" s="36"/>
      <c r="J46" s="37"/>
      <c r="K46" s="274"/>
      <c r="L46" s="276"/>
      <c r="M46" s="277"/>
      <c r="N46" s="278"/>
    </row>
    <row r="47" spans="1:14">
      <c r="B47" s="881" t="s">
        <v>952</v>
      </c>
      <c r="C47" s="882"/>
      <c r="D47" s="882"/>
      <c r="E47" s="38"/>
      <c r="F47" s="39"/>
      <c r="G47" s="39"/>
      <c r="H47" s="40"/>
      <c r="I47" s="36"/>
      <c r="J47" s="37"/>
      <c r="K47" s="279"/>
      <c r="L47" s="276"/>
      <c r="M47" s="401">
        <v>0.1</v>
      </c>
      <c r="N47" s="344">
        <f>N81*M47</f>
        <v>959.29946129502503</v>
      </c>
    </row>
    <row r="48" spans="1:14" ht="15.75" thickBot="1">
      <c r="B48" s="873"/>
      <c r="C48" s="874"/>
      <c r="D48" s="874"/>
      <c r="E48" s="874"/>
      <c r="F48" s="874"/>
      <c r="G48" s="874"/>
      <c r="H48" s="875"/>
      <c r="I48" s="883"/>
      <c r="J48" s="884"/>
      <c r="K48" s="41"/>
      <c r="L48" s="885"/>
      <c r="M48" s="886"/>
      <c r="N48" s="105"/>
    </row>
    <row r="49" spans="1:14" ht="15.75" thickBot="1">
      <c r="B49" s="824" t="s">
        <v>953</v>
      </c>
      <c r="C49" s="825"/>
      <c r="D49" s="825"/>
      <c r="E49" s="825"/>
      <c r="F49" s="825"/>
      <c r="G49" s="825"/>
      <c r="H49" s="825"/>
      <c r="I49" s="825"/>
      <c r="J49" s="825"/>
      <c r="K49" s="825"/>
      <c r="L49" s="825"/>
      <c r="M49" s="826"/>
      <c r="N49" s="394">
        <f>SUM(N36:N48)</f>
        <v>114973.76895358805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28848.757534038559</v>
      </c>
      <c r="N54" s="272">
        <f>K54*M54</f>
        <v>40388.260547653983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44.451023413669695</v>
      </c>
      <c r="N55" s="272">
        <f>K55*M55</f>
        <v>1111.2755853417423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394">
        <f>SUM(N54:N58)</f>
        <v>41499.536132995723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1">
        <f>VLOOKUP(A64,TRANSPORTE!A5:D117,4,FALSE)</f>
        <v>1182.3355420950079</v>
      </c>
      <c r="M64" s="912"/>
      <c r="N64" s="287">
        <f>K64*L64</f>
        <v>1655.269758933011</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911">
        <f>VLOOKUP(A65,TRANSPORTE!A6:D117,4,FALSE)</f>
        <v>1182.3355420950079</v>
      </c>
      <c r="M65" s="912"/>
      <c r="N65" s="287">
        <f>K65*L65</f>
        <v>1477.91942761876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3133.1891865517709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169199.4888860858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33839.897777217164</v>
      </c>
      <c r="M88" s="860"/>
      <c r="N88" s="51"/>
    </row>
    <row r="89" spans="1:14">
      <c r="B89" s="89" t="s">
        <v>973</v>
      </c>
      <c r="C89" s="90"/>
      <c r="D89" s="90"/>
      <c r="E89" s="90"/>
      <c r="F89" s="90"/>
      <c r="G89" s="90"/>
      <c r="H89" s="90"/>
      <c r="I89" s="87"/>
      <c r="J89" s="88"/>
      <c r="K89" s="304">
        <v>0.05</v>
      </c>
      <c r="L89" s="859">
        <f>N83*K89</f>
        <v>8459.974444304291</v>
      </c>
      <c r="M89" s="860"/>
      <c r="N89" s="51"/>
    </row>
    <row r="90" spans="1:14" ht="15.75" thickBot="1">
      <c r="B90" s="91" t="s">
        <v>974</v>
      </c>
      <c r="C90" s="92"/>
      <c r="D90" s="92"/>
      <c r="E90" s="92"/>
      <c r="F90" s="92"/>
      <c r="G90" s="92"/>
      <c r="H90" s="92"/>
      <c r="I90" s="93"/>
      <c r="J90" s="94"/>
      <c r="K90" s="305">
        <v>0.05</v>
      </c>
      <c r="L90" s="861">
        <f>N83*K90</f>
        <v>8459.974444304291</v>
      </c>
      <c r="M90" s="862"/>
      <c r="N90" s="51"/>
    </row>
    <row r="91" spans="1:14" ht="15.75" thickBot="1">
      <c r="B91" s="824" t="s">
        <v>953</v>
      </c>
      <c r="C91" s="825"/>
      <c r="D91" s="825"/>
      <c r="E91" s="825"/>
      <c r="F91" s="825"/>
      <c r="G91" s="825"/>
      <c r="H91" s="825"/>
      <c r="I91" s="825"/>
      <c r="J91" s="825"/>
      <c r="K91" s="825"/>
      <c r="L91" s="825"/>
      <c r="M91" s="826"/>
      <c r="N91" s="52">
        <f>L88+L89+L90</f>
        <v>50759.846665825738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219959.33555191156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10</v>
      </c>
      <c r="N37" s="272">
        <f t="shared" ref="N37:N43" si="0">K37/M37</f>
        <v>14264.663667239602</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81186.347255667089</v>
      </c>
      <c r="L38" s="270"/>
      <c r="M38" s="271">
        <v>10</v>
      </c>
      <c r="N38" s="272">
        <f t="shared" si="0"/>
        <v>8118.6347255667088</v>
      </c>
    </row>
    <row r="39" spans="1:14">
      <c r="A39" t="s">
        <v>284</v>
      </c>
      <c r="B39" s="873" t="str">
        <f>VLOOKUP(A39,EQUIPOS!A9:D154,3,FALSE)</f>
        <v>Planta de asfalto en caliente</v>
      </c>
      <c r="C39" s="874"/>
      <c r="D39" s="874"/>
      <c r="E39" s="874"/>
      <c r="F39" s="874"/>
      <c r="G39" s="874"/>
      <c r="H39" s="875"/>
      <c r="I39" s="267"/>
      <c r="J39" s="268"/>
      <c r="K39" s="269">
        <f>VLOOKUP(A39,EQUIPOS!A9:D166,4,FALSE)</f>
        <v>433614.75782530324</v>
      </c>
      <c r="L39" s="270"/>
      <c r="M39" s="271">
        <v>10</v>
      </c>
      <c r="N39" s="272">
        <f t="shared" si="0"/>
        <v>43361.475782530324</v>
      </c>
    </row>
    <row r="40" spans="1:14">
      <c r="A40" t="s">
        <v>290</v>
      </c>
      <c r="B40" s="873" t="str">
        <f>VLOOKUP(A40,EQUIPOS!A10:D154,3,FALSE)</f>
        <v>Planta trituradora</v>
      </c>
      <c r="C40" s="874"/>
      <c r="D40" s="874"/>
      <c r="E40" s="874"/>
      <c r="F40" s="874"/>
      <c r="G40" s="874"/>
      <c r="H40" s="875"/>
      <c r="I40" s="267"/>
      <c r="J40" s="268"/>
      <c r="K40" s="269">
        <f>VLOOKUP(A40,EQUIPOS!A10:D167,4,FALSE)</f>
        <v>388125.9802243358</v>
      </c>
      <c r="L40" s="270"/>
      <c r="M40" s="271">
        <v>30</v>
      </c>
      <c r="N40" s="272">
        <f t="shared" si="0"/>
        <v>12937.532674144526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10</v>
      </c>
      <c r="N42" s="272">
        <f t="shared" si="0"/>
        <v>17435.257807984861</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10</v>
      </c>
      <c r="N43" s="272">
        <f t="shared" si="0"/>
        <v>7809.1691144043043</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80"/>
      <c r="F46" s="874"/>
      <c r="G46" s="874"/>
      <c r="H46" s="875"/>
      <c r="I46" s="36"/>
      <c r="J46" s="37"/>
      <c r="K46" s="274"/>
      <c r="L46" s="276"/>
      <c r="M46" s="277"/>
      <c r="N46" s="278"/>
    </row>
    <row r="47" spans="1:14">
      <c r="B47" s="881" t="s">
        <v>952</v>
      </c>
      <c r="C47" s="882"/>
      <c r="D47" s="882"/>
      <c r="E47" s="38"/>
      <c r="F47" s="39"/>
      <c r="G47" s="39"/>
      <c r="H47" s="40"/>
      <c r="I47" s="36"/>
      <c r="J47" s="37"/>
      <c r="K47" s="279"/>
      <c r="L47" s="276"/>
      <c r="M47" s="401">
        <v>0.1</v>
      </c>
      <c r="N47" s="344">
        <f>N81*M47</f>
        <v>959.29946129502503</v>
      </c>
    </row>
    <row r="48" spans="1:14" ht="15.75" thickBot="1">
      <c r="B48" s="873"/>
      <c r="C48" s="874"/>
      <c r="D48" s="874"/>
      <c r="E48" s="874"/>
      <c r="F48" s="874"/>
      <c r="G48" s="874"/>
      <c r="H48" s="875"/>
      <c r="I48" s="883"/>
      <c r="J48" s="884"/>
      <c r="K48" s="41"/>
      <c r="L48" s="885"/>
      <c r="M48" s="886"/>
      <c r="N48" s="105"/>
    </row>
    <row r="49" spans="1:14" ht="15.75" thickBot="1">
      <c r="B49" s="824" t="s">
        <v>953</v>
      </c>
      <c r="C49" s="825"/>
      <c r="D49" s="825"/>
      <c r="E49" s="825"/>
      <c r="F49" s="825"/>
      <c r="G49" s="825"/>
      <c r="H49" s="825"/>
      <c r="I49" s="825"/>
      <c r="J49" s="825"/>
      <c r="K49" s="825"/>
      <c r="L49" s="825"/>
      <c r="M49" s="826"/>
      <c r="N49" s="394">
        <f>SUM(N36:N48)</f>
        <v>114973.76895358805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28848.757534038559</v>
      </c>
      <c r="N54" s="272">
        <f>K54*M54</f>
        <v>40388.260547653983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44.451023413669695</v>
      </c>
      <c r="N55" s="272">
        <f>K55*M55</f>
        <v>1111.2755853417423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394">
        <f>SUM(N54:N58)</f>
        <v>41499.536132995723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1">
        <f>VLOOKUP(A64,TRANSPORTE!A5:D117,4,FALSE)</f>
        <v>1182.3355420950079</v>
      </c>
      <c r="M64" s="912"/>
      <c r="N64" s="287">
        <f>K64*L64</f>
        <v>1655.269758933011</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911">
        <f>VLOOKUP(A65,TRANSPORTE!A6:D117,4,FALSE)</f>
        <v>1182.3355420950079</v>
      </c>
      <c r="M65" s="912"/>
      <c r="N65" s="287">
        <f>K65*L65</f>
        <v>1477.91942761876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3133.1891865517709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169199.4888860858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33839.897777217164</v>
      </c>
      <c r="M88" s="860"/>
      <c r="N88" s="51"/>
    </row>
    <row r="89" spans="1:14">
      <c r="B89" s="89" t="s">
        <v>973</v>
      </c>
      <c r="C89" s="90"/>
      <c r="D89" s="90"/>
      <c r="E89" s="90"/>
      <c r="F89" s="90"/>
      <c r="G89" s="90"/>
      <c r="H89" s="90"/>
      <c r="I89" s="87"/>
      <c r="J89" s="88"/>
      <c r="K89" s="304">
        <v>0.05</v>
      </c>
      <c r="L89" s="859">
        <f>N83*K89</f>
        <v>8459.974444304291</v>
      </c>
      <c r="M89" s="860"/>
      <c r="N89" s="51"/>
    </row>
    <row r="90" spans="1:14" ht="15.75" thickBot="1">
      <c r="B90" s="91" t="s">
        <v>974</v>
      </c>
      <c r="C90" s="92"/>
      <c r="D90" s="92"/>
      <c r="E90" s="92"/>
      <c r="F90" s="92"/>
      <c r="G90" s="92"/>
      <c r="H90" s="92"/>
      <c r="I90" s="93"/>
      <c r="J90" s="94"/>
      <c r="K90" s="305">
        <v>0.05</v>
      </c>
      <c r="L90" s="861">
        <f>N83*K90</f>
        <v>8459.974444304291</v>
      </c>
      <c r="M90" s="862"/>
      <c r="N90" s="51"/>
    </row>
    <row r="91" spans="1:14" ht="15.75" thickBot="1">
      <c r="B91" s="824" t="s">
        <v>953</v>
      </c>
      <c r="C91" s="825"/>
      <c r="D91" s="825"/>
      <c r="E91" s="825"/>
      <c r="F91" s="825"/>
      <c r="G91" s="825"/>
      <c r="H91" s="825"/>
      <c r="I91" s="825"/>
      <c r="J91" s="825"/>
      <c r="K91" s="825"/>
      <c r="L91" s="825"/>
      <c r="M91" s="826"/>
      <c r="N91" s="52">
        <f>L88+L89+L90</f>
        <v>50759.846665825738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219959.33555191156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10</v>
      </c>
      <c r="N37" s="272">
        <f t="shared" ref="N37:N43" si="0">K37/M37</f>
        <v>14264.663667239602</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81186.347255667089</v>
      </c>
      <c r="L38" s="270"/>
      <c r="M38" s="271">
        <v>10</v>
      </c>
      <c r="N38" s="272">
        <f t="shared" si="0"/>
        <v>8118.6347255667088</v>
      </c>
    </row>
    <row r="39" spans="1:14">
      <c r="A39" t="s">
        <v>284</v>
      </c>
      <c r="B39" s="873" t="str">
        <f>VLOOKUP(A39,EQUIPOS!A9:D154,3,FALSE)</f>
        <v>Planta de asfalto en caliente</v>
      </c>
      <c r="C39" s="874"/>
      <c r="D39" s="874"/>
      <c r="E39" s="874"/>
      <c r="F39" s="874"/>
      <c r="G39" s="874"/>
      <c r="H39" s="875"/>
      <c r="I39" s="267"/>
      <c r="J39" s="268"/>
      <c r="K39" s="269">
        <f>VLOOKUP(A39,EQUIPOS!A9:D166,4,FALSE)</f>
        <v>433614.75782530324</v>
      </c>
      <c r="L39" s="270"/>
      <c r="M39" s="271">
        <v>10</v>
      </c>
      <c r="N39" s="272">
        <f t="shared" si="0"/>
        <v>43361.475782530324</v>
      </c>
    </row>
    <row r="40" spans="1:14">
      <c r="A40" t="s">
        <v>290</v>
      </c>
      <c r="B40" s="873" t="str">
        <f>VLOOKUP(A40,EQUIPOS!A10:D154,3,FALSE)</f>
        <v>Planta trituradora</v>
      </c>
      <c r="C40" s="874"/>
      <c r="D40" s="874"/>
      <c r="E40" s="874"/>
      <c r="F40" s="874"/>
      <c r="G40" s="874"/>
      <c r="H40" s="875"/>
      <c r="I40" s="267"/>
      <c r="J40" s="268"/>
      <c r="K40" s="269">
        <f>VLOOKUP(A40,EQUIPOS!A10:D167,4,FALSE)</f>
        <v>388125.9802243358</v>
      </c>
      <c r="L40" s="270"/>
      <c r="M40" s="271">
        <v>30</v>
      </c>
      <c r="N40" s="272">
        <f t="shared" si="0"/>
        <v>12937.532674144526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10</v>
      </c>
      <c r="N42" s="272">
        <f t="shared" si="0"/>
        <v>17435.257807984861</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10</v>
      </c>
      <c r="N43" s="272">
        <f t="shared" si="0"/>
        <v>7809.1691144043043</v>
      </c>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N80*M46</f>
        <v>959.29946129502503</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114973.76895358805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28848.757534038559</v>
      </c>
      <c r="N53" s="272">
        <f>K53*M53</f>
        <v>40388.260547653983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44.451023413669695</v>
      </c>
      <c r="N54" s="272">
        <f>K54*M54</f>
        <v>1111.2755853417423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41499.536132995723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1">
        <f>VLOOKUP(A63,TRANSPORTE!A5:D117,4,FALSE)</f>
        <v>1182.3355420950079</v>
      </c>
      <c r="M63" s="912"/>
      <c r="N63" s="287">
        <f>K63*L63</f>
        <v>1655.269758933011</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911">
        <f>VLOOKUP(A64,TRANSPORTE!A6:D117,4,FALSE)</f>
        <v>1182.3355420950079</v>
      </c>
      <c r="M64" s="912"/>
      <c r="N64" s="287">
        <f>K64*L64</f>
        <v>1477.91942761876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f>N63+N64+N65+N66+N67</f>
        <v>3133.1891865517709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45"/>
    </row>
    <row r="80" spans="1:15" ht="15.75" thickBot="1">
      <c r="B80" s="913" t="s">
        <v>953</v>
      </c>
      <c r="C80" s="867"/>
      <c r="D80" s="867"/>
      <c r="E80" s="867"/>
      <c r="F80" s="867"/>
      <c r="G80" s="867"/>
      <c r="H80" s="867"/>
      <c r="I80" s="867"/>
      <c r="J80" s="867"/>
      <c r="K80" s="867"/>
      <c r="L80" s="867"/>
      <c r="M80" s="868"/>
      <c r="N80" s="301">
        <f>SUM(N74:N79)</f>
        <v>9592.9946129502496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169199.4888860858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33839.897777217164</v>
      </c>
      <c r="M87" s="860"/>
      <c r="N87" s="51"/>
    </row>
    <row r="88" spans="1:14">
      <c r="B88" s="89" t="s">
        <v>973</v>
      </c>
      <c r="C88" s="90"/>
      <c r="D88" s="90"/>
      <c r="E88" s="90"/>
      <c r="F88" s="90"/>
      <c r="G88" s="90"/>
      <c r="H88" s="90"/>
      <c r="I88" s="87"/>
      <c r="J88" s="88"/>
      <c r="K88" s="304">
        <v>0.05</v>
      </c>
      <c r="L88" s="859">
        <f>N82*K88</f>
        <v>8459.974444304291</v>
      </c>
      <c r="M88" s="860"/>
      <c r="N88" s="51"/>
    </row>
    <row r="89" spans="1:14" ht="15.75" thickBot="1">
      <c r="B89" s="91" t="s">
        <v>974</v>
      </c>
      <c r="C89" s="92"/>
      <c r="D89" s="92"/>
      <c r="E89" s="92"/>
      <c r="F89" s="92"/>
      <c r="G89" s="92"/>
      <c r="H89" s="92"/>
      <c r="I89" s="93"/>
      <c r="J89" s="94"/>
      <c r="K89" s="305">
        <v>0.05</v>
      </c>
      <c r="L89" s="861">
        <f>N82*K89</f>
        <v>8459.974444304291</v>
      </c>
      <c r="M89" s="862"/>
      <c r="N89" s="51"/>
    </row>
    <row r="90" spans="1:14" ht="15.75" thickBot="1">
      <c r="B90" s="824" t="s">
        <v>953</v>
      </c>
      <c r="C90" s="825"/>
      <c r="D90" s="825"/>
      <c r="E90" s="825"/>
      <c r="F90" s="825"/>
      <c r="G90" s="825"/>
      <c r="H90" s="825"/>
      <c r="I90" s="825"/>
      <c r="J90" s="825"/>
      <c r="K90" s="825"/>
      <c r="L90" s="825"/>
      <c r="M90" s="826"/>
      <c r="N90" s="52">
        <f>L87+L88+L89</f>
        <v>50759.846665825738</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219959.33555191156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120538.50202302057</v>
      </c>
      <c r="L36" s="270"/>
      <c r="M36" s="271">
        <v>30</v>
      </c>
      <c r="N36" s="272">
        <f>K36/M36</f>
        <v>4017.9500674340188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10</v>
      </c>
      <c r="N37" s="272">
        <f t="shared" ref="N37:N43" si="0">K37/M37</f>
        <v>14264.663667239602</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81186.347255667089</v>
      </c>
      <c r="L38" s="270"/>
      <c r="M38" s="271">
        <v>10</v>
      </c>
      <c r="N38" s="272">
        <f t="shared" si="0"/>
        <v>8118.6347255667088</v>
      </c>
    </row>
    <row r="39" spans="1:14">
      <c r="A39" t="s">
        <v>284</v>
      </c>
      <c r="B39" s="873" t="str">
        <f>VLOOKUP(A39,EQUIPOS!A9:D154,3,FALSE)</f>
        <v>Planta de asfalto en caliente</v>
      </c>
      <c r="C39" s="874"/>
      <c r="D39" s="874"/>
      <c r="E39" s="874"/>
      <c r="F39" s="874"/>
      <c r="G39" s="874"/>
      <c r="H39" s="875"/>
      <c r="I39" s="267"/>
      <c r="J39" s="268"/>
      <c r="K39" s="269">
        <f>VLOOKUP(A39,EQUIPOS!A9:D166,4,FALSE)</f>
        <v>433614.75782530324</v>
      </c>
      <c r="L39" s="270"/>
      <c r="M39" s="271">
        <v>10</v>
      </c>
      <c r="N39" s="272">
        <f t="shared" si="0"/>
        <v>43361.475782530324</v>
      </c>
    </row>
    <row r="40" spans="1:14">
      <c r="A40" t="s">
        <v>290</v>
      </c>
      <c r="B40" s="873" t="str">
        <f>VLOOKUP(A40,EQUIPOS!A10:D154,3,FALSE)</f>
        <v>Planta trituradora</v>
      </c>
      <c r="C40" s="874"/>
      <c r="D40" s="874"/>
      <c r="E40" s="874"/>
      <c r="F40" s="874"/>
      <c r="G40" s="874"/>
      <c r="H40" s="875"/>
      <c r="I40" s="267"/>
      <c r="J40" s="268"/>
      <c r="K40" s="269">
        <f>VLOOKUP(A40,EQUIPOS!A10:D167,4,FALSE)</f>
        <v>388125.9802243358</v>
      </c>
      <c r="L40" s="270"/>
      <c r="M40" s="271">
        <v>30</v>
      </c>
      <c r="N40" s="272">
        <f t="shared" si="0"/>
        <v>12937.532674144526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182093.56958966053</v>
      </c>
      <c r="L41" s="270"/>
      <c r="M41" s="271">
        <v>30</v>
      </c>
      <c r="N41" s="272">
        <f t="shared" si="0"/>
        <v>6069.785652988684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174352.57807984861</v>
      </c>
      <c r="L42" s="270"/>
      <c r="M42" s="271">
        <v>10</v>
      </c>
      <c r="N42" s="272">
        <f t="shared" si="0"/>
        <v>17435.257807984861</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10</v>
      </c>
      <c r="N43" s="272">
        <f t="shared" si="0"/>
        <v>7809.1691144043043</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80"/>
      <c r="F46" s="874"/>
      <c r="G46" s="874"/>
      <c r="H46" s="875"/>
      <c r="I46" s="36"/>
      <c r="J46" s="37"/>
      <c r="K46" s="274"/>
      <c r="L46" s="276"/>
      <c r="M46" s="277"/>
      <c r="N46" s="278"/>
    </row>
    <row r="47" spans="1:14">
      <c r="B47" s="881" t="s">
        <v>952</v>
      </c>
      <c r="C47" s="882"/>
      <c r="D47" s="882"/>
      <c r="E47" s="38"/>
      <c r="F47" s="39"/>
      <c r="G47" s="39"/>
      <c r="H47" s="40"/>
      <c r="I47" s="36"/>
      <c r="J47" s="37"/>
      <c r="K47" s="279"/>
      <c r="L47" s="276"/>
      <c r="M47" s="401">
        <v>0.1</v>
      </c>
      <c r="N47" s="344">
        <f>N81*M47</f>
        <v>959.29946129502503</v>
      </c>
    </row>
    <row r="48" spans="1:14" ht="15.75" thickBot="1">
      <c r="B48" s="873"/>
      <c r="C48" s="874"/>
      <c r="D48" s="874"/>
      <c r="E48" s="874"/>
      <c r="F48" s="874"/>
      <c r="G48" s="874"/>
      <c r="H48" s="875"/>
      <c r="I48" s="883"/>
      <c r="J48" s="884"/>
      <c r="K48" s="41"/>
      <c r="L48" s="885"/>
      <c r="M48" s="886"/>
      <c r="N48" s="105"/>
    </row>
    <row r="49" spans="1:14" ht="15.75" thickBot="1">
      <c r="B49" s="824" t="s">
        <v>953</v>
      </c>
      <c r="C49" s="825"/>
      <c r="D49" s="825"/>
      <c r="E49" s="825"/>
      <c r="F49" s="825"/>
      <c r="G49" s="825"/>
      <c r="H49" s="825"/>
      <c r="I49" s="825"/>
      <c r="J49" s="825"/>
      <c r="K49" s="825"/>
      <c r="L49" s="825"/>
      <c r="M49" s="826"/>
      <c r="N49" s="394">
        <f>SUM(N36:N48)</f>
        <v>114973.76895358805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28848.757534038559</v>
      </c>
      <c r="N54" s="272">
        <f>K54*M54</f>
        <v>40388.260547653983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44.451023413669695</v>
      </c>
      <c r="N55" s="272">
        <f>K55*M55</f>
        <v>1111.2755853417423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394">
        <f>SUM(N54:N58)</f>
        <v>41499.536132995723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1">
        <f>VLOOKUP(A64,TRANSPORTE!A5:D117,4,FALSE)</f>
        <v>1182.3355420950079</v>
      </c>
      <c r="M64" s="912"/>
      <c r="N64" s="287">
        <f>K64*L64</f>
        <v>1655.269758933011</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911">
        <f>VLOOKUP(A65,TRANSPORTE!A6:D117,4,FALSE)</f>
        <v>1182.3355420950079</v>
      </c>
      <c r="M65" s="912"/>
      <c r="N65" s="287">
        <f>K65*L65</f>
        <v>1477.91942761876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3133.1891865517709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169199.4888860858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33839.897777217164</v>
      </c>
      <c r="M88" s="860"/>
      <c r="N88" s="51"/>
    </row>
    <row r="89" spans="1:14">
      <c r="B89" s="89" t="s">
        <v>973</v>
      </c>
      <c r="C89" s="90"/>
      <c r="D89" s="90"/>
      <c r="E89" s="90"/>
      <c r="F89" s="90"/>
      <c r="G89" s="90"/>
      <c r="H89" s="90"/>
      <c r="I89" s="87"/>
      <c r="J89" s="88"/>
      <c r="K89" s="304">
        <v>0.05</v>
      </c>
      <c r="L89" s="859">
        <f>N83*K89</f>
        <v>8459.974444304291</v>
      </c>
      <c r="M89" s="860"/>
      <c r="N89" s="51"/>
    </row>
    <row r="90" spans="1:14" ht="15.75" thickBot="1">
      <c r="B90" s="91" t="s">
        <v>974</v>
      </c>
      <c r="C90" s="92"/>
      <c r="D90" s="92"/>
      <c r="E90" s="92"/>
      <c r="F90" s="92"/>
      <c r="G90" s="92"/>
      <c r="H90" s="92"/>
      <c r="I90" s="93"/>
      <c r="J90" s="94"/>
      <c r="K90" s="305">
        <v>0.05</v>
      </c>
      <c r="L90" s="861">
        <f>N83*K90</f>
        <v>8459.974444304291</v>
      </c>
      <c r="M90" s="862"/>
      <c r="N90" s="51"/>
    </row>
    <row r="91" spans="1:14" ht="15.75" thickBot="1">
      <c r="B91" s="824" t="s">
        <v>953</v>
      </c>
      <c r="C91" s="825"/>
      <c r="D91" s="825"/>
      <c r="E91" s="825"/>
      <c r="F91" s="825"/>
      <c r="G91" s="825"/>
      <c r="H91" s="825"/>
      <c r="I91" s="825"/>
      <c r="J91" s="825"/>
      <c r="K91" s="825"/>
      <c r="L91" s="825"/>
      <c r="M91" s="826"/>
      <c r="N91" s="52">
        <f>L88+L89+L90</f>
        <v>50759.846665825738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219959.33555191156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148</v>
      </c>
      <c r="B36" s="873" t="str">
        <f>VLOOKUP(A36,EQUIPOS!A6:D154,3,FALSE)</f>
        <v>Cargador : Potencia en el volante 110 hp, Clasificación de RPM del motor 2300.</v>
      </c>
      <c r="C36" s="874"/>
      <c r="D36" s="874"/>
      <c r="E36" s="874"/>
      <c r="F36" s="874"/>
      <c r="G36" s="874"/>
      <c r="H36" s="875"/>
      <c r="I36" s="267"/>
      <c r="J36" s="268"/>
      <c r="K36" s="269">
        <f>VLOOKUP(A36,EQUIPOS!A6:D163,4,FALSE)</f>
        <v>103770.17812147464</v>
      </c>
      <c r="L36" s="270"/>
      <c r="M36" s="271">
        <v>30</v>
      </c>
      <c r="N36" s="272">
        <f>K36/M36</f>
        <v>3459.0059373824884</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142646.63667239601</v>
      </c>
      <c r="L37" s="270"/>
      <c r="M37" s="271">
        <v>10</v>
      </c>
      <c r="N37" s="272">
        <f t="shared" ref="N37:N43" si="0">K37/M37</f>
        <v>14264.663667239602</v>
      </c>
    </row>
    <row r="38" spans="1:14">
      <c r="A38" t="s">
        <v>284</v>
      </c>
      <c r="B38" s="873" t="str">
        <f>VLOOKUP(A38,EQUIPOS!A8:D154,3,FALSE)</f>
        <v>Planta de asfalto en caliente</v>
      </c>
      <c r="C38" s="874"/>
      <c r="D38" s="874"/>
      <c r="E38" s="874"/>
      <c r="F38" s="874"/>
      <c r="G38" s="874"/>
      <c r="H38" s="875"/>
      <c r="I38" s="267"/>
      <c r="J38" s="268"/>
      <c r="K38" s="269">
        <f>VLOOKUP(A38,EQUIPOS!A8:D165,4,FALSE)</f>
        <v>433614.75782530324</v>
      </c>
      <c r="L38" s="270"/>
      <c r="M38" s="271">
        <v>10</v>
      </c>
      <c r="N38" s="272">
        <f t="shared" si="0"/>
        <v>43361.475782530324</v>
      </c>
    </row>
    <row r="39" spans="1:14">
      <c r="A39" t="s">
        <v>290</v>
      </c>
      <c r="B39" s="873" t="str">
        <f>VLOOKUP(A39,EQUIPOS!A9:D154,3,FALSE)</f>
        <v>Planta trituradora</v>
      </c>
      <c r="C39" s="874"/>
      <c r="D39" s="874"/>
      <c r="E39" s="874"/>
      <c r="F39" s="874"/>
      <c r="G39" s="874"/>
      <c r="H39" s="875"/>
      <c r="I39" s="267"/>
      <c r="J39" s="268"/>
      <c r="K39" s="269">
        <f>VLOOKUP(A39,EQUIPOS!A9:D166,4,FALSE)</f>
        <v>388125.9802243358</v>
      </c>
      <c r="L39" s="270"/>
      <c r="M39" s="271">
        <v>30</v>
      </c>
      <c r="N39" s="272">
        <f t="shared" si="0"/>
        <v>12937.532674144526</v>
      </c>
    </row>
    <row r="40" spans="1:14">
      <c r="A40" t="s">
        <v>316</v>
      </c>
      <c r="B40" s="873" t="str">
        <f>VLOOKUP(A40,EQUIPOS!A10:D154,3,FALSE)</f>
        <v>Retroexcavadora Tipo E-200 o  Equivalente</v>
      </c>
      <c r="C40" s="874"/>
      <c r="D40" s="874"/>
      <c r="E40" s="874"/>
      <c r="F40" s="874"/>
      <c r="G40" s="874"/>
      <c r="H40" s="875"/>
      <c r="I40" s="267"/>
      <c r="J40" s="268"/>
      <c r="K40" s="269">
        <f>VLOOKUP(A40,EQUIPOS!A10:D167,4,FALSE)</f>
        <v>202859.96634392397</v>
      </c>
      <c r="L40" s="270"/>
      <c r="M40" s="271">
        <v>30</v>
      </c>
      <c r="N40" s="272">
        <f t="shared" si="0"/>
        <v>6761.9988781307993</v>
      </c>
    </row>
    <row r="41" spans="1:14">
      <c r="A41" t="s">
        <v>358</v>
      </c>
      <c r="B41" s="873" t="str">
        <f>VLOOKUP(A41,EQUIPOS!A11:D155,3,FALSE)</f>
        <v xml:space="preserve">Terminadora de asfalto (Finisher), potencia en el volante 174 HP, R=20M3/H, velocidad de desplazamiento 114 m/min
</v>
      </c>
      <c r="C41" s="874"/>
      <c r="D41" s="874"/>
      <c r="E41" s="874"/>
      <c r="F41" s="874"/>
      <c r="G41" s="874"/>
      <c r="H41" s="875"/>
      <c r="I41" s="267"/>
      <c r="J41" s="268"/>
      <c r="K41" s="269">
        <f>VLOOKUP(A41,EQUIPOS!A11:D168,4,FALSE)</f>
        <v>174352.57807984861</v>
      </c>
      <c r="L41" s="270"/>
      <c r="M41" s="271">
        <v>10</v>
      </c>
      <c r="N41" s="272">
        <f t="shared" si="0"/>
        <v>17435.257807984861</v>
      </c>
    </row>
    <row r="42" spans="1:14">
      <c r="A42" t="s">
        <v>166</v>
      </c>
      <c r="B42" s="873" t="str">
        <f>VLOOKUP(A42,EQUIPOS!A12:D156,3,FALSE)</f>
        <v>Compactador de Rodillo POTENCIA: 99HP, PESO: 8 ton</v>
      </c>
      <c r="C42" s="874"/>
      <c r="D42" s="874"/>
      <c r="E42" s="874"/>
      <c r="F42" s="874"/>
      <c r="G42" s="874"/>
      <c r="H42" s="875"/>
      <c r="I42" s="267"/>
      <c r="J42" s="268"/>
      <c r="K42" s="269">
        <f>VLOOKUP(A42,EQUIPOS!A12:D169,4,FALSE)</f>
        <v>81186.347255667089</v>
      </c>
      <c r="L42" s="270"/>
      <c r="M42" s="271">
        <v>10</v>
      </c>
      <c r="N42" s="272">
        <f t="shared" si="0"/>
        <v>8118.6347255667088</v>
      </c>
    </row>
    <row r="43" spans="1:14">
      <c r="A43" t="s">
        <v>373</v>
      </c>
      <c r="B43" s="873" t="str">
        <f>VLOOKUP(A43,EQUIPOS!A13:D157,3,FALSE)</f>
        <v>Volqueta 6 m3</v>
      </c>
      <c r="C43" s="874"/>
      <c r="D43" s="874"/>
      <c r="E43" s="874"/>
      <c r="F43" s="874"/>
      <c r="G43" s="874"/>
      <c r="H43" s="875"/>
      <c r="I43" s="267"/>
      <c r="J43" s="268"/>
      <c r="K43" s="269">
        <f>VLOOKUP(A43,EQUIPOS!A13:D170,4,FALSE)</f>
        <v>78091.691144043041</v>
      </c>
      <c r="L43" s="270"/>
      <c r="M43" s="271">
        <v>10</v>
      </c>
      <c r="N43" s="272">
        <f t="shared" si="0"/>
        <v>7809.1691144043043</v>
      </c>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N80*M46</f>
        <v>1226.0150703310451</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115373.75365771467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28848.757534038559</v>
      </c>
      <c r="N53" s="272">
        <f>K53*M53</f>
        <v>40388.260547653983</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40388.260547653983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1">
        <f>VLOOKUP(A63,TRANSPORTE!A5:D117,4,FALSE)</f>
        <v>1182.3355420950079</v>
      </c>
      <c r="M63" s="912"/>
      <c r="N63" s="287">
        <f>K63*L63</f>
        <v>1655.269758933011</v>
      </c>
    </row>
    <row r="64" spans="1:14">
      <c r="A64" t="s">
        <v>1293</v>
      </c>
      <c r="B64" s="46" t="str">
        <f>VLOOKUP(A64,TRANSPORTE!A6:D117,3,FALSE)</f>
        <v>Transporte de mezcla</v>
      </c>
      <c r="C64" s="47"/>
      <c r="D64" s="47"/>
      <c r="E64" s="47"/>
      <c r="F64" s="47"/>
      <c r="G64" s="47"/>
      <c r="H64" s="311" t="s">
        <v>1468</v>
      </c>
      <c r="I64" s="279">
        <v>1.25</v>
      </c>
      <c r="J64" s="286">
        <v>1</v>
      </c>
      <c r="K64" s="279">
        <f>I64*J64</f>
        <v>1.25</v>
      </c>
      <c r="L64" s="911">
        <f>VLOOKUP(A64,TRANSPORTE!A6:D117,4,FALSE)</f>
        <v>1182.3355420950079</v>
      </c>
      <c r="M64" s="912"/>
      <c r="N64" s="287">
        <f>K64*L64</f>
        <v>1477.91942761876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f>N63+N64+N65+N66+N67</f>
        <v>3133.1891865517709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45"/>
    </row>
    <row r="80" spans="1:15" ht="15.75" thickBot="1">
      <c r="B80" s="913" t="s">
        <v>953</v>
      </c>
      <c r="C80" s="867"/>
      <c r="D80" s="867"/>
      <c r="E80" s="867"/>
      <c r="F80" s="867"/>
      <c r="G80" s="867"/>
      <c r="H80" s="867"/>
      <c r="I80" s="867"/>
      <c r="J80" s="867"/>
      <c r="K80" s="867"/>
      <c r="L80" s="867"/>
      <c r="M80" s="868"/>
      <c r="N80" s="301">
        <f>SUM(N74:N79)</f>
        <v>12260.15070331045</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171155.35409523087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34231.070819046174</v>
      </c>
      <c r="M87" s="860"/>
      <c r="N87" s="51"/>
    </row>
    <row r="88" spans="1:14">
      <c r="B88" s="89" t="s">
        <v>973</v>
      </c>
      <c r="C88" s="90"/>
      <c r="D88" s="90"/>
      <c r="E88" s="90"/>
      <c r="F88" s="90"/>
      <c r="G88" s="90"/>
      <c r="H88" s="90"/>
      <c r="I88" s="87"/>
      <c r="J88" s="88"/>
      <c r="K88" s="304">
        <v>0.05</v>
      </c>
      <c r="L88" s="859">
        <f>N82*K88</f>
        <v>8557.7677047615434</v>
      </c>
      <c r="M88" s="860"/>
      <c r="N88" s="51"/>
    </row>
    <row r="89" spans="1:14" ht="15.75" thickBot="1">
      <c r="B89" s="91" t="s">
        <v>974</v>
      </c>
      <c r="C89" s="92"/>
      <c r="D89" s="92"/>
      <c r="E89" s="92"/>
      <c r="F89" s="92"/>
      <c r="G89" s="92"/>
      <c r="H89" s="92"/>
      <c r="I89" s="93"/>
      <c r="J89" s="94"/>
      <c r="K89" s="305">
        <v>0.05</v>
      </c>
      <c r="L89" s="861">
        <f>N82*K89</f>
        <v>8557.7677047615434</v>
      </c>
      <c r="M89" s="862"/>
      <c r="N89" s="51"/>
    </row>
    <row r="90" spans="1:14" ht="15.75" thickBot="1">
      <c r="B90" s="824" t="s">
        <v>953</v>
      </c>
      <c r="C90" s="825"/>
      <c r="D90" s="825"/>
      <c r="E90" s="825"/>
      <c r="F90" s="825"/>
      <c r="G90" s="825"/>
      <c r="H90" s="825"/>
      <c r="I90" s="825"/>
      <c r="J90" s="825"/>
      <c r="K90" s="825"/>
      <c r="L90" s="825"/>
      <c r="M90" s="826"/>
      <c r="N90" s="52">
        <f>L87+L88+L89</f>
        <v>51346.606228569261</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222501.96032380013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117</v>
      </c>
      <c r="B36" s="873" t="str">
        <f>VLOOKUP(A36,EQUIPOS!A6:D154,3,FALSE)</f>
        <v xml:space="preserve">Barredora mecánica de cepillo de 3658 mm ; 6 m3 </v>
      </c>
      <c r="C36" s="874"/>
      <c r="D36" s="874"/>
      <c r="E36" s="874"/>
      <c r="F36" s="874"/>
      <c r="G36" s="874"/>
      <c r="H36" s="875"/>
      <c r="I36" s="267"/>
      <c r="J36" s="268"/>
      <c r="K36" s="269">
        <f>VLOOKUP(A36,EQUIPOS!A6:D163,4,FALSE)</f>
        <v>52830.812419889786</v>
      </c>
      <c r="L36" s="270"/>
      <c r="M36" s="271">
        <v>150</v>
      </c>
      <c r="N36" s="272">
        <f>K36/M36</f>
        <v>352.2054161325986</v>
      </c>
    </row>
    <row r="37" spans="1:14">
      <c r="A37" s="113" t="s">
        <v>148</v>
      </c>
      <c r="B37" s="873" t="str">
        <f>VLOOKUP(A37,EQUIPOS!A7:D154,3,FALSE)</f>
        <v>Cargador : Potencia en el volante 110 hp, Clasificación de RPM del motor 2300.</v>
      </c>
      <c r="C37" s="874"/>
      <c r="D37" s="874"/>
      <c r="E37" s="874"/>
      <c r="F37" s="874"/>
      <c r="G37" s="874"/>
      <c r="H37" s="875"/>
      <c r="I37" s="267"/>
      <c r="J37" s="268"/>
      <c r="K37" s="269">
        <f>VLOOKUP(A37,EQUIPOS!A7:D164,4,FALSE)</f>
        <v>103770.17812147464</v>
      </c>
      <c r="L37" s="270"/>
      <c r="M37" s="271">
        <v>150</v>
      </c>
      <c r="N37" s="272">
        <f>K37/M37</f>
        <v>691.8011874764976</v>
      </c>
    </row>
    <row r="38" spans="1:14">
      <c r="A38" t="s">
        <v>236</v>
      </c>
      <c r="B38" s="873" t="str">
        <f>VLOOKUP(A38,EQUIPOS!A8:D154,3,FALSE)</f>
        <v>Fresadora de pavimento, potencia 255 HP, peso 19 Ton, PROFUNDIDAD DE CORTE 305 mm</v>
      </c>
      <c r="C38" s="874"/>
      <c r="D38" s="874"/>
      <c r="E38" s="874"/>
      <c r="F38" s="874"/>
      <c r="G38" s="874"/>
      <c r="H38" s="875"/>
      <c r="I38" s="267"/>
      <c r="J38" s="268"/>
      <c r="K38" s="269">
        <f>VLOOKUP(A38,EQUIPOS!A8:D165,4,FALSE)</f>
        <v>267950.75476858037</v>
      </c>
      <c r="L38" s="270"/>
      <c r="M38" s="271">
        <v>150</v>
      </c>
      <c r="N38" s="272">
        <f>K38/M38</f>
        <v>1786.3383651238692</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N75*M41</f>
        <v>2.0863498333333332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2832.4313185662986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911">
        <f>VLOOKUP(A58,TRANSPORTE!A5:D117,4,FALSE)</f>
        <v>1182.3355420950079</v>
      </c>
      <c r="M58" s="912"/>
      <c r="N58" s="287">
        <f>K58*L58</f>
        <v>153.70362047235102</v>
      </c>
    </row>
    <row r="59" spans="1:14">
      <c r="B59" s="46"/>
      <c r="C59" s="47"/>
      <c r="D59" s="47"/>
      <c r="E59" s="47"/>
      <c r="F59" s="47"/>
      <c r="G59" s="47"/>
      <c r="H59" s="311"/>
      <c r="I59" s="279"/>
      <c r="J59" s="286"/>
      <c r="K59" s="279"/>
      <c r="L59" s="911"/>
      <c r="M59" s="912"/>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153.70362047235102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1200</v>
      </c>
      <c r="N69" s="395">
        <f>K69/M69</f>
        <v>208.63498333333331</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127"/>
    </row>
    <row r="75" spans="1:15" ht="15.75" thickBot="1">
      <c r="B75" s="913" t="s">
        <v>953</v>
      </c>
      <c r="C75" s="867"/>
      <c r="D75" s="867"/>
      <c r="E75" s="867"/>
      <c r="F75" s="867"/>
      <c r="G75" s="867"/>
      <c r="H75" s="867"/>
      <c r="I75" s="867"/>
      <c r="J75" s="867"/>
      <c r="K75" s="867"/>
      <c r="L75" s="867"/>
      <c r="M75" s="868"/>
      <c r="N75" s="460">
        <f>SUM(N69:N74)</f>
        <v>208.63498333333331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3194.7699223719828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638.95398447439663</v>
      </c>
      <c r="M82" s="860"/>
      <c r="N82" s="51"/>
    </row>
    <row r="83" spans="1:14">
      <c r="B83" s="89" t="s">
        <v>973</v>
      </c>
      <c r="C83" s="90"/>
      <c r="D83" s="90"/>
      <c r="E83" s="90"/>
      <c r="F83" s="90"/>
      <c r="G83" s="90"/>
      <c r="H83" s="90"/>
      <c r="I83" s="87"/>
      <c r="J83" s="88"/>
      <c r="K83" s="304">
        <v>0.05</v>
      </c>
      <c r="L83" s="859">
        <f>N77*K83</f>
        <v>159.73849611859916</v>
      </c>
      <c r="M83" s="860"/>
      <c r="N83" s="51"/>
    </row>
    <row r="84" spans="1:14" ht="15.75" thickBot="1">
      <c r="B84" s="91" t="s">
        <v>974</v>
      </c>
      <c r="C84" s="92"/>
      <c r="D84" s="92"/>
      <c r="E84" s="92"/>
      <c r="F84" s="92"/>
      <c r="G84" s="92"/>
      <c r="H84" s="92"/>
      <c r="I84" s="93"/>
      <c r="J84" s="94"/>
      <c r="K84" s="305">
        <v>0.05</v>
      </c>
      <c r="L84" s="861">
        <f>N77*K84</f>
        <v>159.73849611859916</v>
      </c>
      <c r="M84" s="862"/>
      <c r="N84" s="51"/>
    </row>
    <row r="85" spans="1:14" ht="15.75" thickBot="1">
      <c r="B85" s="824" t="s">
        <v>953</v>
      </c>
      <c r="C85" s="825"/>
      <c r="D85" s="825"/>
      <c r="E85" s="825"/>
      <c r="F85" s="825"/>
      <c r="G85" s="825"/>
      <c r="H85" s="825"/>
      <c r="I85" s="825"/>
      <c r="J85" s="825"/>
      <c r="K85" s="825"/>
      <c r="L85" s="825"/>
      <c r="M85" s="826"/>
      <c r="N85" s="52">
        <f>L82+L83+L84</f>
        <v>958.43097671159501</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4153.2008990835775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7" t="s">
        <v>2218</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30" customHeight="1">
      <c r="B106" s="830" t="s">
        <v>2219</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0"/>
      <c r="K117" s="890"/>
      <c r="L117" s="890"/>
      <c r="M117" s="890"/>
      <c r="N117" s="891"/>
    </row>
    <row r="118" spans="2:14" ht="15.75" thickBot="1">
      <c r="B118" s="261" t="s">
        <v>2221</v>
      </c>
      <c r="C118" s="393"/>
      <c r="D118" s="393"/>
      <c r="E118" s="57"/>
      <c r="F118" s="57"/>
      <c r="G118" s="57"/>
      <c r="H118" s="57"/>
      <c r="I118" s="57"/>
      <c r="J118" s="892"/>
      <c r="K118" s="892"/>
      <c r="L118" s="892"/>
      <c r="M118" s="892"/>
      <c r="N118" s="893"/>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117</v>
      </c>
      <c r="B36" s="873" t="str">
        <f>VLOOKUP(A36,EQUIPOS!A6:D154,3,FALSE)</f>
        <v xml:space="preserve">Barredora mecánica de cepillo de 3658 mm ; 6 m3 </v>
      </c>
      <c r="C36" s="874"/>
      <c r="D36" s="874"/>
      <c r="E36" s="874"/>
      <c r="F36" s="874"/>
      <c r="G36" s="874"/>
      <c r="H36" s="875"/>
      <c r="I36" s="267"/>
      <c r="J36" s="268"/>
      <c r="K36" s="269">
        <f>VLOOKUP(A36,EQUIPOS!A6:D163,4,FALSE)</f>
        <v>52830.812419889786</v>
      </c>
      <c r="L36" s="270"/>
      <c r="M36" s="271">
        <v>300</v>
      </c>
      <c r="N36" s="272">
        <f>K36/M36</f>
        <v>176.1027080662993</v>
      </c>
    </row>
    <row r="37" spans="1:14">
      <c r="A37" s="113" t="s">
        <v>148</v>
      </c>
      <c r="B37" s="873" t="str">
        <f>VLOOKUP(A37,EQUIPOS!A7:D154,3,FALSE)</f>
        <v>Cargador : Potencia en el volante 110 hp, Clasificación de RPM del motor 2300.</v>
      </c>
      <c r="C37" s="874"/>
      <c r="D37" s="874"/>
      <c r="E37" s="874"/>
      <c r="F37" s="874"/>
      <c r="G37" s="874"/>
      <c r="H37" s="875"/>
      <c r="I37" s="267"/>
      <c r="J37" s="268"/>
      <c r="K37" s="269">
        <f>VLOOKUP(A37,EQUIPOS!A7:D164,4,FALSE)</f>
        <v>103770.17812147464</v>
      </c>
      <c r="L37" s="270"/>
      <c r="M37" s="271">
        <v>300</v>
      </c>
      <c r="N37" s="272">
        <f>K37/M37</f>
        <v>345.9005937382488</v>
      </c>
    </row>
    <row r="38" spans="1:14">
      <c r="A38" t="s">
        <v>236</v>
      </c>
      <c r="B38" s="873" t="str">
        <f>VLOOKUP(A38,EQUIPOS!A8:D154,3,FALSE)</f>
        <v>Fresadora de pavimento, potencia 255 HP, peso 19 Ton, PROFUNDIDAD DE CORTE 305 mm</v>
      </c>
      <c r="C38" s="874"/>
      <c r="D38" s="874"/>
      <c r="E38" s="874"/>
      <c r="F38" s="874"/>
      <c r="G38" s="874"/>
      <c r="H38" s="875"/>
      <c r="I38" s="267"/>
      <c r="J38" s="268"/>
      <c r="K38" s="269">
        <f>VLOOKUP(A38,EQUIPOS!A8:D165,4,FALSE)</f>
        <v>267950.75476858037</v>
      </c>
      <c r="L38" s="270"/>
      <c r="M38" s="271">
        <v>300</v>
      </c>
      <c r="N38" s="272">
        <f>K38/M38</f>
        <v>893.16918256193458</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N75*M41</f>
        <v>1.0431749166666666</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1416.2156592831493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911">
        <f>VLOOKUP(A58,TRANSPORTE!A5:D117,4,FALSE)</f>
        <v>1182.3355420950079</v>
      </c>
      <c r="M58" s="912"/>
      <c r="N58" s="287">
        <f>K58*L58</f>
        <v>76.85181023617551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76.85181023617551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2400</v>
      </c>
      <c r="N69" s="395">
        <f>K69/M69</f>
        <v>104.31749166666665</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104.31749166666665</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1597.3849611859914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319.47699223719832</v>
      </c>
      <c r="M82" s="860"/>
      <c r="N82" s="51"/>
    </row>
    <row r="83" spans="1:14">
      <c r="B83" s="89" t="s">
        <v>973</v>
      </c>
      <c r="C83" s="90"/>
      <c r="D83" s="90"/>
      <c r="E83" s="90"/>
      <c r="F83" s="90"/>
      <c r="G83" s="90"/>
      <c r="H83" s="90"/>
      <c r="I83" s="87"/>
      <c r="J83" s="88"/>
      <c r="K83" s="304">
        <v>0.05</v>
      </c>
      <c r="L83" s="859">
        <f>N77*K83</f>
        <v>79.869248059299579</v>
      </c>
      <c r="M83" s="860"/>
      <c r="N83" s="51"/>
    </row>
    <row r="84" spans="1:14" ht="15.75" thickBot="1">
      <c r="B84" s="91" t="s">
        <v>974</v>
      </c>
      <c r="C84" s="92"/>
      <c r="D84" s="92"/>
      <c r="E84" s="92"/>
      <c r="F84" s="92"/>
      <c r="G84" s="92"/>
      <c r="H84" s="92"/>
      <c r="I84" s="93"/>
      <c r="J84" s="94"/>
      <c r="K84" s="305">
        <v>0.05</v>
      </c>
      <c r="L84" s="861">
        <f>N77*K84</f>
        <v>79.869248059299579</v>
      </c>
      <c r="M84" s="862"/>
      <c r="N84" s="51"/>
    </row>
    <row r="85" spans="1:14" ht="15.75" thickBot="1">
      <c r="B85" s="824" t="s">
        <v>953</v>
      </c>
      <c r="C85" s="825"/>
      <c r="D85" s="825"/>
      <c r="E85" s="825"/>
      <c r="F85" s="825"/>
      <c r="G85" s="825"/>
      <c r="H85" s="825"/>
      <c r="I85" s="825"/>
      <c r="J85" s="825"/>
      <c r="K85" s="825"/>
      <c r="L85" s="825"/>
      <c r="M85" s="826"/>
      <c r="N85" s="52">
        <f>L82+L83+L84</f>
        <v>479.2154883557975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2076.6004495417887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7" t="s">
        <v>2218</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30" customHeight="1">
      <c r="B106" s="830" t="s">
        <v>2219</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0"/>
      <c r="K117" s="890"/>
      <c r="L117" s="890"/>
      <c r="M117" s="890"/>
      <c r="N117" s="891"/>
    </row>
    <row r="118" spans="2:14" ht="15.75" thickBot="1">
      <c r="B118" s="261" t="s">
        <v>2221</v>
      </c>
      <c r="C118" s="393"/>
      <c r="D118" s="393"/>
      <c r="E118" s="57"/>
      <c r="F118" s="57"/>
      <c r="G118" s="57"/>
      <c r="H118" s="57"/>
      <c r="I118" s="57"/>
      <c r="J118" s="892"/>
      <c r="K118" s="892"/>
      <c r="L118" s="892"/>
      <c r="M118" s="892"/>
      <c r="N118" s="893"/>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18</v>
      </c>
      <c r="N36" s="272">
        <f>K36/M36</f>
        <v>2931.9966518606761</v>
      </c>
    </row>
    <row r="37" spans="1:14">
      <c r="A37" s="113" t="s">
        <v>154</v>
      </c>
      <c r="B37" s="873" t="str">
        <f>VLOOKUP(A37,EQUIPOS!A7:D154,3,FALSE)</f>
        <v>Carrotanque Irrigador de asfalto, 1000 GALONES DE CAPACIDAD</v>
      </c>
      <c r="C37" s="874"/>
      <c r="D37" s="874"/>
      <c r="E37" s="874"/>
      <c r="F37" s="874"/>
      <c r="G37" s="874"/>
      <c r="H37" s="875"/>
      <c r="I37" s="267"/>
      <c r="J37" s="268"/>
      <c r="K37" s="269">
        <f>VLOOKUP(A37,EQUIPOS!A7:D164,4,FALSE)</f>
        <v>70733.676417469702</v>
      </c>
      <c r="L37" s="270"/>
      <c r="M37" s="271">
        <v>18</v>
      </c>
      <c r="N37" s="272">
        <f>K37/M37</f>
        <v>3929.648689859428</v>
      </c>
    </row>
    <row r="38" spans="1:14">
      <c r="A38" t="s">
        <v>269</v>
      </c>
      <c r="B38" s="873" t="str">
        <f>VLOOKUP(A38,EQUIPOS!A8:D154,3,FALSE)</f>
        <v>Motoniveladora  potencia 215 HP, ancho de cuchilla 4,27 m, peso 18 ton.</v>
      </c>
      <c r="C38" s="874"/>
      <c r="D38" s="874"/>
      <c r="E38" s="874"/>
      <c r="F38" s="874"/>
      <c r="G38" s="874"/>
      <c r="H38" s="875"/>
      <c r="I38" s="267"/>
      <c r="J38" s="268"/>
      <c r="K38" s="269">
        <f>VLOOKUP(A38,EQUIPOS!A8:D165,4,FALSE)</f>
        <v>125779.23734341412</v>
      </c>
      <c r="L38" s="270"/>
      <c r="M38" s="271">
        <v>18</v>
      </c>
      <c r="N38" s="272">
        <f>K38/M38</f>
        <v>6987.7354079674515</v>
      </c>
    </row>
    <row r="39" spans="1:14">
      <c r="A39" t="s">
        <v>299</v>
      </c>
      <c r="B39" s="873" t="str">
        <f>VLOOKUP(A39,EQUIPOS!A9:D154,3,FALSE)</f>
        <v xml:space="preserve">Recicladora, potencia 430HP </v>
      </c>
      <c r="C39" s="874"/>
      <c r="D39" s="874"/>
      <c r="E39" s="874"/>
      <c r="F39" s="874"/>
      <c r="G39" s="874"/>
      <c r="H39" s="875"/>
      <c r="I39" s="876"/>
      <c r="J39" s="877"/>
      <c r="K39" s="269">
        <f>VLOOKUP(A39,EQUIPOS!A9:D166,4,FALSE)</f>
        <v>338844.754589352</v>
      </c>
      <c r="L39" s="878">
        <v>18</v>
      </c>
      <c r="M39" s="879"/>
      <c r="N39" s="272">
        <f>K39/L39</f>
        <v>18824.708588297333</v>
      </c>
    </row>
    <row r="40" spans="1:14">
      <c r="A40" t="s">
        <v>365</v>
      </c>
      <c r="B40" s="873" t="str">
        <f>VLOOKUP(A40,EQUIPOS!A10:D154,3,FALSE)</f>
        <v xml:space="preserve">Vibrocompatador, potencia 153 HP, peso 10 Ton. </v>
      </c>
      <c r="C40" s="874"/>
      <c r="D40" s="874"/>
      <c r="E40" s="874"/>
      <c r="F40" s="874"/>
      <c r="G40" s="874"/>
      <c r="H40" s="875"/>
      <c r="I40" s="36"/>
      <c r="J40" s="37"/>
      <c r="K40" s="269">
        <f>VLOOKUP(A40,EQUIPOS!A10:D167,4,FALSE)</f>
        <v>108682.79267143519</v>
      </c>
      <c r="L40" s="276"/>
      <c r="M40" s="277">
        <v>18</v>
      </c>
      <c r="N40" s="272">
        <f>K40/M40</f>
        <v>6037.9329261908442</v>
      </c>
    </row>
    <row r="41" spans="1:14">
      <c r="B41" s="881" t="s">
        <v>952</v>
      </c>
      <c r="C41" s="882"/>
      <c r="D41" s="882"/>
      <c r="E41" s="38"/>
      <c r="F41" s="39"/>
      <c r="G41" s="39"/>
      <c r="H41" s="40"/>
      <c r="I41" s="36"/>
      <c r="J41" s="37"/>
      <c r="K41" s="279"/>
      <c r="L41" s="276"/>
      <c r="M41" s="401">
        <v>0.01</v>
      </c>
      <c r="N41" s="344">
        <f>N75*M41</f>
        <v>33.488139834333886</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38745.51040401007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54651.650819623304</v>
      </c>
      <c r="N48" s="272">
        <f>K48*M48</f>
        <v>1912.8077786868159</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64486.433735785242</v>
      </c>
      <c r="N49" s="272">
        <f>K49*M49</f>
        <v>16121.60843394631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18034.416212633125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911">
        <f>VLOOKUP(A58,TRANSPORTE!A5:D117,4,FALSE)</f>
        <v>1182.3355420950079</v>
      </c>
      <c r="M58" s="912"/>
      <c r="N58" s="287">
        <f>K58*L58</f>
        <v>336.96562949707726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336.96562949707726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15</v>
      </c>
      <c r="B69" s="49" t="str">
        <f>VLOOKUP(A69,'MANO DE OBRA'!A8:D68,3,FALSE)</f>
        <v>Obrero (6)</v>
      </c>
      <c r="C69" s="47"/>
      <c r="D69" s="47"/>
      <c r="E69" s="47"/>
      <c r="F69" s="47"/>
      <c r="G69" s="47"/>
      <c r="H69" s="47"/>
      <c r="I69" s="292">
        <f>K69/J69*100</f>
        <v>202996.19999999998</v>
      </c>
      <c r="J69" s="293">
        <v>185</v>
      </c>
      <c r="K69" s="294">
        <f>VLOOKUP(A69,'MANO DE OBRA'!A8:D99,4,FALSE)</f>
        <v>375542.97</v>
      </c>
      <c r="L69" s="50"/>
      <c r="M69" s="295">
        <v>144</v>
      </c>
      <c r="N69" s="395">
        <f>K69/M69</f>
        <v>2607.9372916666666</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3348.8139834333888</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60465.706229573654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12093.141245914732</v>
      </c>
      <c r="M82" s="860"/>
      <c r="N82" s="51"/>
    </row>
    <row r="83" spans="1:14">
      <c r="B83" s="89" t="s">
        <v>973</v>
      </c>
      <c r="C83" s="90"/>
      <c r="D83" s="90"/>
      <c r="E83" s="90"/>
      <c r="F83" s="90"/>
      <c r="G83" s="90"/>
      <c r="H83" s="90"/>
      <c r="I83" s="87"/>
      <c r="J83" s="88"/>
      <c r="K83" s="304">
        <v>0.05</v>
      </c>
      <c r="L83" s="859">
        <f>N77*K83</f>
        <v>3023.2853114786831</v>
      </c>
      <c r="M83" s="860"/>
      <c r="N83" s="51"/>
    </row>
    <row r="84" spans="1:14" ht="15.75" thickBot="1">
      <c r="B84" s="91" t="s">
        <v>974</v>
      </c>
      <c r="C84" s="92"/>
      <c r="D84" s="92"/>
      <c r="E84" s="92"/>
      <c r="F84" s="92"/>
      <c r="G84" s="92"/>
      <c r="H84" s="92"/>
      <c r="I84" s="93"/>
      <c r="J84" s="94"/>
      <c r="K84" s="305">
        <v>0.05</v>
      </c>
      <c r="L84" s="861">
        <f>N77*K84</f>
        <v>3023.2853114786831</v>
      </c>
      <c r="M84" s="862"/>
      <c r="N84" s="51"/>
    </row>
    <row r="85" spans="1:14" ht="15.75" thickBot="1">
      <c r="B85" s="824" t="s">
        <v>953</v>
      </c>
      <c r="C85" s="825"/>
      <c r="D85" s="825"/>
      <c r="E85" s="825"/>
      <c r="F85" s="825"/>
      <c r="G85" s="825"/>
      <c r="H85" s="825"/>
      <c r="I85" s="825"/>
      <c r="J85" s="825"/>
      <c r="K85" s="825"/>
      <c r="L85" s="825"/>
      <c r="M85" s="826"/>
      <c r="N85" s="52">
        <f>L82+L83+L84</f>
        <v>18139.711868872098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78605.418098445749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7" t="s">
        <v>2218</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30" customHeight="1">
      <c r="B106" s="830" t="s">
        <v>2219</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0"/>
      <c r="K117" s="890"/>
      <c r="L117" s="890"/>
      <c r="M117" s="890"/>
      <c r="N117" s="891"/>
    </row>
    <row r="118" spans="2:14" ht="15.75" thickBot="1">
      <c r="B118" s="261" t="s">
        <v>2221</v>
      </c>
      <c r="C118" s="393"/>
      <c r="D118" s="393"/>
      <c r="E118" s="57"/>
      <c r="F118" s="57"/>
      <c r="G118" s="57"/>
      <c r="H118" s="57"/>
      <c r="I118" s="57"/>
      <c r="J118" s="892"/>
      <c r="K118" s="892"/>
      <c r="L118" s="892"/>
      <c r="M118" s="892"/>
      <c r="N118" s="893"/>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12</v>
      </c>
      <c r="N36" s="272">
        <f>K36/M36</f>
        <v>4397.9949777910142</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70733.676417469702</v>
      </c>
      <c r="L37" s="270"/>
      <c r="M37" s="271">
        <v>12</v>
      </c>
      <c r="N37" s="272">
        <f>K37/M37</f>
        <v>5894.4730347891418</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125779.23734341412</v>
      </c>
      <c r="L38" s="270"/>
      <c r="M38" s="271">
        <v>12</v>
      </c>
      <c r="N38" s="272">
        <f>K38/M38</f>
        <v>10481.603111951177</v>
      </c>
    </row>
    <row r="39" spans="1:14">
      <c r="A39" s="113" t="s">
        <v>299</v>
      </c>
      <c r="B39" s="873" t="str">
        <f>VLOOKUP(A39,EQUIPOS!A7:D154,3,FALSE)</f>
        <v xml:space="preserve">Recicladora, potencia 430HP </v>
      </c>
      <c r="C39" s="874"/>
      <c r="D39" s="874"/>
      <c r="E39" s="874"/>
      <c r="F39" s="874"/>
      <c r="G39" s="874"/>
      <c r="H39" s="875"/>
      <c r="I39" s="267"/>
      <c r="J39" s="268"/>
      <c r="K39" s="269">
        <f>VLOOKUP(A39,EQUIPOS!A7:D164,4,FALSE)</f>
        <v>338844.754589352</v>
      </c>
      <c r="L39" s="270"/>
      <c r="M39" s="271">
        <v>12</v>
      </c>
      <c r="N39" s="272">
        <f>K39/M39</f>
        <v>28237.062882446</v>
      </c>
    </row>
    <row r="40" spans="1:14">
      <c r="A40" t="s">
        <v>365</v>
      </c>
      <c r="B40" s="873" t="str">
        <f>VLOOKUP(A40,EQUIPOS!A8:D154,3,FALSE)</f>
        <v xml:space="preserve">Vibrocompatador, potencia 153 HP, peso 10 Ton. </v>
      </c>
      <c r="C40" s="874"/>
      <c r="D40" s="874"/>
      <c r="E40" s="874"/>
      <c r="F40" s="874"/>
      <c r="G40" s="874"/>
      <c r="H40" s="875"/>
      <c r="I40" s="267"/>
      <c r="J40" s="268"/>
      <c r="K40" s="269">
        <f>VLOOKUP(A40,EQUIPOS!A8:D165,4,FALSE)</f>
        <v>108682.79267143519</v>
      </c>
      <c r="L40" s="270"/>
      <c r="M40" s="271">
        <v>12</v>
      </c>
      <c r="N40" s="272">
        <f>K40/M40</f>
        <v>9056.8993892862654</v>
      </c>
    </row>
    <row r="41" spans="1:14">
      <c r="B41" s="873"/>
      <c r="C41" s="874"/>
      <c r="D41" s="874"/>
      <c r="E41" s="874"/>
      <c r="F41" s="874"/>
      <c r="G41" s="874"/>
      <c r="H41" s="875"/>
      <c r="I41" s="876"/>
      <c r="J41" s="877"/>
      <c r="K41" s="269"/>
      <c r="L41" s="878"/>
      <c r="M41" s="879"/>
      <c r="N41" s="272"/>
    </row>
    <row r="42" spans="1:14">
      <c r="B42" s="873"/>
      <c r="C42" s="874"/>
      <c r="D42" s="874"/>
      <c r="E42" s="880"/>
      <c r="F42" s="874"/>
      <c r="G42" s="874"/>
      <c r="H42" s="875"/>
      <c r="I42" s="36"/>
      <c r="J42" s="37"/>
      <c r="K42" s="274"/>
      <c r="L42" s="276"/>
      <c r="M42" s="277"/>
      <c r="N42" s="278"/>
    </row>
    <row r="43" spans="1:14">
      <c r="B43" s="881" t="s">
        <v>952</v>
      </c>
      <c r="C43" s="959"/>
      <c r="D43" s="959"/>
      <c r="E43" s="38"/>
      <c r="F43" s="39"/>
      <c r="G43" s="39"/>
      <c r="H43" s="40"/>
      <c r="I43" s="36"/>
      <c r="J43" s="37"/>
      <c r="K43" s="279"/>
      <c r="L43" s="276"/>
      <c r="M43" s="401">
        <v>0.1</v>
      </c>
      <c r="N43" s="344">
        <f>N77*M43</f>
        <v>502.32209751500835</v>
      </c>
    </row>
    <row r="44" spans="1:14" ht="15.75" thickBot="1">
      <c r="B44" s="873"/>
      <c r="C44" s="874"/>
      <c r="D44" s="874"/>
      <c r="E44" s="874"/>
      <c r="F44" s="874"/>
      <c r="G44" s="874"/>
      <c r="H44" s="875"/>
      <c r="I44" s="883"/>
      <c r="J44" s="884"/>
      <c r="K44" s="41"/>
      <c r="L44" s="885"/>
      <c r="M44" s="886"/>
      <c r="N44" s="105"/>
    </row>
    <row r="45" spans="1:14" ht="15.75" thickBot="1">
      <c r="B45" s="824" t="s">
        <v>953</v>
      </c>
      <c r="C45" s="825"/>
      <c r="D45" s="825"/>
      <c r="E45" s="825"/>
      <c r="F45" s="825"/>
      <c r="G45" s="825"/>
      <c r="H45" s="825"/>
      <c r="I45" s="825"/>
      <c r="J45" s="825"/>
      <c r="K45" s="825"/>
      <c r="L45" s="825"/>
      <c r="M45" s="826"/>
      <c r="N45" s="394">
        <f>SUM(N36:N44)</f>
        <v>58570.35549377861</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9" t="s">
        <v>944</v>
      </c>
      <c r="C49" s="870"/>
      <c r="D49" s="870"/>
      <c r="E49" s="870"/>
      <c r="F49" s="870"/>
      <c r="G49" s="870"/>
      <c r="H49" s="870"/>
      <c r="I49" s="904"/>
      <c r="J49" s="315" t="s">
        <v>945</v>
      </c>
      <c r="K49" s="85" t="s">
        <v>946</v>
      </c>
      <c r="L49" s="905" t="s">
        <v>955</v>
      </c>
      <c r="M49" s="904"/>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44.451023413669695</v>
      </c>
      <c r="N50" s="272">
        <f>K50*M50</f>
        <v>3333.826756025227</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588.69830856935369</v>
      </c>
      <c r="N51" s="272">
        <f>K51*M51</f>
        <v>765.30780114015977</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906"/>
      <c r="C54" s="907"/>
      <c r="D54" s="907"/>
      <c r="E54" s="907"/>
      <c r="F54" s="907"/>
      <c r="G54" s="907"/>
      <c r="H54" s="907"/>
      <c r="I54" s="877"/>
      <c r="J54" s="42"/>
      <c r="K54" s="44"/>
      <c r="L54" s="908"/>
      <c r="M54" s="909"/>
      <c r="N54" s="45"/>
    </row>
    <row r="55" spans="1:14" ht="15.75" thickBot="1">
      <c r="B55" s="824" t="s">
        <v>953</v>
      </c>
      <c r="C55" s="825"/>
      <c r="D55" s="825"/>
      <c r="E55" s="825"/>
      <c r="F55" s="825"/>
      <c r="G55" s="825"/>
      <c r="H55" s="825"/>
      <c r="I55" s="825"/>
      <c r="J55" s="825"/>
      <c r="K55" s="825"/>
      <c r="L55" s="825"/>
      <c r="M55" s="826"/>
      <c r="N55" s="394">
        <f>SUM(N50:N54)</f>
        <v>4099.1345571653865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202996.19999999998</v>
      </c>
      <c r="J72" s="293">
        <v>185</v>
      </c>
      <c r="K72" s="294">
        <f>VLOOKUP(A72,'MANO DE OBRA'!A8:D100,4,FALSE)</f>
        <v>375542.97</v>
      </c>
      <c r="L72" s="50"/>
      <c r="M72" s="299">
        <v>96</v>
      </c>
      <c r="N72" s="395">
        <f>K72/M72</f>
        <v>3911.9059374999997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5023.2209751500832</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N45+N55+N66+N77</f>
        <v>67692.711026094083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13538.542205218817</v>
      </c>
      <c r="M84" s="860"/>
      <c r="N84" s="51"/>
    </row>
    <row r="85" spans="1:14">
      <c r="B85" s="89" t="s">
        <v>973</v>
      </c>
      <c r="C85" s="90"/>
      <c r="D85" s="90"/>
      <c r="E85" s="90"/>
      <c r="F85" s="90"/>
      <c r="G85" s="90"/>
      <c r="H85" s="90"/>
      <c r="I85" s="87"/>
      <c r="J85" s="88"/>
      <c r="K85" s="304">
        <v>0.05</v>
      </c>
      <c r="L85" s="859">
        <f>N79*K85</f>
        <v>3384.6355513047042</v>
      </c>
      <c r="M85" s="860"/>
      <c r="N85" s="51"/>
    </row>
    <row r="86" spans="1:14" ht="15.75" thickBot="1">
      <c r="B86" s="91" t="s">
        <v>974</v>
      </c>
      <c r="C86" s="92"/>
      <c r="D86" s="92"/>
      <c r="E86" s="92"/>
      <c r="F86" s="92"/>
      <c r="G86" s="92"/>
      <c r="H86" s="92"/>
      <c r="I86" s="93"/>
      <c r="J86" s="94"/>
      <c r="K86" s="305">
        <v>0.05</v>
      </c>
      <c r="L86" s="861">
        <f>N79*K86</f>
        <v>3384.6355513047042</v>
      </c>
      <c r="M86" s="862"/>
      <c r="N86" s="51"/>
    </row>
    <row r="87" spans="1:14" ht="15.75" thickBot="1">
      <c r="B87" s="824" t="s">
        <v>953</v>
      </c>
      <c r="C87" s="825"/>
      <c r="D87" s="825"/>
      <c r="E87" s="825"/>
      <c r="F87" s="825"/>
      <c r="G87" s="825"/>
      <c r="H87" s="825"/>
      <c r="I87" s="825"/>
      <c r="J87" s="825"/>
      <c r="K87" s="825"/>
      <c r="L87" s="825"/>
      <c r="M87" s="826"/>
      <c r="N87" s="52">
        <f>L84+L85+L86</f>
        <v>20307.813307828226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88000.524333922309</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7" t="s">
        <v>2218</v>
      </c>
      <c r="C106" s="828"/>
      <c r="D106" s="828"/>
      <c r="E106" s="828"/>
      <c r="F106" s="828"/>
      <c r="G106" s="828"/>
      <c r="H106" s="828"/>
      <c r="I106" s="828"/>
      <c r="J106" s="828"/>
      <c r="K106" s="828"/>
      <c r="L106" s="828"/>
      <c r="M106" s="828"/>
      <c r="N106" s="829"/>
    </row>
    <row r="107" spans="2:14" ht="15" customHeight="1">
      <c r="B107" s="827"/>
      <c r="C107" s="828"/>
      <c r="D107" s="828"/>
      <c r="E107" s="828"/>
      <c r="F107" s="828"/>
      <c r="G107" s="828"/>
      <c r="H107" s="828"/>
      <c r="I107" s="828"/>
      <c r="J107" s="828"/>
      <c r="K107" s="828"/>
      <c r="L107" s="828"/>
      <c r="M107" s="828"/>
      <c r="N107" s="829"/>
    </row>
    <row r="108" spans="2:14" ht="30" customHeight="1">
      <c r="B108" s="830" t="s">
        <v>2219</v>
      </c>
      <c r="C108" s="831"/>
      <c r="D108" s="831"/>
      <c r="E108" s="831"/>
      <c r="F108" s="831"/>
      <c r="G108" s="831"/>
      <c r="H108" s="831"/>
      <c r="I108" s="831"/>
      <c r="J108" s="831"/>
      <c r="K108" s="831"/>
      <c r="L108" s="831"/>
      <c r="M108" s="831"/>
      <c r="N108" s="832"/>
    </row>
    <row r="109" spans="2:14">
      <c r="B109" s="830"/>
      <c r="C109" s="831"/>
      <c r="D109" s="831"/>
      <c r="E109" s="831"/>
      <c r="F109" s="831"/>
      <c r="G109" s="831"/>
      <c r="H109" s="831"/>
      <c r="I109" s="831"/>
      <c r="J109" s="831"/>
      <c r="K109" s="831"/>
      <c r="L109" s="831"/>
      <c r="M109" s="831"/>
      <c r="N109" s="832"/>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0"/>
      <c r="K119" s="890"/>
      <c r="L119" s="890"/>
      <c r="M119" s="890"/>
      <c r="N119" s="891"/>
    </row>
    <row r="120" spans="2:14" ht="15.75" thickBot="1">
      <c r="B120" s="261" t="s">
        <v>2221</v>
      </c>
      <c r="C120" s="393"/>
      <c r="D120" s="393"/>
      <c r="E120" s="57"/>
      <c r="F120" s="57"/>
      <c r="G120" s="57"/>
      <c r="H120" s="57"/>
      <c r="I120" s="57"/>
      <c r="J120" s="892"/>
      <c r="K120" s="892"/>
      <c r="L120" s="892"/>
      <c r="M120" s="892"/>
      <c r="N120" s="893"/>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18</v>
      </c>
      <c r="N36" s="272">
        <f>K36/M36</f>
        <v>2931.9966518606761</v>
      </c>
    </row>
    <row r="37" spans="1:14">
      <c r="A37" s="113" t="s">
        <v>154</v>
      </c>
      <c r="B37" s="873" t="str">
        <f>VLOOKUP(A37,EQUIPOS!A7:D154,3,FALSE)</f>
        <v>Carrotanque Irrigador de asfalto, 1000 GALONES DE CAPACIDAD</v>
      </c>
      <c r="C37" s="874"/>
      <c r="D37" s="874"/>
      <c r="E37" s="874"/>
      <c r="F37" s="874"/>
      <c r="G37" s="874"/>
      <c r="H37" s="875"/>
      <c r="I37" s="267"/>
      <c r="J37" s="268"/>
      <c r="K37" s="269">
        <f>VLOOKUP(A37,EQUIPOS!A7:D164,4,FALSE)</f>
        <v>70733.676417469702</v>
      </c>
      <c r="L37" s="270"/>
      <c r="M37" s="271">
        <v>18</v>
      </c>
      <c r="N37" s="272">
        <f>K37/M37</f>
        <v>3929.648689859428</v>
      </c>
    </row>
    <row r="38" spans="1:14">
      <c r="A38" t="s">
        <v>269</v>
      </c>
      <c r="B38" s="873" t="str">
        <f>VLOOKUP(A38,EQUIPOS!A8:D154,3,FALSE)</f>
        <v>Motoniveladora  potencia 215 HP, ancho de cuchilla 4,27 m, peso 18 ton.</v>
      </c>
      <c r="C38" s="874"/>
      <c r="D38" s="874"/>
      <c r="E38" s="874"/>
      <c r="F38" s="874"/>
      <c r="G38" s="874"/>
      <c r="H38" s="875"/>
      <c r="I38" s="267"/>
      <c r="J38" s="268"/>
      <c r="K38" s="269">
        <f>VLOOKUP(A38,EQUIPOS!A8:D165,4,FALSE)</f>
        <v>125779.23734341412</v>
      </c>
      <c r="L38" s="270"/>
      <c r="M38" s="271">
        <v>18</v>
      </c>
      <c r="N38" s="272">
        <f>K38/M38</f>
        <v>6987.7354079674515</v>
      </c>
    </row>
    <row r="39" spans="1:14">
      <c r="A39" t="s">
        <v>299</v>
      </c>
      <c r="B39" s="873" t="str">
        <f>VLOOKUP(A39,EQUIPOS!A9:D154,3,FALSE)</f>
        <v xml:space="preserve">Recicladora, potencia 430HP </v>
      </c>
      <c r="C39" s="874"/>
      <c r="D39" s="874"/>
      <c r="E39" s="874"/>
      <c r="F39" s="874"/>
      <c r="G39" s="874"/>
      <c r="H39" s="875"/>
      <c r="I39" s="876"/>
      <c r="J39" s="877"/>
      <c r="K39" s="269">
        <f>VLOOKUP(A39,EQUIPOS!A9:D166,4,FALSE)</f>
        <v>338844.754589352</v>
      </c>
      <c r="L39" s="878">
        <v>18</v>
      </c>
      <c r="M39" s="879"/>
      <c r="N39" s="272">
        <f>K39/L39</f>
        <v>18824.708588297333</v>
      </c>
    </row>
    <row r="40" spans="1:14">
      <c r="A40" t="s">
        <v>365</v>
      </c>
      <c r="B40" s="873" t="str">
        <f>VLOOKUP(A40,EQUIPOS!A10:D154,3,FALSE)</f>
        <v xml:space="preserve">Vibrocompatador, potencia 153 HP, peso 10 Ton. </v>
      </c>
      <c r="C40" s="874"/>
      <c r="D40" s="874"/>
      <c r="E40" s="874"/>
      <c r="F40" s="874"/>
      <c r="G40" s="874"/>
      <c r="H40" s="875"/>
      <c r="I40" s="36"/>
      <c r="J40" s="37"/>
      <c r="K40" s="269">
        <f>VLOOKUP(A40,EQUIPOS!A10:D167,4,FALSE)</f>
        <v>108682.79267143519</v>
      </c>
      <c r="L40" s="276"/>
      <c r="M40" s="277">
        <v>18</v>
      </c>
      <c r="N40" s="272">
        <f>K40/M40</f>
        <v>6037.9329261908442</v>
      </c>
    </row>
    <row r="41" spans="1:14">
      <c r="B41" s="320"/>
      <c r="C41" s="321"/>
      <c r="D41" s="321"/>
      <c r="E41" s="321"/>
      <c r="F41" s="323"/>
      <c r="G41" s="323"/>
      <c r="H41" s="125"/>
      <c r="I41" s="36"/>
      <c r="J41" s="37"/>
      <c r="K41" s="274"/>
      <c r="L41" s="276"/>
      <c r="M41" s="277"/>
      <c r="N41" s="272"/>
    </row>
    <row r="42" spans="1:14">
      <c r="B42" s="881" t="s">
        <v>952</v>
      </c>
      <c r="C42" s="882"/>
      <c r="D42" s="882"/>
      <c r="E42" s="38"/>
      <c r="F42" s="39"/>
      <c r="G42" s="39"/>
      <c r="H42" s="40"/>
      <c r="I42" s="36"/>
      <c r="J42" s="37"/>
      <c r="K42" s="279"/>
      <c r="L42" s="276"/>
      <c r="M42" s="401">
        <v>0.01</v>
      </c>
      <c r="N42" s="344">
        <f>N76*M42</f>
        <v>33.488139834333886</v>
      </c>
    </row>
    <row r="43" spans="1:14" ht="15.75" thickBot="1">
      <c r="B43" s="873"/>
      <c r="C43" s="874"/>
      <c r="D43" s="874"/>
      <c r="E43" s="874"/>
      <c r="F43" s="874"/>
      <c r="G43" s="874"/>
      <c r="H43" s="875"/>
      <c r="I43" s="883"/>
      <c r="J43" s="884"/>
      <c r="K43" s="41"/>
      <c r="L43" s="885"/>
      <c r="M43" s="886"/>
      <c r="N43" s="105"/>
    </row>
    <row r="44" spans="1:14" ht="15.75" thickBot="1">
      <c r="B44" s="824" t="s">
        <v>953</v>
      </c>
      <c r="C44" s="825"/>
      <c r="D44" s="825"/>
      <c r="E44" s="825"/>
      <c r="F44" s="825"/>
      <c r="G44" s="825"/>
      <c r="H44" s="825"/>
      <c r="I44" s="825"/>
      <c r="J44" s="825"/>
      <c r="K44" s="825"/>
      <c r="L44" s="825"/>
      <c r="M44" s="826"/>
      <c r="N44" s="394">
        <f>SUM(N36:N43)</f>
        <v>38745.51040401007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9" t="s">
        <v>944</v>
      </c>
      <c r="C48" s="870"/>
      <c r="D48" s="870"/>
      <c r="E48" s="870"/>
      <c r="F48" s="870"/>
      <c r="G48" s="870"/>
      <c r="H48" s="870"/>
      <c r="I48" s="904"/>
      <c r="J48" s="315" t="s">
        <v>945</v>
      </c>
      <c r="K48" s="85" t="s">
        <v>946</v>
      </c>
      <c r="L48" s="905" t="s">
        <v>955</v>
      </c>
      <c r="M48" s="904"/>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463165.6616873825</v>
      </c>
      <c r="N49" s="272">
        <f>K49*M49</f>
        <v>70864.346238169514</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SUM(N49:N53)</f>
        <v>70864.346238169514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1">
        <f>VLOOKUP(A59,TRANSPORTE!A5:D117,4,FALSE)</f>
        <v>1182.3355420950079</v>
      </c>
      <c r="M59" s="912"/>
      <c r="N59" s="287">
        <f>K59*L59</f>
        <v>180.8973379405362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180.8973379405362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3348.8139834333888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113139.56796355351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22627.913592710702</v>
      </c>
      <c r="M83" s="860"/>
      <c r="N83" s="51"/>
    </row>
    <row r="84" spans="1:14">
      <c r="B84" s="89" t="s">
        <v>973</v>
      </c>
      <c r="C84" s="90"/>
      <c r="D84" s="90"/>
      <c r="E84" s="90"/>
      <c r="F84" s="90"/>
      <c r="G84" s="90"/>
      <c r="H84" s="90"/>
      <c r="I84" s="87"/>
      <c r="J84" s="88"/>
      <c r="K84" s="304">
        <v>0.05</v>
      </c>
      <c r="L84" s="859">
        <f>N78*K84</f>
        <v>5656.9783981776754</v>
      </c>
      <c r="M84" s="860"/>
      <c r="N84" s="51"/>
    </row>
    <row r="85" spans="1:14" ht="15.75" thickBot="1">
      <c r="B85" s="91" t="s">
        <v>974</v>
      </c>
      <c r="C85" s="92"/>
      <c r="D85" s="92"/>
      <c r="E85" s="92"/>
      <c r="F85" s="92"/>
      <c r="G85" s="92"/>
      <c r="H85" s="92"/>
      <c r="I85" s="93"/>
      <c r="J85" s="94"/>
      <c r="K85" s="305">
        <v>0.05</v>
      </c>
      <c r="L85" s="861">
        <f>N78*K85</f>
        <v>5656.9783981776754</v>
      </c>
      <c r="M85" s="862"/>
      <c r="N85" s="51"/>
    </row>
    <row r="86" spans="1:14" ht="15.75" thickBot="1">
      <c r="B86" s="824" t="s">
        <v>953</v>
      </c>
      <c r="C86" s="825"/>
      <c r="D86" s="825"/>
      <c r="E86" s="825"/>
      <c r="F86" s="825"/>
      <c r="G86" s="825"/>
      <c r="H86" s="825"/>
      <c r="I86" s="825"/>
      <c r="J86" s="825"/>
      <c r="K86" s="825"/>
      <c r="L86" s="825"/>
      <c r="M86" s="826"/>
      <c r="N86" s="52">
        <f>L83+L84+L85</f>
        <v>33941.870389066054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147081.43835261956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18</v>
      </c>
      <c r="N36" s="272">
        <f>K36/M36</f>
        <v>2931.9966518606761</v>
      </c>
    </row>
    <row r="37" spans="1:14">
      <c r="A37" s="113" t="s">
        <v>154</v>
      </c>
      <c r="B37" s="873" t="str">
        <f>VLOOKUP(A37,EQUIPOS!A7:D154,3,FALSE)</f>
        <v>Carrotanque Irrigador de asfalto, 1000 GALONES DE CAPACIDAD</v>
      </c>
      <c r="C37" s="874"/>
      <c r="D37" s="874"/>
      <c r="E37" s="874"/>
      <c r="F37" s="874"/>
      <c r="G37" s="874"/>
      <c r="H37" s="875"/>
      <c r="I37" s="267"/>
      <c r="J37" s="268"/>
      <c r="K37" s="269">
        <f>VLOOKUP(A37,EQUIPOS!A7:D164,4,FALSE)</f>
        <v>70733.676417469702</v>
      </c>
      <c r="L37" s="270"/>
      <c r="M37" s="271">
        <v>18</v>
      </c>
      <c r="N37" s="272">
        <f>K37/M37</f>
        <v>3929.648689859428</v>
      </c>
    </row>
    <row r="38" spans="1:14">
      <c r="A38" t="s">
        <v>269</v>
      </c>
      <c r="B38" s="873" t="str">
        <f>VLOOKUP(A38,EQUIPOS!A8:D154,3,FALSE)</f>
        <v>Motoniveladora  potencia 215 HP, ancho de cuchilla 4,27 m, peso 18 ton.</v>
      </c>
      <c r="C38" s="874"/>
      <c r="D38" s="874"/>
      <c r="E38" s="874"/>
      <c r="F38" s="874"/>
      <c r="G38" s="874"/>
      <c r="H38" s="875"/>
      <c r="I38" s="267"/>
      <c r="J38" s="268"/>
      <c r="K38" s="269">
        <f>VLOOKUP(A38,EQUIPOS!A8:D165,4,FALSE)</f>
        <v>125779.23734341412</v>
      </c>
      <c r="L38" s="270"/>
      <c r="M38" s="271">
        <v>18</v>
      </c>
      <c r="N38" s="272">
        <f>K38/M38</f>
        <v>6987.7354079674515</v>
      </c>
    </row>
    <row r="39" spans="1:14">
      <c r="A39" t="s">
        <v>299</v>
      </c>
      <c r="B39" s="873" t="str">
        <f>VLOOKUP(A39,EQUIPOS!A9:D154,3,FALSE)</f>
        <v xml:space="preserve">Recicladora, potencia 430HP </v>
      </c>
      <c r="C39" s="874"/>
      <c r="D39" s="874"/>
      <c r="E39" s="874"/>
      <c r="F39" s="874"/>
      <c r="G39" s="874"/>
      <c r="H39" s="875"/>
      <c r="I39" s="876"/>
      <c r="J39" s="877"/>
      <c r="K39" s="269">
        <f>VLOOKUP(A39,EQUIPOS!A9:D166,4,FALSE)</f>
        <v>338844.754589352</v>
      </c>
      <c r="L39" s="878">
        <v>18</v>
      </c>
      <c r="M39" s="879"/>
      <c r="N39" s="272">
        <f>K39/L39</f>
        <v>18824.708588297333</v>
      </c>
    </row>
    <row r="40" spans="1:14">
      <c r="A40" t="s">
        <v>365</v>
      </c>
      <c r="B40" s="873" t="str">
        <f>VLOOKUP(A40,EQUIPOS!A10:D154,3,FALSE)</f>
        <v xml:space="preserve">Vibrocompatador, potencia 153 HP, peso 10 Ton. </v>
      </c>
      <c r="C40" s="874"/>
      <c r="D40" s="874"/>
      <c r="E40" s="874"/>
      <c r="F40" s="874"/>
      <c r="G40" s="874"/>
      <c r="H40" s="875"/>
      <c r="I40" s="36"/>
      <c r="J40" s="37"/>
      <c r="K40" s="269">
        <f>VLOOKUP(A40,EQUIPOS!A10:D167,4,FALSE)</f>
        <v>108682.79267143519</v>
      </c>
      <c r="L40" s="276"/>
      <c r="M40" s="277">
        <v>18</v>
      </c>
      <c r="N40" s="272">
        <f>K40/M40</f>
        <v>6037.9329261908442</v>
      </c>
    </row>
    <row r="41" spans="1:14">
      <c r="B41" s="320"/>
      <c r="C41" s="321"/>
      <c r="D41" s="321"/>
      <c r="E41" s="321"/>
      <c r="F41" s="323"/>
      <c r="G41" s="323"/>
      <c r="H41" s="125"/>
      <c r="I41" s="36"/>
      <c r="J41" s="37"/>
      <c r="K41" s="274"/>
      <c r="L41" s="276"/>
      <c r="M41" s="277"/>
      <c r="N41" s="278"/>
    </row>
    <row r="42" spans="1:14">
      <c r="B42" s="881" t="s">
        <v>952</v>
      </c>
      <c r="C42" s="882"/>
      <c r="D42" s="882"/>
      <c r="E42" s="38"/>
      <c r="F42" s="39"/>
      <c r="G42" s="39"/>
      <c r="H42" s="40"/>
      <c r="I42" s="36"/>
      <c r="J42" s="37"/>
      <c r="K42" s="279"/>
      <c r="L42" s="276"/>
      <c r="M42" s="401">
        <v>0.01</v>
      </c>
      <c r="N42" s="344">
        <f>N76*M42</f>
        <v>33.488139834333886</v>
      </c>
    </row>
    <row r="43" spans="1:14" ht="15.75" thickBot="1">
      <c r="B43" s="873"/>
      <c r="C43" s="874"/>
      <c r="D43" s="874"/>
      <c r="E43" s="874"/>
      <c r="F43" s="874"/>
      <c r="G43" s="874"/>
      <c r="H43" s="875"/>
      <c r="I43" s="883"/>
      <c r="J43" s="884"/>
      <c r="K43" s="41"/>
      <c r="L43" s="885"/>
      <c r="M43" s="886"/>
      <c r="N43" s="105"/>
    </row>
    <row r="44" spans="1:14" ht="15.75" thickBot="1">
      <c r="B44" s="824" t="s">
        <v>953</v>
      </c>
      <c r="C44" s="825"/>
      <c r="D44" s="825"/>
      <c r="E44" s="825"/>
      <c r="F44" s="825"/>
      <c r="G44" s="825"/>
      <c r="H44" s="825"/>
      <c r="I44" s="825"/>
      <c r="J44" s="825"/>
      <c r="K44" s="825"/>
      <c r="L44" s="825"/>
      <c r="M44" s="826"/>
      <c r="N44" s="394">
        <f>SUM(N36:N43)</f>
        <v>38745.51040401007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9" t="s">
        <v>944</v>
      </c>
      <c r="C48" s="870"/>
      <c r="D48" s="870"/>
      <c r="E48" s="870"/>
      <c r="F48" s="870"/>
      <c r="G48" s="870"/>
      <c r="H48" s="870"/>
      <c r="I48" s="904"/>
      <c r="J48" s="315" t="s">
        <v>945</v>
      </c>
      <c r="K48" s="85" t="s">
        <v>946</v>
      </c>
      <c r="L48" s="905" t="s">
        <v>955</v>
      </c>
      <c r="M48" s="904"/>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433507.68692035199</v>
      </c>
      <c r="N49" s="272">
        <f>K49*M49</f>
        <v>66326.676098813856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SUM(N49:N53)</f>
        <v>66326.676098813856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1">
        <f>VLOOKUP(A59,TRANSPORTE!A5:D117,4,FALSE)</f>
        <v>1182.3355420950079</v>
      </c>
      <c r="M59" s="912"/>
      <c r="N59" s="287">
        <f>K59*L59</f>
        <v>180.8973379405362</v>
      </c>
    </row>
    <row r="60" spans="1:14">
      <c r="B60" s="46"/>
      <c r="C60" s="47"/>
      <c r="D60" s="47"/>
      <c r="E60" s="47"/>
      <c r="F60" s="47"/>
      <c r="G60" s="47"/>
      <c r="H60" s="311"/>
      <c r="I60" s="279"/>
      <c r="J60" s="286"/>
      <c r="K60" s="279"/>
      <c r="L60" s="911"/>
      <c r="M60" s="91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180.8973379405362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3348.8139834333888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108601.89782419785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21720.379564839572</v>
      </c>
      <c r="M83" s="860"/>
      <c r="N83" s="51"/>
    </row>
    <row r="84" spans="1:14">
      <c r="B84" s="89" t="s">
        <v>973</v>
      </c>
      <c r="C84" s="90"/>
      <c r="D84" s="90"/>
      <c r="E84" s="90"/>
      <c r="F84" s="90"/>
      <c r="G84" s="90"/>
      <c r="H84" s="90"/>
      <c r="I84" s="87"/>
      <c r="J84" s="88"/>
      <c r="K84" s="304">
        <v>0.05</v>
      </c>
      <c r="L84" s="859">
        <f>N78*K84</f>
        <v>5430.0948912098929</v>
      </c>
      <c r="M84" s="860"/>
      <c r="N84" s="51"/>
    </row>
    <row r="85" spans="1:14" ht="15.75" thickBot="1">
      <c r="B85" s="91" t="s">
        <v>974</v>
      </c>
      <c r="C85" s="92"/>
      <c r="D85" s="92"/>
      <c r="E85" s="92"/>
      <c r="F85" s="92"/>
      <c r="G85" s="92"/>
      <c r="H85" s="92"/>
      <c r="I85" s="93"/>
      <c r="J85" s="94"/>
      <c r="K85" s="305">
        <v>0.05</v>
      </c>
      <c r="L85" s="861">
        <f>N78*K85</f>
        <v>5430.0948912098929</v>
      </c>
      <c r="M85" s="862"/>
      <c r="N85" s="51"/>
    </row>
    <row r="86" spans="1:14" ht="15.75" thickBot="1">
      <c r="B86" s="824" t="s">
        <v>953</v>
      </c>
      <c r="C86" s="825"/>
      <c r="D86" s="825"/>
      <c r="E86" s="825"/>
      <c r="F86" s="825"/>
      <c r="G86" s="825"/>
      <c r="H86" s="825"/>
      <c r="I86" s="825"/>
      <c r="J86" s="825"/>
      <c r="K86" s="825"/>
      <c r="L86" s="825"/>
      <c r="M86" s="826"/>
      <c r="N86" s="52">
        <f>L83+L84+L85</f>
        <v>32580.569347259359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141182.46717145722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15</v>
      </c>
      <c r="N36" s="272">
        <f>K36/M36</f>
        <v>3518.3959822328115</v>
      </c>
    </row>
    <row r="37" spans="1:14">
      <c r="A37" s="113" t="s">
        <v>154</v>
      </c>
      <c r="B37" s="873" t="str">
        <f>VLOOKUP(A37,EQUIPOS!A7:D154,3,FALSE)</f>
        <v>Carrotanque Irrigador de asfalto, 1000 GALONES DE CAPACIDAD</v>
      </c>
      <c r="C37" s="874"/>
      <c r="D37" s="874"/>
      <c r="E37" s="874"/>
      <c r="F37" s="874"/>
      <c r="G37" s="874"/>
      <c r="H37" s="875"/>
      <c r="I37" s="267"/>
      <c r="J37" s="268"/>
      <c r="K37" s="269">
        <f>VLOOKUP(A37,EQUIPOS!A7:D164,4,FALSE)</f>
        <v>70733.676417469702</v>
      </c>
      <c r="L37" s="270"/>
      <c r="M37" s="271">
        <v>15</v>
      </c>
      <c r="N37" s="272">
        <f>K37/M37</f>
        <v>4715.5784278313131</v>
      </c>
    </row>
    <row r="38" spans="1:14">
      <c r="A38" t="s">
        <v>269</v>
      </c>
      <c r="B38" s="873" t="str">
        <f>VLOOKUP(A38,EQUIPOS!A8:D154,3,FALSE)</f>
        <v>Motoniveladora  potencia 215 HP, ancho de cuchilla 4,27 m, peso 18 ton.</v>
      </c>
      <c r="C38" s="874"/>
      <c r="D38" s="874"/>
      <c r="E38" s="874"/>
      <c r="F38" s="874"/>
      <c r="G38" s="874"/>
      <c r="H38" s="875"/>
      <c r="I38" s="267"/>
      <c r="J38" s="268"/>
      <c r="K38" s="269">
        <f>VLOOKUP(A38,EQUIPOS!A8:D165,4,FALSE)</f>
        <v>125779.23734341412</v>
      </c>
      <c r="L38" s="270"/>
      <c r="M38" s="271">
        <v>15</v>
      </c>
      <c r="N38" s="272">
        <f>K38/M38</f>
        <v>8385.282489560941</v>
      </c>
    </row>
    <row r="39" spans="1:14">
      <c r="A39" t="s">
        <v>299</v>
      </c>
      <c r="B39" s="873" t="str">
        <f>VLOOKUP(A39,EQUIPOS!A9:D154,3,FALSE)</f>
        <v xml:space="preserve">Recicladora, potencia 430HP </v>
      </c>
      <c r="C39" s="874"/>
      <c r="D39" s="874"/>
      <c r="E39" s="874"/>
      <c r="F39" s="874"/>
      <c r="G39" s="874"/>
      <c r="H39" s="875"/>
      <c r="I39" s="876"/>
      <c r="J39" s="877"/>
      <c r="K39" s="269">
        <f>VLOOKUP(A39,EQUIPOS!A9:D166,4,FALSE)</f>
        <v>338844.754589352</v>
      </c>
      <c r="L39" s="878">
        <v>15</v>
      </c>
      <c r="M39" s="879"/>
      <c r="N39" s="272">
        <f>K39/L39</f>
        <v>22589.650305956799</v>
      </c>
    </row>
    <row r="40" spans="1:14">
      <c r="A40" t="s">
        <v>365</v>
      </c>
      <c r="B40" s="873" t="str">
        <f>VLOOKUP(A40,EQUIPOS!A10:D154,3,FALSE)</f>
        <v xml:space="preserve">Vibrocompatador, potencia 153 HP, peso 10 Ton. </v>
      </c>
      <c r="C40" s="874"/>
      <c r="D40" s="874"/>
      <c r="E40" s="874"/>
      <c r="F40" s="874"/>
      <c r="G40" s="874"/>
      <c r="H40" s="875"/>
      <c r="I40" s="36"/>
      <c r="J40" s="37"/>
      <c r="K40" s="269">
        <f>VLOOKUP(A40,EQUIPOS!A10:D167,4,FALSE)</f>
        <v>108682.79267143519</v>
      </c>
      <c r="L40" s="276"/>
      <c r="M40" s="277">
        <v>15</v>
      </c>
      <c r="N40" s="272">
        <f>K40/M40</f>
        <v>7245.5195114290127</v>
      </c>
    </row>
    <row r="41" spans="1:14">
      <c r="B41" s="320"/>
      <c r="C41" s="321"/>
      <c r="D41" s="321"/>
      <c r="E41" s="321"/>
      <c r="F41" s="323"/>
      <c r="G41" s="323"/>
      <c r="H41" s="125"/>
      <c r="I41" s="36"/>
      <c r="J41" s="37"/>
      <c r="K41" s="274"/>
      <c r="L41" s="276"/>
      <c r="M41" s="277"/>
      <c r="N41" s="278"/>
    </row>
    <row r="42" spans="1:14">
      <c r="B42" s="881" t="s">
        <v>952</v>
      </c>
      <c r="C42" s="882"/>
      <c r="D42" s="882"/>
      <c r="E42" s="38"/>
      <c r="F42" s="39"/>
      <c r="G42" s="39"/>
      <c r="H42" s="40"/>
      <c r="I42" s="36"/>
      <c r="J42" s="37"/>
      <c r="K42" s="279"/>
      <c r="L42" s="276"/>
      <c r="M42" s="401">
        <v>0.01</v>
      </c>
      <c r="N42" s="344">
        <f>N76*M42</f>
        <v>40.185767801200662</v>
      </c>
    </row>
    <row r="43" spans="1:14" ht="15.75" thickBot="1">
      <c r="B43" s="873"/>
      <c r="C43" s="874"/>
      <c r="D43" s="874"/>
      <c r="E43" s="874"/>
      <c r="F43" s="874"/>
      <c r="G43" s="874"/>
      <c r="H43" s="875"/>
      <c r="I43" s="883"/>
      <c r="J43" s="884"/>
      <c r="K43" s="41"/>
      <c r="L43" s="885"/>
      <c r="M43" s="886"/>
      <c r="N43" s="105"/>
    </row>
    <row r="44" spans="1:14" ht="15.75" thickBot="1">
      <c r="B44" s="824" t="s">
        <v>953</v>
      </c>
      <c r="C44" s="825"/>
      <c r="D44" s="825"/>
      <c r="E44" s="825"/>
      <c r="F44" s="825"/>
      <c r="G44" s="825"/>
      <c r="H44" s="825"/>
      <c r="I44" s="825"/>
      <c r="J44" s="825"/>
      <c r="K44" s="825"/>
      <c r="L44" s="825"/>
      <c r="M44" s="826"/>
      <c r="N44" s="394">
        <f>SUM(N36:N43)</f>
        <v>46494.612484812082</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9" t="s">
        <v>944</v>
      </c>
      <c r="C48" s="870"/>
      <c r="D48" s="870"/>
      <c r="E48" s="870"/>
      <c r="F48" s="870"/>
      <c r="G48" s="870"/>
      <c r="H48" s="870"/>
      <c r="I48" s="904"/>
      <c r="J48" s="315" t="s">
        <v>945</v>
      </c>
      <c r="K48" s="85" t="s">
        <v>946</v>
      </c>
      <c r="L48" s="905" t="s">
        <v>955</v>
      </c>
      <c r="M48" s="904"/>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463165.6616873825</v>
      </c>
      <c r="N49" s="272">
        <f>K49*M49</f>
        <v>70864.346238169514</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SUM(N49:N53)</f>
        <v>70864.346238169514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1">
        <f>VLOOKUP(A59,TRANSPORTE!A5:D117,4,FALSE)</f>
        <v>1182.3355420950079</v>
      </c>
      <c r="M59" s="912"/>
      <c r="N59" s="287">
        <f>K59*L59</f>
        <v>180.8973379405362</v>
      </c>
    </row>
    <row r="60" spans="1:14">
      <c r="B60" s="46"/>
      <c r="C60" s="47"/>
      <c r="D60" s="47"/>
      <c r="E60" s="47"/>
      <c r="F60" s="47"/>
      <c r="G60" s="47"/>
      <c r="H60" s="311"/>
      <c r="I60" s="279"/>
      <c r="J60" s="286"/>
      <c r="K60" s="279"/>
      <c r="L60" s="911"/>
      <c r="M60" s="91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180.8973379405362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4018.5767801200664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121558.4328410422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24311.686568208443</v>
      </c>
      <c r="M83" s="860"/>
      <c r="N83" s="51"/>
    </row>
    <row r="84" spans="1:14">
      <c r="B84" s="89" t="s">
        <v>973</v>
      </c>
      <c r="C84" s="90"/>
      <c r="D84" s="90"/>
      <c r="E84" s="90"/>
      <c r="F84" s="90"/>
      <c r="G84" s="90"/>
      <c r="H84" s="90"/>
      <c r="I84" s="87"/>
      <c r="J84" s="88"/>
      <c r="K84" s="304">
        <v>0.05</v>
      </c>
      <c r="L84" s="859">
        <f>N78*K84</f>
        <v>6077.9216420521107</v>
      </c>
      <c r="M84" s="860"/>
      <c r="N84" s="51"/>
    </row>
    <row r="85" spans="1:14" ht="15.75" thickBot="1">
      <c r="B85" s="91" t="s">
        <v>974</v>
      </c>
      <c r="C85" s="92"/>
      <c r="D85" s="92"/>
      <c r="E85" s="92"/>
      <c r="F85" s="92"/>
      <c r="G85" s="92"/>
      <c r="H85" s="92"/>
      <c r="I85" s="93"/>
      <c r="J85" s="94"/>
      <c r="K85" s="305">
        <v>0.05</v>
      </c>
      <c r="L85" s="861">
        <f>N78*K85</f>
        <v>6077.9216420521107</v>
      </c>
      <c r="M85" s="862"/>
      <c r="N85" s="51"/>
    </row>
    <row r="86" spans="1:14" ht="15.75" thickBot="1">
      <c r="B86" s="824" t="s">
        <v>953</v>
      </c>
      <c r="C86" s="825"/>
      <c r="D86" s="825"/>
      <c r="E86" s="825"/>
      <c r="F86" s="825"/>
      <c r="G86" s="825"/>
      <c r="H86" s="825"/>
      <c r="I86" s="825"/>
      <c r="J86" s="825"/>
      <c r="K86" s="825"/>
      <c r="L86" s="825"/>
      <c r="M86" s="826"/>
      <c r="N86" s="52">
        <f>L83+L84+L85</f>
        <v>36467.529852312662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158025.96269335487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271">
        <v>15</v>
      </c>
      <c r="N36" s="272">
        <f>K36/M36</f>
        <v>3518.3959822328115</v>
      </c>
    </row>
    <row r="37" spans="1:14">
      <c r="A37" s="113" t="s">
        <v>154</v>
      </c>
      <c r="B37" s="873" t="str">
        <f>VLOOKUP(A37,EQUIPOS!A7:D154,3,FALSE)</f>
        <v>Carrotanque Irrigador de asfalto, 1000 GALONES DE CAPACIDAD</v>
      </c>
      <c r="C37" s="874"/>
      <c r="D37" s="874"/>
      <c r="E37" s="874"/>
      <c r="F37" s="874"/>
      <c r="G37" s="874"/>
      <c r="H37" s="875"/>
      <c r="I37" s="267"/>
      <c r="J37" s="268"/>
      <c r="K37" s="269">
        <f>VLOOKUP(A37,EQUIPOS!A7:D164,4,FALSE)</f>
        <v>70733.676417469702</v>
      </c>
      <c r="L37" s="270"/>
      <c r="M37" s="271">
        <v>15</v>
      </c>
      <c r="N37" s="272">
        <f>K37/M37</f>
        <v>4715.5784278313131</v>
      </c>
    </row>
    <row r="38" spans="1:14">
      <c r="A38" t="s">
        <v>269</v>
      </c>
      <c r="B38" s="873" t="str">
        <f>VLOOKUP(A38,EQUIPOS!A8:D154,3,FALSE)</f>
        <v>Motoniveladora  potencia 215 HP, ancho de cuchilla 4,27 m, peso 18 ton.</v>
      </c>
      <c r="C38" s="874"/>
      <c r="D38" s="874"/>
      <c r="E38" s="874"/>
      <c r="F38" s="874"/>
      <c r="G38" s="874"/>
      <c r="H38" s="875"/>
      <c r="I38" s="267"/>
      <c r="J38" s="268"/>
      <c r="K38" s="269">
        <f>VLOOKUP(A38,EQUIPOS!A8:D165,4,FALSE)</f>
        <v>125779.23734341412</v>
      </c>
      <c r="L38" s="270"/>
      <c r="M38" s="271">
        <v>15</v>
      </c>
      <c r="N38" s="272">
        <f>K38/M38</f>
        <v>8385.282489560941</v>
      </c>
    </row>
    <row r="39" spans="1:14">
      <c r="A39" t="s">
        <v>299</v>
      </c>
      <c r="B39" s="873" t="str">
        <f>VLOOKUP(A39,EQUIPOS!A9:D154,3,FALSE)</f>
        <v xml:space="preserve">Recicladora, potencia 430HP </v>
      </c>
      <c r="C39" s="874"/>
      <c r="D39" s="874"/>
      <c r="E39" s="874"/>
      <c r="F39" s="874"/>
      <c r="G39" s="874"/>
      <c r="H39" s="875"/>
      <c r="I39" s="876"/>
      <c r="J39" s="877"/>
      <c r="K39" s="269">
        <f>VLOOKUP(A39,EQUIPOS!A9:D166,4,FALSE)</f>
        <v>338844.754589352</v>
      </c>
      <c r="L39" s="878">
        <v>15</v>
      </c>
      <c r="M39" s="879"/>
      <c r="N39" s="272">
        <f>K39/L39</f>
        <v>22589.650305956799</v>
      </c>
    </row>
    <row r="40" spans="1:14">
      <c r="A40" t="s">
        <v>365</v>
      </c>
      <c r="B40" s="873" t="str">
        <f>VLOOKUP(A40,EQUIPOS!A10:D154,3,FALSE)</f>
        <v xml:space="preserve">Vibrocompatador, potencia 153 HP, peso 10 Ton. </v>
      </c>
      <c r="C40" s="874"/>
      <c r="D40" s="874"/>
      <c r="E40" s="874"/>
      <c r="F40" s="874"/>
      <c r="G40" s="874"/>
      <c r="H40" s="875"/>
      <c r="I40" s="36"/>
      <c r="J40" s="37"/>
      <c r="K40" s="269">
        <f>VLOOKUP(A40,EQUIPOS!A10:D167,4,FALSE)</f>
        <v>108682.79267143519</v>
      </c>
      <c r="L40" s="276"/>
      <c r="M40" s="277">
        <v>15</v>
      </c>
      <c r="N40" s="272">
        <f>K40/M40</f>
        <v>7245.5195114290127</v>
      </c>
    </row>
    <row r="41" spans="1:14">
      <c r="B41" s="320"/>
      <c r="C41" s="321"/>
      <c r="D41" s="321"/>
      <c r="E41" s="321"/>
      <c r="F41" s="323"/>
      <c r="G41" s="323"/>
      <c r="H41" s="125"/>
      <c r="I41" s="36"/>
      <c r="J41" s="37"/>
      <c r="K41" s="274"/>
      <c r="L41" s="276"/>
      <c r="M41" s="277"/>
      <c r="N41" s="278"/>
    </row>
    <row r="42" spans="1:14">
      <c r="B42" s="881" t="s">
        <v>952</v>
      </c>
      <c r="C42" s="882"/>
      <c r="D42" s="882"/>
      <c r="E42" s="38"/>
      <c r="F42" s="39"/>
      <c r="G42" s="39"/>
      <c r="H42" s="40"/>
      <c r="I42" s="36"/>
      <c r="J42" s="37"/>
      <c r="K42" s="279"/>
      <c r="L42" s="276"/>
      <c r="M42" s="401">
        <v>0.01</v>
      </c>
      <c r="N42" s="344">
        <f>N76*M42</f>
        <v>40.185767801200662</v>
      </c>
    </row>
    <row r="43" spans="1:14" ht="15.75" thickBot="1">
      <c r="B43" s="873"/>
      <c r="C43" s="874"/>
      <c r="D43" s="874"/>
      <c r="E43" s="874"/>
      <c r="F43" s="874"/>
      <c r="G43" s="874"/>
      <c r="H43" s="875"/>
      <c r="I43" s="883"/>
      <c r="J43" s="884"/>
      <c r="K43" s="41"/>
      <c r="L43" s="885"/>
      <c r="M43" s="886"/>
      <c r="N43" s="105"/>
    </row>
    <row r="44" spans="1:14" ht="15.75" thickBot="1">
      <c r="B44" s="824" t="s">
        <v>953</v>
      </c>
      <c r="C44" s="825"/>
      <c r="D44" s="825"/>
      <c r="E44" s="825"/>
      <c r="F44" s="825"/>
      <c r="G44" s="825"/>
      <c r="H44" s="825"/>
      <c r="I44" s="825"/>
      <c r="J44" s="825"/>
      <c r="K44" s="825"/>
      <c r="L44" s="825"/>
      <c r="M44" s="826"/>
      <c r="N44" s="394">
        <f>SUM(N36:N43)</f>
        <v>46494.612484812082</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9" t="s">
        <v>944</v>
      </c>
      <c r="C48" s="870"/>
      <c r="D48" s="870"/>
      <c r="E48" s="870"/>
      <c r="F48" s="870"/>
      <c r="G48" s="870"/>
      <c r="H48" s="870"/>
      <c r="I48" s="904"/>
      <c r="J48" s="315" t="s">
        <v>945</v>
      </c>
      <c r="K48" s="85" t="s">
        <v>946</v>
      </c>
      <c r="L48" s="905" t="s">
        <v>955</v>
      </c>
      <c r="M48" s="904"/>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433507.68692035199</v>
      </c>
      <c r="N49" s="272">
        <f>K49*M49</f>
        <v>66326.676098813856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SUM(N49:N53)</f>
        <v>66326.676098813856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1">
        <f>VLOOKUP(A59,TRANSPORTE!A5:D117,4,FALSE)</f>
        <v>1182.3355420950079</v>
      </c>
      <c r="M59" s="912"/>
      <c r="N59" s="287">
        <f>K59*L59</f>
        <v>180.8973379405362</v>
      </c>
    </row>
    <row r="60" spans="1:14">
      <c r="B60" s="46"/>
      <c r="C60" s="47"/>
      <c r="D60" s="47"/>
      <c r="E60" s="47"/>
      <c r="F60" s="47"/>
      <c r="G60" s="47"/>
      <c r="H60" s="311"/>
      <c r="I60" s="279"/>
      <c r="J60" s="286"/>
      <c r="K60" s="279"/>
      <c r="L60" s="911"/>
      <c r="M60" s="91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180.8973379405362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4018.5767801200664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117020.76270168654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23404.152540337309</v>
      </c>
      <c r="M83" s="860"/>
      <c r="N83" s="51"/>
    </row>
    <row r="84" spans="1:14">
      <c r="B84" s="89" t="s">
        <v>973</v>
      </c>
      <c r="C84" s="90"/>
      <c r="D84" s="90"/>
      <c r="E84" s="90"/>
      <c r="F84" s="90"/>
      <c r="G84" s="90"/>
      <c r="H84" s="90"/>
      <c r="I84" s="87"/>
      <c r="J84" s="88"/>
      <c r="K84" s="304">
        <v>0.05</v>
      </c>
      <c r="L84" s="859">
        <f>N78*K84</f>
        <v>5851.0381350843272</v>
      </c>
      <c r="M84" s="860"/>
      <c r="N84" s="51"/>
    </row>
    <row r="85" spans="1:14" ht="15.75" thickBot="1">
      <c r="B85" s="91" t="s">
        <v>974</v>
      </c>
      <c r="C85" s="92"/>
      <c r="D85" s="92"/>
      <c r="E85" s="92"/>
      <c r="F85" s="92"/>
      <c r="G85" s="92"/>
      <c r="H85" s="92"/>
      <c r="I85" s="93"/>
      <c r="J85" s="94"/>
      <c r="K85" s="305">
        <v>0.05</v>
      </c>
      <c r="L85" s="861">
        <f>N78*K85</f>
        <v>5851.0381350843272</v>
      </c>
      <c r="M85" s="862"/>
      <c r="N85" s="51"/>
    </row>
    <row r="86" spans="1:14" ht="15.75" thickBot="1">
      <c r="B86" s="824" t="s">
        <v>953</v>
      </c>
      <c r="C86" s="825"/>
      <c r="D86" s="825"/>
      <c r="E86" s="825"/>
      <c r="F86" s="825"/>
      <c r="G86" s="825"/>
      <c r="H86" s="825"/>
      <c r="I86" s="825"/>
      <c r="J86" s="825"/>
      <c r="K86" s="825"/>
      <c r="L86" s="825"/>
      <c r="M86" s="826"/>
      <c r="N86" s="52">
        <f>L83+L84+L85</f>
        <v>35106.228810505963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152126.9915121925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74"/>
      <c r="F40" s="874"/>
      <c r="G40" s="874"/>
      <c r="H40" s="875"/>
      <c r="I40" s="36"/>
      <c r="J40" s="37"/>
      <c r="K40" s="269"/>
      <c r="L40" s="276"/>
      <c r="M40" s="277"/>
      <c r="N40" s="272"/>
    </row>
    <row r="41" spans="1:14">
      <c r="B41" s="320"/>
      <c r="C41" s="321"/>
      <c r="D41" s="321"/>
      <c r="E41" s="321"/>
      <c r="F41" s="323"/>
      <c r="G41" s="323"/>
      <c r="H41" s="125"/>
      <c r="I41" s="36"/>
      <c r="J41" s="37"/>
      <c r="K41" s="274"/>
      <c r="L41" s="276"/>
      <c r="M41" s="277"/>
      <c r="N41" s="278"/>
    </row>
    <row r="42" spans="1:14">
      <c r="B42" s="881" t="s">
        <v>952</v>
      </c>
      <c r="C42" s="882"/>
      <c r="D42" s="882"/>
      <c r="E42" s="38"/>
      <c r="F42" s="39"/>
      <c r="G42" s="39"/>
      <c r="H42" s="40"/>
      <c r="I42" s="36"/>
      <c r="J42" s="37"/>
      <c r="K42" s="279"/>
      <c r="L42" s="276"/>
      <c r="M42" s="401">
        <v>0.01</v>
      </c>
      <c r="N42" s="344">
        <f>N76*M42</f>
        <v>4.82229213614408</v>
      </c>
    </row>
    <row r="43" spans="1:14" ht="15.75" thickBot="1">
      <c r="B43" s="873"/>
      <c r="C43" s="874"/>
      <c r="D43" s="874"/>
      <c r="E43" s="874"/>
      <c r="F43" s="874"/>
      <c r="G43" s="874"/>
      <c r="H43" s="875"/>
      <c r="I43" s="883"/>
      <c r="J43" s="884"/>
      <c r="K43" s="41"/>
      <c r="L43" s="885"/>
      <c r="M43" s="886"/>
      <c r="N43" s="105"/>
    </row>
    <row r="44" spans="1:14" ht="15.75" thickBot="1">
      <c r="B44" s="824" t="s">
        <v>953</v>
      </c>
      <c r="C44" s="825"/>
      <c r="D44" s="825"/>
      <c r="E44" s="825"/>
      <c r="F44" s="825"/>
      <c r="G44" s="825"/>
      <c r="H44" s="825"/>
      <c r="I44" s="825"/>
      <c r="J44" s="825"/>
      <c r="K44" s="825"/>
      <c r="L44" s="825"/>
      <c r="M44" s="826"/>
      <c r="N44" s="394">
        <f>SUM(N36:N43)</f>
        <v>4.82229213614408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9" t="s">
        <v>944</v>
      </c>
      <c r="C48" s="870"/>
      <c r="D48" s="870"/>
      <c r="E48" s="870"/>
      <c r="F48" s="870"/>
      <c r="G48" s="870"/>
      <c r="H48" s="870"/>
      <c r="I48" s="904"/>
      <c r="J48" s="315" t="s">
        <v>945</v>
      </c>
      <c r="K48" s="85" t="s">
        <v>946</v>
      </c>
      <c r="L48" s="905" t="s">
        <v>955</v>
      </c>
      <c r="M48" s="904"/>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4517.2014003949107</v>
      </c>
      <c r="N49" s="272">
        <f>K49*M49</f>
        <v>4765.6474774166309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SUM(N49:N53)</f>
        <v>4765.6474774166309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311"/>
      <c r="I60" s="279"/>
      <c r="J60" s="286"/>
      <c r="K60" s="279"/>
      <c r="L60" s="911"/>
      <c r="M60" s="91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1000</v>
      </c>
      <c r="N70" s="395">
        <f>K70/M70</f>
        <v>375.54296999999997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482.22921361440797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5252.6989831671826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1050.5397966334365</v>
      </c>
      <c r="M83" s="860"/>
      <c r="N83" s="51"/>
    </row>
    <row r="84" spans="1:14">
      <c r="B84" s="89" t="s">
        <v>973</v>
      </c>
      <c r="C84" s="90"/>
      <c r="D84" s="90"/>
      <c r="E84" s="90"/>
      <c r="F84" s="90"/>
      <c r="G84" s="90"/>
      <c r="H84" s="90"/>
      <c r="I84" s="87"/>
      <c r="J84" s="88"/>
      <c r="K84" s="304">
        <v>0.05</v>
      </c>
      <c r="L84" s="859">
        <f>N78*K84</f>
        <v>262.63494915835912</v>
      </c>
      <c r="M84" s="860"/>
      <c r="N84" s="51"/>
    </row>
    <row r="85" spans="1:14" ht="15.75" thickBot="1">
      <c r="B85" s="91" t="s">
        <v>974</v>
      </c>
      <c r="C85" s="92"/>
      <c r="D85" s="92"/>
      <c r="E85" s="92"/>
      <c r="F85" s="92"/>
      <c r="G85" s="92"/>
      <c r="H85" s="92"/>
      <c r="I85" s="93"/>
      <c r="J85" s="94"/>
      <c r="K85" s="305">
        <v>0.05</v>
      </c>
      <c r="L85" s="861">
        <f>N78*K85</f>
        <v>262.63494915835912</v>
      </c>
      <c r="M85" s="862"/>
      <c r="N85" s="51"/>
    </row>
    <row r="86" spans="1:14" ht="15.75" thickBot="1">
      <c r="B86" s="824" t="s">
        <v>953</v>
      </c>
      <c r="C86" s="825"/>
      <c r="D86" s="825"/>
      <c r="E86" s="825"/>
      <c r="F86" s="825"/>
      <c r="G86" s="825"/>
      <c r="H86" s="825"/>
      <c r="I86" s="825"/>
      <c r="J86" s="825"/>
      <c r="K86" s="825"/>
      <c r="L86" s="825"/>
      <c r="M86" s="826"/>
      <c r="N86" s="52">
        <f>L83+L84+L85</f>
        <v>1575.8096949501548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6828.5086781173377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164</v>
      </c>
      <c r="B36" s="873" t="str">
        <f>VLOOKUP(A36,EQUIPOS!A6:D154,3,FALSE)</f>
        <v>Compactador manual de rodillo</v>
      </c>
      <c r="C36" s="874"/>
      <c r="D36" s="874"/>
      <c r="E36" s="874"/>
      <c r="F36" s="874"/>
      <c r="G36" s="874"/>
      <c r="H36" s="875"/>
      <c r="I36" s="267"/>
      <c r="J36" s="268"/>
      <c r="K36" s="269">
        <f>VLOOKUP(A36,EQUIPOS!A6:D163,4,FALSE)</f>
        <v>55716.592750718497</v>
      </c>
      <c r="L36" s="270"/>
      <c r="M36" s="271">
        <v>2</v>
      </c>
      <c r="N36" s="272">
        <f>K36/M36</f>
        <v>27858.296375359248</v>
      </c>
    </row>
    <row r="37" spans="1:14">
      <c r="A37" s="113" t="s">
        <v>180</v>
      </c>
      <c r="B37" s="873" t="str">
        <f>VLOOKUP(A37,EQUIPOS!A7:D154,3,FALSE)</f>
        <v>Compresor 120 HP, con martillo.</v>
      </c>
      <c r="C37" s="874"/>
      <c r="D37" s="874"/>
      <c r="E37" s="874"/>
      <c r="F37" s="874"/>
      <c r="G37" s="874"/>
      <c r="H37" s="875"/>
      <c r="I37" s="267"/>
      <c r="J37" s="268"/>
      <c r="K37" s="269">
        <f>VLOOKUP(A37,EQUIPOS!A7:D164,4,FALSE)</f>
        <v>30953.662639288053</v>
      </c>
      <c r="L37" s="270"/>
      <c r="M37" s="271">
        <v>4</v>
      </c>
      <c r="N37" s="272">
        <f>K37/M37</f>
        <v>7738.4156598220134</v>
      </c>
    </row>
    <row r="38" spans="1:14">
      <c r="A38" t="s">
        <v>184</v>
      </c>
      <c r="B38" s="873" t="str">
        <f>VLOOKUP(A38,EQUIPOS!A8:D154,3,FALSE)</f>
        <v>Cortadora de pavimento, Máxima profundidad de corte: 160 mm. Capacidad de disco: desde 12´´ hasta 18´´ de diámetro. Peso operacional: 135 kg, 13.5 hp de potencia</v>
      </c>
      <c r="C38" s="874"/>
      <c r="D38" s="874"/>
      <c r="E38" s="874"/>
      <c r="F38" s="874"/>
      <c r="G38" s="874"/>
      <c r="H38" s="875"/>
      <c r="I38" s="267"/>
      <c r="J38" s="268"/>
      <c r="K38" s="269">
        <f>VLOOKUP(A38,EQUIPOS!A8:D165,4,FALSE)</f>
        <v>15621.540879775597</v>
      </c>
      <c r="L38" s="270"/>
      <c r="M38" s="271">
        <v>10</v>
      </c>
      <c r="N38" s="272">
        <f>K38/M38</f>
        <v>1562.1540879775598</v>
      </c>
    </row>
    <row r="39" spans="1:14">
      <c r="A39" t="s">
        <v>303</v>
      </c>
      <c r="B39" s="873" t="str">
        <f>VLOOKUP(A39,EQUIPOS!A9:D154,3,FALSE)</f>
        <v>Retrocargador, pala de 1,1 m3 de capacidad, profundidad de excavación de 4.400 mm y una altura de 5.680 mm</v>
      </c>
      <c r="C39" s="874"/>
      <c r="D39" s="874"/>
      <c r="E39" s="874"/>
      <c r="F39" s="874"/>
      <c r="G39" s="874"/>
      <c r="H39" s="875"/>
      <c r="I39" s="267"/>
      <c r="J39" s="268"/>
      <c r="K39" s="269">
        <f>VLOOKUP(A39,EQUIPOS!A9:D166,4,FALSE)</f>
        <v>86866.557668483918</v>
      </c>
      <c r="L39" s="270"/>
      <c r="M39" s="271">
        <v>10</v>
      </c>
      <c r="N39" s="272">
        <f>K39/M39</f>
        <v>8686.6557668483911</v>
      </c>
    </row>
    <row r="40" spans="1:14">
      <c r="A40" t="s">
        <v>129</v>
      </c>
      <c r="B40" s="873" t="str">
        <f>VLOOKUP(A40,EQUIPOS!A10:D154,3,FALSE)</f>
        <v xml:space="preserve">Buldozer, Potencia al volante de 140 HP, motor de 2200 RPM, longitud de hoja 4,80m. </v>
      </c>
      <c r="C40" s="874"/>
      <c r="D40" s="874"/>
      <c r="E40" s="874"/>
      <c r="F40" s="874"/>
      <c r="G40" s="874"/>
      <c r="H40" s="875"/>
      <c r="I40" s="267"/>
      <c r="J40" s="268"/>
      <c r="K40" s="269">
        <f>VLOOKUP(A40,EQUIPOS!A10:D167,4,FALSE)</f>
        <v>218724.90947319445</v>
      </c>
      <c r="L40" s="270"/>
      <c r="M40" s="271">
        <v>100</v>
      </c>
      <c r="N40" s="272">
        <f>K40/M40</f>
        <v>2187.2490947319443</v>
      </c>
    </row>
    <row r="41" spans="1:14">
      <c r="B41" s="873"/>
      <c r="C41" s="874"/>
      <c r="D41" s="874"/>
      <c r="E41" s="874"/>
      <c r="F41" s="874"/>
      <c r="G41" s="874"/>
      <c r="H41" s="875"/>
      <c r="I41" s="267"/>
      <c r="J41" s="268"/>
      <c r="K41" s="269"/>
      <c r="L41" s="270"/>
      <c r="M41" s="271"/>
      <c r="N41" s="272"/>
    </row>
    <row r="42" spans="1:14">
      <c r="B42" s="873"/>
      <c r="C42" s="874"/>
      <c r="D42" s="874"/>
      <c r="E42" s="874"/>
      <c r="F42" s="874"/>
      <c r="G42" s="874"/>
      <c r="H42" s="875"/>
      <c r="I42" s="267"/>
      <c r="J42" s="268"/>
      <c r="K42" s="269"/>
      <c r="L42" s="270"/>
      <c r="M42" s="271"/>
      <c r="N42" s="272"/>
    </row>
    <row r="43" spans="1:14">
      <c r="B43" s="873"/>
      <c r="C43" s="874"/>
      <c r="D43" s="874"/>
      <c r="E43" s="874"/>
      <c r="F43" s="874"/>
      <c r="G43" s="874"/>
      <c r="H43" s="875"/>
      <c r="I43" s="267"/>
      <c r="J43" s="268"/>
      <c r="K43" s="269"/>
      <c r="L43" s="270"/>
      <c r="M43" s="271"/>
      <c r="N43" s="272"/>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N80*M46</f>
        <v>1506.9662925450248</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49539.737277284177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4171.4756383747263</v>
      </c>
      <c r="N53" s="272">
        <f>K53*M53</f>
        <v>4171.4756383747263</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4171.4756383747263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911">
        <f>VLOOKUP(A63,TRANSPORTE!A5:D117,4,FALSE)</f>
        <v>1182.3355420950079</v>
      </c>
      <c r="M63" s="912"/>
      <c r="N63" s="287">
        <f>K63*L63</f>
        <v>1537.0362047235103</v>
      </c>
    </row>
    <row r="64" spans="1:14">
      <c r="B64" s="46"/>
      <c r="C64" s="47"/>
      <c r="D64" s="47"/>
      <c r="E64" s="47"/>
      <c r="F64" s="47"/>
      <c r="G64" s="47"/>
      <c r="H64" s="311"/>
      <c r="I64" s="279"/>
      <c r="J64" s="286"/>
      <c r="K64" s="279"/>
      <c r="L64" s="911"/>
      <c r="M64" s="912"/>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f>N63+N64+N65+N66+N67</f>
        <v>1537.0362047235103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32</v>
      </c>
      <c r="N74" s="395">
        <f>K74/M74</f>
        <v>11735.717812499999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127"/>
    </row>
    <row r="80" spans="1:15" ht="15.75" thickBot="1">
      <c r="B80" s="913" t="s">
        <v>953</v>
      </c>
      <c r="C80" s="867"/>
      <c r="D80" s="867"/>
      <c r="E80" s="867"/>
      <c r="F80" s="867"/>
      <c r="G80" s="867"/>
      <c r="H80" s="867"/>
      <c r="I80" s="867"/>
      <c r="J80" s="867"/>
      <c r="K80" s="867"/>
      <c r="L80" s="867"/>
      <c r="M80" s="868"/>
      <c r="N80" s="460">
        <f>SUM(N74:N79)</f>
        <v>15069.662925450248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70317.912045832665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14063.582409166534</v>
      </c>
      <c r="M87" s="860"/>
      <c r="N87" s="51"/>
    </row>
    <row r="88" spans="1:14">
      <c r="B88" s="89" t="s">
        <v>973</v>
      </c>
      <c r="C88" s="90"/>
      <c r="D88" s="90"/>
      <c r="E88" s="90"/>
      <c r="F88" s="90"/>
      <c r="G88" s="90"/>
      <c r="H88" s="90"/>
      <c r="I88" s="87"/>
      <c r="J88" s="88"/>
      <c r="K88" s="304">
        <v>0.05</v>
      </c>
      <c r="L88" s="859">
        <f>N82*K88</f>
        <v>3515.8956022916336</v>
      </c>
      <c r="M88" s="860"/>
      <c r="N88" s="51"/>
    </row>
    <row r="89" spans="1:14" ht="15.75" thickBot="1">
      <c r="B89" s="91" t="s">
        <v>974</v>
      </c>
      <c r="C89" s="92"/>
      <c r="D89" s="92"/>
      <c r="E89" s="92"/>
      <c r="F89" s="92"/>
      <c r="G89" s="92"/>
      <c r="H89" s="92"/>
      <c r="I89" s="93"/>
      <c r="J89" s="94"/>
      <c r="K89" s="305">
        <v>0.05</v>
      </c>
      <c r="L89" s="861">
        <f>N82*K89</f>
        <v>3515.8956022916336</v>
      </c>
      <c r="M89" s="862"/>
      <c r="N89" s="51"/>
    </row>
    <row r="90" spans="1:14" ht="15.75" thickBot="1">
      <c r="B90" s="824" t="s">
        <v>953</v>
      </c>
      <c r="C90" s="825"/>
      <c r="D90" s="825"/>
      <c r="E90" s="825"/>
      <c r="F90" s="825"/>
      <c r="G90" s="825"/>
      <c r="H90" s="825"/>
      <c r="I90" s="825"/>
      <c r="J90" s="825"/>
      <c r="K90" s="825"/>
      <c r="L90" s="825"/>
      <c r="M90" s="826"/>
      <c r="N90" s="52">
        <f>L87+L88+L89</f>
        <v>21095.373613749798</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91413.285659582471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160</v>
      </c>
      <c r="B36" s="873" t="str">
        <f>VLOOKUP(A36,EQUIPOS!A6:D154,3,FALSE)</f>
        <v>COMPACTADOR MANUAL VIBRATORIO (RANA) con motor de 6 HP</v>
      </c>
      <c r="C36" s="874"/>
      <c r="D36" s="874"/>
      <c r="E36" s="874"/>
      <c r="F36" s="874"/>
      <c r="G36" s="874"/>
      <c r="H36" s="875"/>
      <c r="I36" s="267"/>
      <c r="J36" s="268"/>
      <c r="K36" s="269">
        <f>VLOOKUP(A36,EQUIPOS!A6:D163,4,FALSE)</f>
        <v>5664.520262989714</v>
      </c>
      <c r="L36" s="270"/>
      <c r="M36" s="271">
        <v>2</v>
      </c>
      <c r="N36" s="272">
        <f>K36/M36</f>
        <v>2832.260131494857</v>
      </c>
    </row>
    <row r="37" spans="1:14">
      <c r="A37" s="113" t="s">
        <v>303</v>
      </c>
      <c r="B37" s="873" t="str">
        <f>VLOOKUP(A37,EQUIPOS!A7:D154,3,FALSE)</f>
        <v>Retrocargador, pala de 1,1 m3 de capacidad, profundidad de excavación de 4.400 mm y una altura de 5.680 mm</v>
      </c>
      <c r="C37" s="874"/>
      <c r="D37" s="874"/>
      <c r="E37" s="874"/>
      <c r="F37" s="874"/>
      <c r="G37" s="874"/>
      <c r="H37" s="875"/>
      <c r="I37" s="267"/>
      <c r="J37" s="268"/>
      <c r="K37" s="269">
        <f>VLOOKUP(A37,EQUIPOS!A7:D164,4,FALSE)</f>
        <v>86866.557668483918</v>
      </c>
      <c r="L37" s="270"/>
      <c r="M37" s="271">
        <v>10</v>
      </c>
      <c r="N37" s="272">
        <f>K37/M37</f>
        <v>8686.6557668483911</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267"/>
      <c r="J39" s="268"/>
      <c r="K39" s="269"/>
      <c r="L39" s="270"/>
      <c r="M39" s="271"/>
      <c r="N39" s="272"/>
    </row>
    <row r="40" spans="1:14">
      <c r="B40" s="873"/>
      <c r="C40" s="874"/>
      <c r="D40" s="874"/>
      <c r="E40" s="874"/>
      <c r="F40" s="874"/>
      <c r="G40" s="874"/>
      <c r="H40" s="875"/>
      <c r="I40" s="267"/>
      <c r="J40" s="268"/>
      <c r="K40" s="269"/>
      <c r="L40" s="270"/>
      <c r="M40" s="271"/>
      <c r="N40" s="272"/>
    </row>
    <row r="41" spans="1:14">
      <c r="B41" s="873"/>
      <c r="C41" s="874"/>
      <c r="D41" s="874"/>
      <c r="E41" s="874"/>
      <c r="F41" s="874"/>
      <c r="G41" s="874"/>
      <c r="H41" s="875"/>
      <c r="I41" s="267"/>
      <c r="J41" s="268"/>
      <c r="K41" s="269"/>
      <c r="L41" s="270"/>
      <c r="M41" s="271"/>
      <c r="N41" s="272"/>
    </row>
    <row r="42" spans="1:14">
      <c r="B42" s="873"/>
      <c r="C42" s="874"/>
      <c r="D42" s="874"/>
      <c r="E42" s="874"/>
      <c r="F42" s="874"/>
      <c r="G42" s="874"/>
      <c r="H42" s="875"/>
      <c r="I42" s="267"/>
      <c r="J42" s="268"/>
      <c r="K42" s="269"/>
      <c r="L42" s="270"/>
      <c r="M42" s="271"/>
      <c r="N42" s="272"/>
    </row>
    <row r="43" spans="1:14">
      <c r="B43" s="873"/>
      <c r="C43" s="874"/>
      <c r="D43" s="874"/>
      <c r="E43" s="874"/>
      <c r="F43" s="874"/>
      <c r="G43" s="874"/>
      <c r="H43" s="875"/>
      <c r="I43" s="267"/>
      <c r="J43" s="268"/>
      <c r="K43" s="269"/>
      <c r="L43" s="270"/>
      <c r="M43" s="271"/>
      <c r="N43" s="272"/>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0.05</v>
      </c>
      <c r="N46" s="344">
        <f>N80*M46</f>
        <v>301.39325850900497</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11820.309156852252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B63" s="46"/>
      <c r="C63" s="317"/>
      <c r="D63" s="317"/>
      <c r="E63" s="317"/>
      <c r="F63" s="317"/>
      <c r="G63" s="317"/>
      <c r="H63" s="311"/>
      <c r="I63" s="279"/>
      <c r="J63" s="286"/>
      <c r="K63" s="279"/>
      <c r="L63" s="911"/>
      <c r="M63" s="912"/>
      <c r="N63" s="287"/>
    </row>
    <row r="64" spans="1:14">
      <c r="B64" s="46"/>
      <c r="C64" s="47"/>
      <c r="D64" s="47"/>
      <c r="E64" s="47"/>
      <c r="F64" s="47"/>
      <c r="G64" s="47"/>
      <c r="H64" s="311"/>
      <c r="I64" s="279"/>
      <c r="J64" s="286"/>
      <c r="K64" s="279"/>
      <c r="L64" s="911"/>
      <c r="M64" s="912"/>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80</v>
      </c>
      <c r="N74" s="395">
        <f>K74/M74</f>
        <v>4694.2871249999998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45"/>
    </row>
    <row r="80" spans="1:15" ht="15.75" thickBot="1">
      <c r="B80" s="913" t="s">
        <v>953</v>
      </c>
      <c r="C80" s="867"/>
      <c r="D80" s="867"/>
      <c r="E80" s="867"/>
      <c r="F80" s="867"/>
      <c r="G80" s="867"/>
      <c r="H80" s="867"/>
      <c r="I80" s="867"/>
      <c r="J80" s="867"/>
      <c r="K80" s="867"/>
      <c r="L80" s="867"/>
      <c r="M80" s="868"/>
      <c r="N80" s="301">
        <f>SUM(N74:N79)</f>
        <v>6027.8651701800991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17848.17432703235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3569.63486540647</v>
      </c>
      <c r="M87" s="860"/>
      <c r="N87" s="51"/>
    </row>
    <row r="88" spans="1:14">
      <c r="B88" s="89" t="s">
        <v>973</v>
      </c>
      <c r="C88" s="90"/>
      <c r="D88" s="90"/>
      <c r="E88" s="90"/>
      <c r="F88" s="90"/>
      <c r="G88" s="90"/>
      <c r="H88" s="90"/>
      <c r="I88" s="87"/>
      <c r="J88" s="88"/>
      <c r="K88" s="304">
        <v>0.05</v>
      </c>
      <c r="L88" s="859">
        <f>N82*K88</f>
        <v>892.4087163516175</v>
      </c>
      <c r="M88" s="860"/>
      <c r="N88" s="51"/>
    </row>
    <row r="89" spans="1:14" ht="15.75" thickBot="1">
      <c r="B89" s="91" t="s">
        <v>974</v>
      </c>
      <c r="C89" s="92"/>
      <c r="D89" s="92"/>
      <c r="E89" s="92"/>
      <c r="F89" s="92"/>
      <c r="G89" s="92"/>
      <c r="H89" s="92"/>
      <c r="I89" s="93"/>
      <c r="J89" s="94"/>
      <c r="K89" s="305">
        <v>0.05</v>
      </c>
      <c r="L89" s="861">
        <f>N82*K89</f>
        <v>892.4087163516175</v>
      </c>
      <c r="M89" s="862"/>
      <c r="N89" s="51"/>
    </row>
    <row r="90" spans="1:14" ht="15.75" thickBot="1">
      <c r="B90" s="824" t="s">
        <v>953</v>
      </c>
      <c r="C90" s="825"/>
      <c r="D90" s="825"/>
      <c r="E90" s="825"/>
      <c r="F90" s="825"/>
      <c r="G90" s="825"/>
      <c r="H90" s="825"/>
      <c r="I90" s="825"/>
      <c r="J90" s="825"/>
      <c r="K90" s="825"/>
      <c r="L90" s="825"/>
      <c r="M90" s="826"/>
      <c r="N90" s="52">
        <f>L87+L88+L89</f>
        <v>5354.4522981097052</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23202.626625142053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1603</v>
      </c>
      <c r="B36" s="873" t="str">
        <f>VLOOKUP(A36,EQUIPOS!A6:D154,3,FALSE)</f>
        <v>Derretidora de asfalto (crafco o similar)</v>
      </c>
      <c r="C36" s="874"/>
      <c r="D36" s="874"/>
      <c r="E36" s="874"/>
      <c r="F36" s="874"/>
      <c r="G36" s="874"/>
      <c r="H36" s="875"/>
      <c r="I36" s="267"/>
      <c r="J36" s="268"/>
      <c r="K36" s="269">
        <f>VLOOKUP(A36,EQUIPOS!A6:D163,4,FALSE)</f>
        <v>3202.2901252917895</v>
      </c>
      <c r="L36" s="270"/>
      <c r="M36" s="271">
        <v>60</v>
      </c>
      <c r="N36" s="272">
        <f>K36/M36</f>
        <v>53.371502088196493</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52983.137532570239</v>
      </c>
      <c r="L37" s="270"/>
      <c r="M37" s="271">
        <v>60</v>
      </c>
      <c r="N37" s="272">
        <f>K37/M37</f>
        <v>883.052292209504</v>
      </c>
    </row>
    <row r="38" spans="1:14">
      <c r="A38" t="s">
        <v>138</v>
      </c>
      <c r="B38" s="873" t="str">
        <f>VLOOKUP(A38,EQUIPOS!A8:D154,3,FALSE)</f>
        <v>Camioneta D-300</v>
      </c>
      <c r="C38" s="874"/>
      <c r="D38" s="874"/>
      <c r="E38" s="874"/>
      <c r="F38" s="874"/>
      <c r="G38" s="874"/>
      <c r="H38" s="875"/>
      <c r="I38" s="267"/>
      <c r="J38" s="268"/>
      <c r="K38" s="269">
        <f>VLOOKUP(A38,EQUIPOS!A8:D165,4,FALSE)</f>
        <v>42617.787554046787</v>
      </c>
      <c r="L38" s="270"/>
      <c r="M38" s="271">
        <v>60</v>
      </c>
      <c r="N38" s="272">
        <f>K38/M38</f>
        <v>710.29645923411306</v>
      </c>
    </row>
    <row r="39" spans="1:14">
      <c r="B39" s="873"/>
      <c r="C39" s="874"/>
      <c r="D39" s="874"/>
      <c r="E39" s="874"/>
      <c r="F39" s="874"/>
      <c r="G39" s="874"/>
      <c r="H39" s="875"/>
      <c r="I39" s="267"/>
      <c r="J39" s="268"/>
      <c r="K39" s="269"/>
      <c r="L39" s="270"/>
      <c r="M39" s="271"/>
      <c r="N39" s="272"/>
    </row>
    <row r="40" spans="1:14">
      <c r="B40" s="873"/>
      <c r="C40" s="874"/>
      <c r="D40" s="874"/>
      <c r="E40" s="874"/>
      <c r="F40" s="874"/>
      <c r="G40" s="874"/>
      <c r="H40" s="875"/>
      <c r="I40" s="267"/>
      <c r="J40" s="268"/>
      <c r="K40" s="269"/>
      <c r="L40" s="270"/>
      <c r="M40" s="271"/>
      <c r="N40" s="272"/>
    </row>
    <row r="41" spans="1:14">
      <c r="B41" s="873"/>
      <c r="C41" s="874"/>
      <c r="D41" s="874"/>
      <c r="E41" s="874"/>
      <c r="F41" s="874"/>
      <c r="G41" s="874"/>
      <c r="H41" s="875"/>
      <c r="I41" s="267"/>
      <c r="J41" s="268"/>
      <c r="K41" s="269"/>
      <c r="L41" s="270"/>
      <c r="M41" s="271"/>
      <c r="N41" s="272"/>
    </row>
    <row r="42" spans="1:14">
      <c r="B42" s="873"/>
      <c r="C42" s="874"/>
      <c r="D42" s="874"/>
      <c r="E42" s="874"/>
      <c r="F42" s="874"/>
      <c r="G42" s="874"/>
      <c r="H42" s="875"/>
      <c r="I42" s="267"/>
      <c r="J42" s="268"/>
      <c r="K42" s="269"/>
      <c r="L42" s="270"/>
      <c r="M42" s="271"/>
      <c r="N42" s="272"/>
    </row>
    <row r="43" spans="1:14">
      <c r="B43" s="873"/>
      <c r="C43" s="874"/>
      <c r="D43" s="874"/>
      <c r="E43" s="874"/>
      <c r="F43" s="874"/>
      <c r="G43" s="874"/>
      <c r="H43" s="875"/>
      <c r="I43" s="267"/>
      <c r="J43" s="268"/>
      <c r="K43" s="269"/>
      <c r="L43" s="270"/>
      <c r="M43" s="271"/>
      <c r="N43" s="272"/>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0.05</v>
      </c>
      <c r="N46" s="344">
        <f>N80*M46</f>
        <v>24.152836834834165</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1670.8730903666478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1802.9214507846129</v>
      </c>
      <c r="N53" s="272">
        <f>K53*M53</f>
        <v>216.35057409415356</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216.35057409415356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B63" s="46"/>
      <c r="C63" s="317"/>
      <c r="D63" s="317"/>
      <c r="E63" s="317"/>
      <c r="F63" s="317"/>
      <c r="G63" s="317"/>
      <c r="H63" s="311"/>
      <c r="I63" s="279"/>
      <c r="J63" s="286"/>
      <c r="K63" s="279"/>
      <c r="L63" s="911"/>
      <c r="M63" s="912"/>
      <c r="N63" s="287"/>
    </row>
    <row r="64" spans="1:14">
      <c r="B64" s="46"/>
      <c r="C64" s="47"/>
      <c r="D64" s="47"/>
      <c r="E64" s="47"/>
      <c r="F64" s="47"/>
      <c r="G64" s="47"/>
      <c r="H64" s="311"/>
      <c r="I64" s="279"/>
      <c r="J64" s="286"/>
      <c r="K64" s="279"/>
      <c r="L64" s="911"/>
      <c r="M64" s="912"/>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7</v>
      </c>
      <c r="B74" s="49" t="str">
        <f>VLOOKUP(A74,'MANO DE OBRA'!A8:D68,3,FALSE)</f>
        <v>Obrero (2)</v>
      </c>
      <c r="C74" s="47"/>
      <c r="D74" s="47"/>
      <c r="E74" s="47"/>
      <c r="F74" s="47"/>
      <c r="G74" s="47"/>
      <c r="H74" s="47"/>
      <c r="I74" s="292">
        <f>K74/J74*100</f>
        <v>67665.399999999994</v>
      </c>
      <c r="J74" s="293">
        <v>185</v>
      </c>
      <c r="K74" s="294">
        <f>VLOOKUP(A74,'MANO DE OBRA'!A8:D99,4,FALSE)</f>
        <v>125180.98999999999</v>
      </c>
      <c r="L74" s="50"/>
      <c r="M74" s="295">
        <v>480</v>
      </c>
      <c r="N74" s="395">
        <f>K74/M74</f>
        <v>260.79372916666665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45"/>
    </row>
    <row r="80" spans="1:15" ht="15.75" thickBot="1">
      <c r="B80" s="913" t="s">
        <v>953</v>
      </c>
      <c r="C80" s="867"/>
      <c r="D80" s="867"/>
      <c r="E80" s="867"/>
      <c r="F80" s="867"/>
      <c r="G80" s="867"/>
      <c r="H80" s="867"/>
      <c r="I80" s="867"/>
      <c r="J80" s="867"/>
      <c r="K80" s="867"/>
      <c r="L80" s="867"/>
      <c r="M80" s="868"/>
      <c r="N80" s="301">
        <f>SUM(N74:N79)</f>
        <v>483.05673669668329</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2370.2804011574849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474.05608023149699</v>
      </c>
      <c r="M87" s="860"/>
      <c r="N87" s="51"/>
    </row>
    <row r="88" spans="1:14">
      <c r="B88" s="89" t="s">
        <v>973</v>
      </c>
      <c r="C88" s="90"/>
      <c r="D88" s="90"/>
      <c r="E88" s="90"/>
      <c r="F88" s="90"/>
      <c r="G88" s="90"/>
      <c r="H88" s="90"/>
      <c r="I88" s="87"/>
      <c r="J88" s="88"/>
      <c r="K88" s="304">
        <v>0.05</v>
      </c>
      <c r="L88" s="859">
        <f>N82*K88</f>
        <v>118.51402005787425</v>
      </c>
      <c r="M88" s="860"/>
      <c r="N88" s="51"/>
    </row>
    <row r="89" spans="1:14" ht="15.75" thickBot="1">
      <c r="B89" s="91" t="s">
        <v>974</v>
      </c>
      <c r="C89" s="92"/>
      <c r="D89" s="92"/>
      <c r="E89" s="92"/>
      <c r="F89" s="92"/>
      <c r="G89" s="92"/>
      <c r="H89" s="92"/>
      <c r="I89" s="93"/>
      <c r="J89" s="94"/>
      <c r="K89" s="305">
        <v>0.05</v>
      </c>
      <c r="L89" s="861">
        <f>N82*K89</f>
        <v>118.51402005787425</v>
      </c>
      <c r="M89" s="862"/>
      <c r="N89" s="51"/>
    </row>
    <row r="90" spans="1:14" ht="15.75" thickBot="1">
      <c r="B90" s="824" t="s">
        <v>953</v>
      </c>
      <c r="C90" s="825"/>
      <c r="D90" s="825"/>
      <c r="E90" s="825"/>
      <c r="F90" s="825"/>
      <c r="G90" s="825"/>
      <c r="H90" s="825"/>
      <c r="I90" s="825"/>
      <c r="J90" s="825"/>
      <c r="K90" s="825"/>
      <c r="L90" s="825"/>
      <c r="M90" s="826"/>
      <c r="N90" s="52">
        <f>L87+L88+L89</f>
        <v>711.08412034724552</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3081.3645215047304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1603</v>
      </c>
      <c r="B36" s="873" t="str">
        <f>VLOOKUP(A36,EQUIPOS!A6:D154,3,FALSE)</f>
        <v>Derretidora de asfalto (crafco o similar)</v>
      </c>
      <c r="C36" s="874"/>
      <c r="D36" s="874"/>
      <c r="E36" s="874"/>
      <c r="F36" s="874"/>
      <c r="G36" s="874"/>
      <c r="H36" s="875"/>
      <c r="I36" s="267"/>
      <c r="J36" s="268"/>
      <c r="K36" s="269">
        <f>VLOOKUP(A36,EQUIPOS!A6:D163,4,FALSE)</f>
        <v>3202.2901252917895</v>
      </c>
      <c r="L36" s="270"/>
      <c r="M36" s="271">
        <v>60</v>
      </c>
      <c r="N36" s="272">
        <f t="shared" ref="N36:N39" si="0">K36/M36</f>
        <v>53.371502088196493</v>
      </c>
    </row>
    <row r="37" spans="1:14">
      <c r="A37" s="113" t="s">
        <v>324</v>
      </c>
      <c r="B37" s="873" t="str">
        <f>VLOOKUP(A37,EQUIPOS!A7:D154,3,FALSE)</f>
        <v xml:space="preserve">Ruteadora </v>
      </c>
      <c r="C37" s="874"/>
      <c r="D37" s="874"/>
      <c r="E37" s="874"/>
      <c r="F37" s="874"/>
      <c r="G37" s="874"/>
      <c r="H37" s="875"/>
      <c r="I37" s="267"/>
      <c r="J37" s="268"/>
      <c r="K37" s="269">
        <f>VLOOKUP(A37,EQUIPOS!A7:D164,4,FALSE)</f>
        <v>2289.0103464347471</v>
      </c>
      <c r="L37" s="270"/>
      <c r="M37" s="271">
        <v>60</v>
      </c>
      <c r="N37" s="272">
        <f t="shared" si="0"/>
        <v>38.150172440579119</v>
      </c>
    </row>
    <row r="38" spans="1:14">
      <c r="A38" t="s">
        <v>176</v>
      </c>
      <c r="B38" s="873" t="str">
        <f>VLOOKUP(A38,EQUIPOS!A8:D154,3,FALSE)</f>
        <v xml:space="preserve">Compresor (barrido y soplado)
</v>
      </c>
      <c r="C38" s="874"/>
      <c r="D38" s="874"/>
      <c r="E38" s="874"/>
      <c r="F38" s="874"/>
      <c r="G38" s="874"/>
      <c r="H38" s="875"/>
      <c r="I38" s="267"/>
      <c r="J38" s="268"/>
      <c r="K38" s="269">
        <f>VLOOKUP(A38,EQUIPOS!A8:D165,4,FALSE)</f>
        <v>52983.137532570239</v>
      </c>
      <c r="L38" s="270"/>
      <c r="M38" s="271">
        <v>60</v>
      </c>
      <c r="N38" s="272">
        <f t="shared" si="0"/>
        <v>883.052292209504</v>
      </c>
    </row>
    <row r="39" spans="1:14">
      <c r="A39" t="s">
        <v>138</v>
      </c>
      <c r="B39" s="873" t="str">
        <f>VLOOKUP(A39,EQUIPOS!A9:D154,3,FALSE)</f>
        <v>Camioneta D-300</v>
      </c>
      <c r="C39" s="874"/>
      <c r="D39" s="874"/>
      <c r="E39" s="874"/>
      <c r="F39" s="874"/>
      <c r="G39" s="874"/>
      <c r="H39" s="875"/>
      <c r="I39" s="267"/>
      <c r="J39" s="268"/>
      <c r="K39" s="269">
        <f>VLOOKUP(A39,EQUIPOS!A9:D166,4,FALSE)</f>
        <v>42617.787554046787</v>
      </c>
      <c r="L39" s="270"/>
      <c r="M39" s="271">
        <v>60</v>
      </c>
      <c r="N39" s="272">
        <f t="shared" si="0"/>
        <v>710.29645923411306</v>
      </c>
    </row>
    <row r="40" spans="1:14">
      <c r="B40" s="873"/>
      <c r="C40" s="874"/>
      <c r="D40" s="874"/>
      <c r="E40" s="874"/>
      <c r="F40" s="874"/>
      <c r="G40" s="874"/>
      <c r="H40" s="875"/>
      <c r="I40" s="267"/>
      <c r="J40" s="268"/>
      <c r="K40" s="269"/>
      <c r="L40" s="270"/>
      <c r="M40" s="271"/>
      <c r="N40" s="272"/>
    </row>
    <row r="41" spans="1:14">
      <c r="B41" s="873"/>
      <c r="C41" s="874"/>
      <c r="D41" s="874"/>
      <c r="E41" s="874"/>
      <c r="F41" s="874"/>
      <c r="G41" s="874"/>
      <c r="H41" s="875"/>
      <c r="I41" s="267"/>
      <c r="J41" s="268"/>
      <c r="K41" s="269"/>
      <c r="L41" s="270"/>
      <c r="M41" s="271"/>
      <c r="N41" s="272"/>
    </row>
    <row r="42" spans="1:14">
      <c r="B42" s="873"/>
      <c r="C42" s="874"/>
      <c r="D42" s="874"/>
      <c r="E42" s="874"/>
      <c r="F42" s="874"/>
      <c r="G42" s="874"/>
      <c r="H42" s="875"/>
      <c r="I42" s="267"/>
      <c r="J42" s="268"/>
      <c r="K42" s="269"/>
      <c r="L42" s="270"/>
      <c r="M42" s="271"/>
      <c r="N42" s="272"/>
    </row>
    <row r="43" spans="1:14">
      <c r="B43" s="873"/>
      <c r="C43" s="874"/>
      <c r="D43" s="874"/>
      <c r="E43" s="874"/>
      <c r="F43" s="874"/>
      <c r="G43" s="874"/>
      <c r="H43" s="875"/>
      <c r="I43" s="267"/>
      <c r="J43" s="268"/>
      <c r="K43" s="269"/>
      <c r="L43" s="270"/>
      <c r="M43" s="271"/>
      <c r="N43" s="272"/>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0.05</v>
      </c>
      <c r="N46" s="344">
        <f>N84*M46</f>
        <v>24.152836834834165</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1709.023262807227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49712.301612523202</v>
      </c>
      <c r="N53" s="272">
        <f t="shared" ref="N53:N54" si="1">K53*M53</f>
        <v>347.98611128766242</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1802.9214507846129</v>
      </c>
      <c r="N54" s="272">
        <f t="shared" si="1"/>
        <v>216.35057409415356</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906"/>
      <c r="C61" s="907"/>
      <c r="D61" s="907"/>
      <c r="E61" s="907"/>
      <c r="F61" s="907"/>
      <c r="G61" s="907"/>
      <c r="H61" s="907"/>
      <c r="I61" s="877"/>
      <c r="J61" s="42"/>
      <c r="K61" s="44"/>
      <c r="L61" s="908"/>
      <c r="M61" s="909"/>
      <c r="N61" s="45"/>
    </row>
    <row r="62" spans="1:14" ht="15.75" thickBot="1">
      <c r="B62" s="824" t="s">
        <v>953</v>
      </c>
      <c r="C62" s="825"/>
      <c r="D62" s="825"/>
      <c r="E62" s="825"/>
      <c r="F62" s="825"/>
      <c r="G62" s="825"/>
      <c r="H62" s="825"/>
      <c r="I62" s="825"/>
      <c r="J62" s="825"/>
      <c r="K62" s="825"/>
      <c r="L62" s="825"/>
      <c r="M62" s="826"/>
      <c r="N62" s="394">
        <f>SUM(N53:N61)</f>
        <v>564.33668538181598</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910" t="s">
        <v>961</v>
      </c>
      <c r="M66" s="889"/>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911">
        <f>VLOOKUP(A67,TRANSPORTE!A6:D120,4,FALSE)</f>
        <v>1182.3355420950079</v>
      </c>
      <c r="M67" s="912"/>
      <c r="N67" s="287">
        <f>L67*K67</f>
        <v>8.276348794665056</v>
      </c>
    </row>
    <row r="68" spans="1:15">
      <c r="B68" s="46"/>
      <c r="C68" s="47"/>
      <c r="D68" s="47"/>
      <c r="E68" s="47"/>
      <c r="F68" s="47"/>
      <c r="G68" s="47"/>
      <c r="H68" s="311"/>
      <c r="I68" s="279"/>
      <c r="J68" s="286"/>
      <c r="K68" s="279"/>
      <c r="L68" s="911"/>
      <c r="M68" s="912"/>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902"/>
      <c r="M72" s="903"/>
      <c r="N72" s="127"/>
    </row>
    <row r="73" spans="1:15" ht="15.75" thickBot="1">
      <c r="B73" s="913" t="s">
        <v>953</v>
      </c>
      <c r="C73" s="867"/>
      <c r="D73" s="867"/>
      <c r="E73" s="867"/>
      <c r="F73" s="867"/>
      <c r="G73" s="867"/>
      <c r="H73" s="867"/>
      <c r="I73" s="867"/>
      <c r="J73" s="867"/>
      <c r="K73" s="867"/>
      <c r="L73" s="867"/>
      <c r="M73" s="868"/>
      <c r="N73" s="104">
        <f>N67+N68+N69+N70+N71</f>
        <v>8.276348794665056</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3" t="s">
        <v>963</v>
      </c>
      <c r="C77" s="864"/>
      <c r="D77" s="864"/>
      <c r="E77" s="864"/>
      <c r="F77" s="864"/>
      <c r="G77" s="864"/>
      <c r="H77" s="864"/>
      <c r="I77" s="73" t="s">
        <v>964</v>
      </c>
      <c r="J77" s="75" t="s">
        <v>1410</v>
      </c>
      <c r="K77" s="74" t="s">
        <v>966</v>
      </c>
      <c r="L77" s="865" t="s">
        <v>950</v>
      </c>
      <c r="M77" s="866"/>
      <c r="N77" s="98" t="s">
        <v>951</v>
      </c>
    </row>
    <row r="78" spans="1:15">
      <c r="A78" t="s">
        <v>7</v>
      </c>
      <c r="B78" s="49" t="str">
        <f>VLOOKUP(A78,'MANO DE OBRA'!A8:D68,3,FALSE)</f>
        <v>Obrero (2)</v>
      </c>
      <c r="C78" s="47"/>
      <c r="D78" s="47"/>
      <c r="E78" s="47"/>
      <c r="F78" s="47"/>
      <c r="G78" s="47"/>
      <c r="H78" s="47"/>
      <c r="I78" s="292">
        <f>K78/J78*100</f>
        <v>67665.399999999994</v>
      </c>
      <c r="J78" s="293">
        <v>185</v>
      </c>
      <c r="K78" s="294">
        <f>VLOOKUP(A78,'MANO DE OBRA'!A8:D99,4,FALSE)</f>
        <v>125180.98999999999</v>
      </c>
      <c r="L78" s="50"/>
      <c r="M78" s="295">
        <v>480</v>
      </c>
      <c r="N78" s="395">
        <f>K78/M78</f>
        <v>260.79372916666665</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900"/>
      <c r="C83" s="901"/>
      <c r="D83" s="901"/>
      <c r="E83" s="901"/>
      <c r="F83" s="901"/>
      <c r="G83" s="901"/>
      <c r="H83" s="901"/>
      <c r="I83" s="126"/>
      <c r="J83" s="126"/>
      <c r="K83" s="126"/>
      <c r="L83" s="914"/>
      <c r="M83" s="914"/>
      <c r="N83" s="45"/>
    </row>
    <row r="84" spans="1:14" ht="15.75" thickBot="1">
      <c r="B84" s="913" t="s">
        <v>953</v>
      </c>
      <c r="C84" s="867"/>
      <c r="D84" s="867"/>
      <c r="E84" s="867"/>
      <c r="F84" s="867"/>
      <c r="G84" s="867"/>
      <c r="H84" s="867"/>
      <c r="I84" s="867"/>
      <c r="J84" s="867"/>
      <c r="K84" s="867"/>
      <c r="L84" s="867"/>
      <c r="M84" s="868"/>
      <c r="N84" s="301">
        <f>SUM(N78:N83)</f>
        <v>483.05673669668329</v>
      </c>
    </row>
    <row r="85" spans="1:14" ht="15.75" thickBot="1">
      <c r="B85" s="33"/>
      <c r="C85" s="34"/>
      <c r="D85" s="34"/>
      <c r="E85" s="34"/>
      <c r="F85" s="34"/>
      <c r="G85" s="34"/>
      <c r="H85" s="34"/>
      <c r="I85" s="34"/>
      <c r="J85" s="34"/>
      <c r="K85" s="34"/>
      <c r="L85" s="34"/>
      <c r="M85" s="34"/>
      <c r="N85" s="35"/>
    </row>
    <row r="86" spans="1:14" ht="15.75" thickBot="1">
      <c r="B86" s="824" t="s">
        <v>967</v>
      </c>
      <c r="C86" s="825"/>
      <c r="D86" s="825"/>
      <c r="E86" s="825"/>
      <c r="F86" s="825"/>
      <c r="G86" s="825"/>
      <c r="H86" s="825"/>
      <c r="I86" s="825"/>
      <c r="J86" s="825"/>
      <c r="K86" s="825"/>
      <c r="L86" s="825"/>
      <c r="M86" s="826"/>
      <c r="N86" s="99">
        <f>N48+N62+N73+N84</f>
        <v>2764.6930336803912</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69" t="s">
        <v>969</v>
      </c>
      <c r="C90" s="870"/>
      <c r="D90" s="870"/>
      <c r="E90" s="870"/>
      <c r="F90" s="870"/>
      <c r="G90" s="870"/>
      <c r="H90" s="870"/>
      <c r="I90" s="314"/>
      <c r="J90" s="334"/>
      <c r="K90" s="302" t="s">
        <v>970</v>
      </c>
      <c r="L90" s="871" t="s">
        <v>971</v>
      </c>
      <c r="M90" s="872"/>
      <c r="N90" s="303"/>
    </row>
    <row r="91" spans="1:14">
      <c r="B91" s="857" t="s">
        <v>972</v>
      </c>
      <c r="C91" s="858"/>
      <c r="D91" s="858"/>
      <c r="E91" s="858"/>
      <c r="F91" s="858"/>
      <c r="G91" s="858"/>
      <c r="H91" s="858"/>
      <c r="I91" s="87"/>
      <c r="J91" s="88"/>
      <c r="K91" s="304">
        <v>0.2</v>
      </c>
      <c r="L91" s="859">
        <f>N86*K91</f>
        <v>552.93860673607821</v>
      </c>
      <c r="M91" s="860"/>
      <c r="N91" s="51"/>
    </row>
    <row r="92" spans="1:14">
      <c r="B92" s="89" t="s">
        <v>973</v>
      </c>
      <c r="C92" s="90"/>
      <c r="D92" s="90"/>
      <c r="E92" s="90"/>
      <c r="F92" s="90"/>
      <c r="G92" s="90"/>
      <c r="H92" s="90"/>
      <c r="I92" s="87"/>
      <c r="J92" s="88"/>
      <c r="K92" s="304">
        <v>0.05</v>
      </c>
      <c r="L92" s="859">
        <f>N86*K92</f>
        <v>138.23465168401955</v>
      </c>
      <c r="M92" s="860"/>
      <c r="N92" s="51"/>
    </row>
    <row r="93" spans="1:14" ht="15.75" thickBot="1">
      <c r="B93" s="91" t="s">
        <v>974</v>
      </c>
      <c r="C93" s="92"/>
      <c r="D93" s="92"/>
      <c r="E93" s="92"/>
      <c r="F93" s="92"/>
      <c r="G93" s="92"/>
      <c r="H93" s="92"/>
      <c r="I93" s="93"/>
      <c r="J93" s="94"/>
      <c r="K93" s="305">
        <v>0.05</v>
      </c>
      <c r="L93" s="861">
        <f>N86*K93</f>
        <v>138.23465168401955</v>
      </c>
      <c r="M93" s="862"/>
      <c r="N93" s="51"/>
    </row>
    <row r="94" spans="1:14" ht="15.75" thickBot="1">
      <c r="B94" s="824" t="s">
        <v>953</v>
      </c>
      <c r="C94" s="825"/>
      <c r="D94" s="825"/>
      <c r="E94" s="825"/>
      <c r="F94" s="825"/>
      <c r="G94" s="825"/>
      <c r="H94" s="825"/>
      <c r="I94" s="825"/>
      <c r="J94" s="825"/>
      <c r="K94" s="825"/>
      <c r="L94" s="825"/>
      <c r="M94" s="826"/>
      <c r="N94" s="52">
        <f>L91+L92+L93</f>
        <v>829.40791010411738</v>
      </c>
    </row>
    <row r="95" spans="1:14" ht="15.75" thickBot="1">
      <c r="B95" s="33"/>
      <c r="C95" s="34"/>
      <c r="D95" s="34"/>
      <c r="E95" s="34"/>
      <c r="F95" s="34"/>
      <c r="G95" s="34"/>
      <c r="H95" s="34"/>
      <c r="I95" s="34"/>
      <c r="J95" s="34"/>
      <c r="K95" s="34"/>
      <c r="L95" s="34"/>
      <c r="M95" s="34"/>
      <c r="N95" s="35"/>
    </row>
    <row r="96" spans="1:14" ht="15.75" thickBot="1">
      <c r="A96" t="s">
        <v>2016</v>
      </c>
      <c r="B96" s="824" t="s">
        <v>975</v>
      </c>
      <c r="C96" s="825"/>
      <c r="D96" s="825"/>
      <c r="E96" s="825"/>
      <c r="F96" s="825"/>
      <c r="G96" s="825"/>
      <c r="H96" s="825"/>
      <c r="I96" s="825"/>
      <c r="J96" s="825"/>
      <c r="K96" s="825"/>
      <c r="L96" s="825"/>
      <c r="M96" s="826"/>
      <c r="N96" s="188">
        <f>N86+N94</f>
        <v>3594.1009437845087</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27" t="s">
        <v>2218</v>
      </c>
      <c r="C113" s="828"/>
      <c r="D113" s="828"/>
      <c r="E113" s="828"/>
      <c r="F113" s="828"/>
      <c r="G113" s="828"/>
      <c r="H113" s="828"/>
      <c r="I113" s="828"/>
      <c r="J113" s="828"/>
      <c r="K113" s="828"/>
      <c r="L113" s="828"/>
      <c r="M113" s="828"/>
      <c r="N113" s="829"/>
    </row>
    <row r="114" spans="2:14" ht="15" customHeight="1">
      <c r="B114" s="827"/>
      <c r="C114" s="828"/>
      <c r="D114" s="828"/>
      <c r="E114" s="828"/>
      <c r="F114" s="828"/>
      <c r="G114" s="828"/>
      <c r="H114" s="828"/>
      <c r="I114" s="828"/>
      <c r="J114" s="828"/>
      <c r="K114" s="828"/>
      <c r="L114" s="828"/>
      <c r="M114" s="828"/>
      <c r="N114" s="829"/>
    </row>
    <row r="115" spans="2:14" ht="30" customHeight="1">
      <c r="B115" s="830" t="s">
        <v>2219</v>
      </c>
      <c r="C115" s="831"/>
      <c r="D115" s="831"/>
      <c r="E115" s="831"/>
      <c r="F115" s="831"/>
      <c r="G115" s="831"/>
      <c r="H115" s="831"/>
      <c r="I115" s="831"/>
      <c r="J115" s="831"/>
      <c r="K115" s="831"/>
      <c r="L115" s="831"/>
      <c r="M115" s="831"/>
      <c r="N115" s="832"/>
    </row>
    <row r="116" spans="2:14">
      <c r="B116" s="830"/>
      <c r="C116" s="831"/>
      <c r="D116" s="831"/>
      <c r="E116" s="831"/>
      <c r="F116" s="831"/>
      <c r="G116" s="831"/>
      <c r="H116" s="831"/>
      <c r="I116" s="831"/>
      <c r="J116" s="831"/>
      <c r="K116" s="831"/>
      <c r="L116" s="831"/>
      <c r="M116" s="831"/>
      <c r="N116" s="832"/>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90"/>
      <c r="K126" s="890"/>
      <c r="L126" s="890"/>
      <c r="M126" s="890"/>
      <c r="N126" s="891"/>
    </row>
    <row r="127" spans="2:14" ht="15.75" thickBot="1">
      <c r="B127" s="261" t="s">
        <v>2221</v>
      </c>
      <c r="C127" s="393"/>
      <c r="D127" s="393"/>
      <c r="E127" s="57"/>
      <c r="F127" s="57"/>
      <c r="G127" s="57"/>
      <c r="H127" s="57"/>
      <c r="I127" s="57"/>
      <c r="J127" s="892"/>
      <c r="K127" s="892"/>
      <c r="L127" s="892"/>
      <c r="M127" s="892"/>
      <c r="N127" s="893"/>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112</v>
      </c>
      <c r="B36" s="873" t="str">
        <f>VLOOKUP(A36,EQUIPOS!A6:D154,3,FALSE)</f>
        <v xml:space="preserve">Aspersor manual
</v>
      </c>
      <c r="C36" s="874"/>
      <c r="D36" s="874"/>
      <c r="E36" s="874"/>
      <c r="F36" s="874"/>
      <c r="G36" s="874"/>
      <c r="H36" s="875"/>
      <c r="I36" s="267"/>
      <c r="J36" s="268"/>
      <c r="K36" s="269">
        <f>VLOOKUP(A36,EQUIPOS!A6:D163,4,FALSE)</f>
        <v>2826.7706322902995</v>
      </c>
      <c r="L36" s="270"/>
      <c r="M36" s="271">
        <v>6.25</v>
      </c>
      <c r="N36" s="272">
        <f t="shared" ref="N36:N41" si="0">K36/M36</f>
        <v>452.28330116644793</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52983.137532570239</v>
      </c>
      <c r="L37" s="270"/>
      <c r="M37" s="271">
        <v>50</v>
      </c>
      <c r="N37" s="272">
        <f t="shared" si="0"/>
        <v>1059.6627506514048</v>
      </c>
    </row>
    <row r="38" spans="1:14">
      <c r="A38" t="s">
        <v>184</v>
      </c>
      <c r="B38" s="873" t="str">
        <f>VLOOKUP(A38,EQUIPOS!A8:D154,3,FALSE)</f>
        <v>Cortadora de pavimento, Máxima profundidad de corte: 160 mm. Capacidad de disco: desde 12´´ hasta 18´´ de diámetro. Peso operacional: 135 kg, 13.5 hp de potencia</v>
      </c>
      <c r="C38" s="874"/>
      <c r="D38" s="874"/>
      <c r="E38" s="874"/>
      <c r="F38" s="874"/>
      <c r="G38" s="874"/>
      <c r="H38" s="875"/>
      <c r="I38" s="267"/>
      <c r="J38" s="268"/>
      <c r="K38" s="269">
        <f>VLOOKUP(A38,EQUIPOS!A8:D165,4,FALSE)</f>
        <v>15621.540879775597</v>
      </c>
      <c r="L38" s="270"/>
      <c r="M38" s="271">
        <v>3.75</v>
      </c>
      <c r="N38" s="272">
        <f t="shared" si="0"/>
        <v>4165.7442346068256</v>
      </c>
    </row>
    <row r="39" spans="1:14">
      <c r="A39" t="s">
        <v>228</v>
      </c>
      <c r="B39" s="873" t="str">
        <f>VLOOKUP(A39,EQUIPOS!A9:D154,3,FALSE)</f>
        <v xml:space="preserve">Formaleta metálica (concreto hidráulico)
</v>
      </c>
      <c r="C39" s="874"/>
      <c r="D39" s="874"/>
      <c r="E39" s="874"/>
      <c r="F39" s="874"/>
      <c r="G39" s="874"/>
      <c r="H39" s="875"/>
      <c r="I39" s="267"/>
      <c r="J39" s="268"/>
      <c r="K39" s="269">
        <f>VLOOKUP(A39,EQUIPOS!A9:D166,4,FALSE)</f>
        <v>3299.7294434048217</v>
      </c>
      <c r="L39" s="270"/>
      <c r="M39" s="271">
        <v>6.25</v>
      </c>
      <c r="N39" s="272">
        <f t="shared" si="0"/>
        <v>527.95671094477143</v>
      </c>
    </row>
    <row r="40" spans="1:14">
      <c r="A40" t="s">
        <v>301</v>
      </c>
      <c r="B40" s="873" t="str">
        <f>VLOOKUP(A40,EQUIPOS!A10:D154,3,FALSE)</f>
        <v>Regla vibratoria, de longitud de 3 a 5 m, motor de 3600 rpm, potencia 6 HP</v>
      </c>
      <c r="C40" s="874"/>
      <c r="D40" s="874"/>
      <c r="E40" s="874"/>
      <c r="F40" s="874"/>
      <c r="G40" s="874"/>
      <c r="H40" s="875"/>
      <c r="I40" s="267"/>
      <c r="J40" s="268"/>
      <c r="K40" s="269">
        <f>VLOOKUP(A40,EQUIPOS!A10:D167,4,FALSE)</f>
        <v>6718.337707544275</v>
      </c>
      <c r="L40" s="270"/>
      <c r="M40" s="271">
        <v>6.25</v>
      </c>
      <c r="N40" s="272">
        <f t="shared" si="0"/>
        <v>1074.934033207084</v>
      </c>
    </row>
    <row r="41" spans="1:14">
      <c r="A41" t="s">
        <v>363</v>
      </c>
      <c r="B41" s="873" t="str">
        <f>VLOOKUP(A41,EQUIPOS!A11:D155,3,FALSE)</f>
        <v>Vibrador de concreto, Motor de 3 hp a 18.000 rpm Mangueras de 4 mt</v>
      </c>
      <c r="C41" s="874"/>
      <c r="D41" s="874"/>
      <c r="E41" s="874"/>
      <c r="F41" s="874"/>
      <c r="G41" s="874"/>
      <c r="H41" s="875"/>
      <c r="I41" s="267"/>
      <c r="J41" s="268"/>
      <c r="K41" s="269">
        <f>VLOOKUP(A41,EQUIPOS!A11:D168,4,FALSE)</f>
        <v>5457.5210640621935</v>
      </c>
      <c r="L41" s="270"/>
      <c r="M41" s="271">
        <v>6.25</v>
      </c>
      <c r="N41" s="272">
        <f t="shared" si="0"/>
        <v>873.20337024995092</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N83*M46</f>
        <v>1089.639417228816</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9243.423818055302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3396.7565067165551</v>
      </c>
      <c r="N53" s="272">
        <f>K53*M53</f>
        <v>20836.585052775161</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2891.2727386319334</v>
      </c>
      <c r="N54" s="272">
        <f>K54*M54</f>
        <v>1070.8417550488643</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1006.9984139113501</v>
      </c>
      <c r="N55" s="272">
        <f>K55*M55</f>
        <v>1118.8871265681669</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4096.1550709969906</v>
      </c>
      <c r="N56" s="272">
        <f>K56*M56</f>
        <v>4551.2834122188788</v>
      </c>
    </row>
    <row r="57" spans="1:14">
      <c r="A57" s="144" t="s">
        <v>778</v>
      </c>
      <c r="B57" s="906" t="str">
        <f>VLOOKUP(A57,MATERIALES!A7:D373,3,FALSE)</f>
        <v>Antisol blanco (presentación 20 kg)</v>
      </c>
      <c r="C57" s="907" t="e">
        <f>VLOOKUP(B57,MATERIALES!B7:E373,3,FALSE)</f>
        <v>#N/A</v>
      </c>
      <c r="D57" s="907" t="e">
        <f>VLOOKUP(C57,MATERIALES!C7:F373,3,FALSE)</f>
        <v>#N/A</v>
      </c>
      <c r="E57" s="907" t="e">
        <f>VLOOKUP(D57,MATERIALES!D7:G373,3,FALSE)</f>
        <v>#N/A</v>
      </c>
      <c r="F57" s="907" t="e">
        <f>VLOOKUP(E57,MATERIALES!E7:H373,3,FALSE)</f>
        <v>#N/A</v>
      </c>
      <c r="G57" s="907" t="e">
        <f>VLOOKUP(F57,MATERIALES!F7:I373,3,FALSE)</f>
        <v>#N/A</v>
      </c>
      <c r="H57" s="907" t="e">
        <f>VLOOKUP(G57,MATERIALES!G7:J373,3,FALSE)</f>
        <v>#N/A</v>
      </c>
      <c r="I57" s="907" t="e">
        <f>VLOOKUP(H57,MATERIALES!H7:K373,3,FALSE)</f>
        <v>#N/A</v>
      </c>
      <c r="J57" s="311" t="str">
        <f>VLOOKUP(A57,MATERIALES!A11:D649,2,FALSE)</f>
        <v>kg</v>
      </c>
      <c r="K57" s="44">
        <v>1.1200000000000001</v>
      </c>
      <c r="L57" s="911">
        <f>VLOOKUP(A57,MATERIALES!A4:D373,4,FALSE)</f>
        <v>6376.1908304430463</v>
      </c>
      <c r="M57" s="912"/>
      <c r="N57" s="272">
        <f>K57*L57</f>
        <v>7141.3337300962121</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543765.17976576788</v>
      </c>
      <c r="N58" s="272">
        <f>K58*M58</f>
        <v>549202.8315634256</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4" t="s">
        <v>953</v>
      </c>
      <c r="C61" s="825"/>
      <c r="D61" s="825"/>
      <c r="E61" s="825"/>
      <c r="F61" s="825"/>
      <c r="G61" s="825"/>
      <c r="H61" s="825"/>
      <c r="I61" s="825"/>
      <c r="J61" s="825"/>
      <c r="K61" s="825"/>
      <c r="L61" s="825"/>
      <c r="M61" s="826"/>
      <c r="N61" s="394">
        <f>SUM(N53:N60)</f>
        <v>583921.76264013292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0" t="s">
        <v>961</v>
      </c>
      <c r="M65" s="889"/>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1">
        <f>VLOOKUP(A66,TRANSPORTE!A5:D117,4,FALSE)</f>
        <v>1182.3355420950079</v>
      </c>
      <c r="M66" s="912"/>
      <c r="N66" s="287">
        <f>K66*L66</f>
        <v>1194.158897515958</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2"/>
      <c r="M71" s="903"/>
      <c r="N71" s="127"/>
    </row>
    <row r="72" spans="1:15" ht="15.75" thickBot="1">
      <c r="B72" s="913" t="s">
        <v>953</v>
      </c>
      <c r="C72" s="867"/>
      <c r="D72" s="867"/>
      <c r="E72" s="867"/>
      <c r="F72" s="867"/>
      <c r="G72" s="867"/>
      <c r="H72" s="867"/>
      <c r="I72" s="867"/>
      <c r="J72" s="867"/>
      <c r="K72" s="867"/>
      <c r="L72" s="867"/>
      <c r="M72" s="868"/>
      <c r="N72" s="104">
        <f>N66+N67+N68+N69+N70</f>
        <v>1194.158897515958</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3" t="s">
        <v>963</v>
      </c>
      <c r="C76" s="864"/>
      <c r="D76" s="864"/>
      <c r="E76" s="864"/>
      <c r="F76" s="864"/>
      <c r="G76" s="864"/>
      <c r="H76" s="864"/>
      <c r="I76" s="73" t="s">
        <v>964</v>
      </c>
      <c r="J76" s="75" t="s">
        <v>1410</v>
      </c>
      <c r="K76" s="74" t="s">
        <v>966</v>
      </c>
      <c r="L76" s="865" t="s">
        <v>950</v>
      </c>
      <c r="M76" s="866"/>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0"/>
      <c r="C82" s="901"/>
      <c r="D82" s="901"/>
      <c r="E82" s="901"/>
      <c r="F82" s="901"/>
      <c r="G82" s="901"/>
      <c r="H82" s="901"/>
      <c r="I82" s="126"/>
      <c r="J82" s="126"/>
      <c r="K82" s="126"/>
      <c r="L82" s="914"/>
      <c r="M82" s="914"/>
      <c r="N82" s="127"/>
    </row>
    <row r="83" spans="1:14" ht="15.75" thickBot="1">
      <c r="B83" s="913" t="s">
        <v>953</v>
      </c>
      <c r="C83" s="867"/>
      <c r="D83" s="867"/>
      <c r="E83" s="867"/>
      <c r="F83" s="867"/>
      <c r="G83" s="867"/>
      <c r="H83" s="867"/>
      <c r="I83" s="867"/>
      <c r="J83" s="867"/>
      <c r="K83" s="867"/>
      <c r="L83" s="867"/>
      <c r="M83" s="868"/>
      <c r="N83" s="460">
        <f>SUM(N77:N82)</f>
        <v>10896.394172288159</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605255.73952799232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9" t="s">
        <v>969</v>
      </c>
      <c r="C89" s="870"/>
      <c r="D89" s="870"/>
      <c r="E89" s="870"/>
      <c r="F89" s="870"/>
      <c r="G89" s="870"/>
      <c r="H89" s="870"/>
      <c r="I89" s="314"/>
      <c r="J89" s="334"/>
      <c r="K89" s="302" t="s">
        <v>970</v>
      </c>
      <c r="L89" s="871" t="s">
        <v>971</v>
      </c>
      <c r="M89" s="872"/>
      <c r="N89" s="303"/>
    </row>
    <row r="90" spans="1:14">
      <c r="B90" s="857" t="s">
        <v>972</v>
      </c>
      <c r="C90" s="858"/>
      <c r="D90" s="858"/>
      <c r="E90" s="858"/>
      <c r="F90" s="858"/>
      <c r="G90" s="858"/>
      <c r="H90" s="858"/>
      <c r="I90" s="87"/>
      <c r="J90" s="88"/>
      <c r="K90" s="304">
        <v>0.2</v>
      </c>
      <c r="L90" s="859">
        <f>N85*K90</f>
        <v>121051.14790559847</v>
      </c>
      <c r="M90" s="860"/>
      <c r="N90" s="51"/>
    </row>
    <row r="91" spans="1:14">
      <c r="B91" s="89" t="s">
        <v>973</v>
      </c>
      <c r="C91" s="90"/>
      <c r="D91" s="90"/>
      <c r="E91" s="90"/>
      <c r="F91" s="90"/>
      <c r="G91" s="90"/>
      <c r="H91" s="90"/>
      <c r="I91" s="87"/>
      <c r="J91" s="88"/>
      <c r="K91" s="304">
        <v>0.05</v>
      </c>
      <c r="L91" s="859">
        <f>N85*K91</f>
        <v>30262.786976399617</v>
      </c>
      <c r="M91" s="860"/>
      <c r="N91" s="51"/>
    </row>
    <row r="92" spans="1:14" ht="15.75" thickBot="1">
      <c r="B92" s="91" t="s">
        <v>974</v>
      </c>
      <c r="C92" s="92"/>
      <c r="D92" s="92"/>
      <c r="E92" s="92"/>
      <c r="F92" s="92"/>
      <c r="G92" s="92"/>
      <c r="H92" s="92"/>
      <c r="I92" s="93"/>
      <c r="J92" s="94"/>
      <c r="K92" s="305">
        <v>0.05</v>
      </c>
      <c r="L92" s="861">
        <f>N85*K92</f>
        <v>30262.786976399617</v>
      </c>
      <c r="M92" s="862"/>
      <c r="N92" s="51"/>
    </row>
    <row r="93" spans="1:14" ht="15.75" thickBot="1">
      <c r="B93" s="824" t="s">
        <v>953</v>
      </c>
      <c r="C93" s="825"/>
      <c r="D93" s="825"/>
      <c r="E93" s="825"/>
      <c r="F93" s="825"/>
      <c r="G93" s="825"/>
      <c r="H93" s="825"/>
      <c r="I93" s="825"/>
      <c r="J93" s="825"/>
      <c r="K93" s="825"/>
      <c r="L93" s="825"/>
      <c r="M93" s="826"/>
      <c r="N93" s="52">
        <f>L90+L91+L92</f>
        <v>181576.72185839771</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786832.46138639003</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7" t="s">
        <v>2218</v>
      </c>
      <c r="C112" s="828"/>
      <c r="D112" s="828"/>
      <c r="E112" s="828"/>
      <c r="F112" s="828"/>
      <c r="G112" s="828"/>
      <c r="H112" s="828"/>
      <c r="I112" s="828"/>
      <c r="J112" s="828"/>
      <c r="K112" s="828"/>
      <c r="L112" s="828"/>
      <c r="M112" s="828"/>
      <c r="N112" s="829"/>
    </row>
    <row r="113" spans="2:14" ht="15" customHeight="1">
      <c r="B113" s="827"/>
      <c r="C113" s="828"/>
      <c r="D113" s="828"/>
      <c r="E113" s="828"/>
      <c r="F113" s="828"/>
      <c r="G113" s="828"/>
      <c r="H113" s="828"/>
      <c r="I113" s="828"/>
      <c r="J113" s="828"/>
      <c r="K113" s="828"/>
      <c r="L113" s="828"/>
      <c r="M113" s="828"/>
      <c r="N113" s="829"/>
    </row>
    <row r="114" spans="2:14" ht="30" customHeight="1">
      <c r="B114" s="830" t="s">
        <v>2219</v>
      </c>
      <c r="C114" s="831"/>
      <c r="D114" s="831"/>
      <c r="E114" s="831"/>
      <c r="F114" s="831"/>
      <c r="G114" s="831"/>
      <c r="H114" s="831"/>
      <c r="I114" s="831"/>
      <c r="J114" s="831"/>
      <c r="K114" s="831"/>
      <c r="L114" s="831"/>
      <c r="M114" s="831"/>
      <c r="N114" s="832"/>
    </row>
    <row r="115" spans="2:14">
      <c r="B115" s="830"/>
      <c r="C115" s="831"/>
      <c r="D115" s="831"/>
      <c r="E115" s="831"/>
      <c r="F115" s="831"/>
      <c r="G115" s="831"/>
      <c r="H115" s="831"/>
      <c r="I115" s="831"/>
      <c r="J115" s="831"/>
      <c r="K115" s="831"/>
      <c r="L115" s="831"/>
      <c r="M115" s="831"/>
      <c r="N115" s="832"/>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0"/>
      <c r="K125" s="890"/>
      <c r="L125" s="890"/>
      <c r="M125" s="890"/>
      <c r="N125" s="891"/>
    </row>
    <row r="126" spans="2:14" ht="15.75" customHeight="1" thickBot="1">
      <c r="B126" s="261" t="s">
        <v>2221</v>
      </c>
      <c r="C126" s="393"/>
      <c r="D126" s="393"/>
      <c r="E126" s="57"/>
      <c r="F126" s="57"/>
      <c r="G126" s="57"/>
      <c r="H126" s="57"/>
      <c r="I126" s="57"/>
      <c r="J126" s="892"/>
      <c r="K126" s="892"/>
      <c r="L126" s="892"/>
      <c r="M126" s="892"/>
      <c r="N126" s="893"/>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112</v>
      </c>
      <c r="B36" s="873" t="str">
        <f>VLOOKUP(A36,EQUIPOS!A6:D154,3,FALSE)</f>
        <v xml:space="preserve">Aspersor manual
</v>
      </c>
      <c r="C36" s="874"/>
      <c r="D36" s="874"/>
      <c r="E36" s="874"/>
      <c r="F36" s="874"/>
      <c r="G36" s="874"/>
      <c r="H36" s="875"/>
      <c r="I36" s="267"/>
      <c r="J36" s="268"/>
      <c r="K36" s="269">
        <f>VLOOKUP(A36,EQUIPOS!A6:D163,4,FALSE)</f>
        <v>2826.7706322902995</v>
      </c>
      <c r="L36" s="270"/>
      <c r="M36" s="271">
        <v>6.25</v>
      </c>
      <c r="N36" s="272">
        <f t="shared" ref="N36:N41" si="0">K36/M36</f>
        <v>452.28330116644793</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52983.137532570239</v>
      </c>
      <c r="L37" s="270"/>
      <c r="M37" s="271">
        <v>50</v>
      </c>
      <c r="N37" s="272">
        <f t="shared" si="0"/>
        <v>1059.6627506514048</v>
      </c>
    </row>
    <row r="38" spans="1:14">
      <c r="A38" t="s">
        <v>184</v>
      </c>
      <c r="B38" s="873" t="str">
        <f>VLOOKUP(A38,EQUIPOS!A8:D154,3,FALSE)</f>
        <v>Cortadora de pavimento, Máxima profundidad de corte: 160 mm. Capacidad de disco: desde 12´´ hasta 18´´ de diámetro. Peso operacional: 135 kg, 13.5 hp de potencia</v>
      </c>
      <c r="C38" s="874"/>
      <c r="D38" s="874"/>
      <c r="E38" s="874"/>
      <c r="F38" s="874"/>
      <c r="G38" s="874"/>
      <c r="H38" s="875"/>
      <c r="I38" s="267"/>
      <c r="J38" s="268"/>
      <c r="K38" s="269">
        <f>VLOOKUP(A38,EQUIPOS!A8:D165,4,FALSE)</f>
        <v>15621.540879775597</v>
      </c>
      <c r="L38" s="270"/>
      <c r="M38" s="271">
        <v>3.75</v>
      </c>
      <c r="N38" s="272">
        <f t="shared" si="0"/>
        <v>4165.7442346068256</v>
      </c>
    </row>
    <row r="39" spans="1:14">
      <c r="A39" t="s">
        <v>228</v>
      </c>
      <c r="B39" s="873" t="str">
        <f>VLOOKUP(A39,EQUIPOS!A9:D154,3,FALSE)</f>
        <v xml:space="preserve">Formaleta metálica (concreto hidráulico)
</v>
      </c>
      <c r="C39" s="874"/>
      <c r="D39" s="874"/>
      <c r="E39" s="874"/>
      <c r="F39" s="874"/>
      <c r="G39" s="874"/>
      <c r="H39" s="875"/>
      <c r="I39" s="267"/>
      <c r="J39" s="268"/>
      <c r="K39" s="269">
        <f>VLOOKUP(A39,EQUIPOS!A9:D166,4,FALSE)</f>
        <v>3299.7294434048217</v>
      </c>
      <c r="L39" s="270"/>
      <c r="M39" s="271">
        <v>6.25</v>
      </c>
      <c r="N39" s="272">
        <f t="shared" si="0"/>
        <v>527.95671094477143</v>
      </c>
    </row>
    <row r="40" spans="1:14">
      <c r="A40" t="s">
        <v>301</v>
      </c>
      <c r="B40" s="873" t="str">
        <f>VLOOKUP(A40,EQUIPOS!A10:D154,3,FALSE)</f>
        <v>Regla vibratoria, de longitud de 3 a 5 m, motor de 3600 rpm, potencia 6 HP</v>
      </c>
      <c r="C40" s="874"/>
      <c r="D40" s="874"/>
      <c r="E40" s="874"/>
      <c r="F40" s="874"/>
      <c r="G40" s="874"/>
      <c r="H40" s="875"/>
      <c r="I40" s="267"/>
      <c r="J40" s="268"/>
      <c r="K40" s="269">
        <f>VLOOKUP(A40,EQUIPOS!A10:D167,4,FALSE)</f>
        <v>6718.337707544275</v>
      </c>
      <c r="L40" s="270"/>
      <c r="M40" s="271">
        <v>6.25</v>
      </c>
      <c r="N40" s="272">
        <f t="shared" si="0"/>
        <v>1074.934033207084</v>
      </c>
    </row>
    <row r="41" spans="1:14">
      <c r="A41" t="s">
        <v>363</v>
      </c>
      <c r="B41" s="873" t="str">
        <f>VLOOKUP(A41,EQUIPOS!A11:D155,3,FALSE)</f>
        <v>Vibrador de concreto, Motor de 3 hp a 18.000 rpm Mangueras de 4 mt</v>
      </c>
      <c r="C41" s="874"/>
      <c r="D41" s="874"/>
      <c r="E41" s="874"/>
      <c r="F41" s="874"/>
      <c r="G41" s="874"/>
      <c r="H41" s="875"/>
      <c r="I41" s="267"/>
      <c r="J41" s="268"/>
      <c r="K41" s="269">
        <f>VLOOKUP(A41,EQUIPOS!A11:D168,4,FALSE)</f>
        <v>5457.5210640621935</v>
      </c>
      <c r="L41" s="270"/>
      <c r="M41" s="271">
        <v>6.25</v>
      </c>
      <c r="N41" s="272">
        <f t="shared" si="0"/>
        <v>873.20337024995092</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N83*M46</f>
        <v>1089.639417228816</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9243.423818055302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3396.7565067165551</v>
      </c>
      <c r="N53" s="272">
        <f>K53*M53</f>
        <v>20836.585052775161</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13343.828327572017</v>
      </c>
      <c r="N54" s="272">
        <f>K54*M54</f>
        <v>14945.08772688066</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2891.2727386319334</v>
      </c>
      <c r="N55" s="272">
        <f>K55*M55</f>
        <v>1070.8417550488643</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1006.9984139113501</v>
      </c>
      <c r="N56" s="272">
        <f>K56*M56</f>
        <v>1118.8871265681669</v>
      </c>
    </row>
    <row r="57" spans="1:14">
      <c r="A57" s="144" t="s">
        <v>646</v>
      </c>
      <c r="B57" s="906" t="str">
        <f>VLOOKUP(A57,MATERIALES!A7:D373,3,FALSE)</f>
        <v>Sello de silicona o sellador autonivelante</v>
      </c>
      <c r="C57" s="907" t="e">
        <f>VLOOKUP(B57,MATERIALES!B7:E373,3,FALSE)</f>
        <v>#N/A</v>
      </c>
      <c r="D57" s="907" t="e">
        <f>VLOOKUP(C57,MATERIALES!C7:F373,3,FALSE)</f>
        <v>#N/A</v>
      </c>
      <c r="E57" s="907" t="e">
        <f>VLOOKUP(D57,MATERIALES!D7:G373,3,FALSE)</f>
        <v>#N/A</v>
      </c>
      <c r="F57" s="907" t="e">
        <f>VLOOKUP(E57,MATERIALES!E7:H373,3,FALSE)</f>
        <v>#N/A</v>
      </c>
      <c r="G57" s="907" t="e">
        <f>VLOOKUP(F57,MATERIALES!F7:I373,3,FALSE)</f>
        <v>#N/A</v>
      </c>
      <c r="H57" s="907" t="e">
        <f>VLOOKUP(G57,MATERIALES!G7:J373,3,FALSE)</f>
        <v>#N/A</v>
      </c>
      <c r="I57" s="907" t="e">
        <f>VLOOKUP(H57,MATERIALES!H7:K373,3,FALSE)</f>
        <v>#N/A</v>
      </c>
      <c r="J57" s="311" t="s">
        <v>144</v>
      </c>
      <c r="K57" s="44">
        <v>1.1111111111111112</v>
      </c>
      <c r="L57" s="911">
        <f>VLOOKUP(A57,MATERIALES!A4:D373,4,FALSE)</f>
        <v>4096.1550709969906</v>
      </c>
      <c r="M57" s="912"/>
      <c r="N57" s="272">
        <f>K57*L57</f>
        <v>4551.2834122188788</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6376.1908304430463</v>
      </c>
      <c r="N58" s="272">
        <f>K58*M58</f>
        <v>7141.3337300962121</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543765.17976576788</v>
      </c>
      <c r="N59" s="272">
        <f>K59*M59</f>
        <v>549202.8315634256</v>
      </c>
    </row>
    <row r="60" spans="1:14" ht="15.75" thickBot="1">
      <c r="B60" s="309"/>
      <c r="C60" s="310"/>
      <c r="D60" s="310"/>
      <c r="E60" s="310"/>
      <c r="F60" s="310"/>
      <c r="G60" s="310"/>
      <c r="H60" s="310"/>
      <c r="I60" s="310"/>
      <c r="J60" s="126"/>
      <c r="K60" s="126"/>
      <c r="L60" s="325"/>
      <c r="M60" s="324"/>
      <c r="N60" s="127"/>
    </row>
    <row r="61" spans="1:14" ht="15.75" thickBot="1">
      <c r="B61" s="824" t="s">
        <v>953</v>
      </c>
      <c r="C61" s="825"/>
      <c r="D61" s="825"/>
      <c r="E61" s="825"/>
      <c r="F61" s="825"/>
      <c r="G61" s="825"/>
      <c r="H61" s="825"/>
      <c r="I61" s="825"/>
      <c r="J61" s="825"/>
      <c r="K61" s="825"/>
      <c r="L61" s="825"/>
      <c r="M61" s="826"/>
      <c r="N61" s="394">
        <f>SUM(N53:N60)</f>
        <v>598866.8503670136</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0" t="s">
        <v>961</v>
      </c>
      <c r="M65" s="889"/>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1">
        <f>VLOOKUP(A66,TRANSPORTE!A5:D117,4,FALSE)</f>
        <v>1182.3355420950079</v>
      </c>
      <c r="M66" s="912"/>
      <c r="N66" s="287">
        <f>K66*L66</f>
        <v>1194.158897515958</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2"/>
      <c r="M71" s="903"/>
      <c r="N71" s="127"/>
    </row>
    <row r="72" spans="1:15" ht="15.75" thickBot="1">
      <c r="B72" s="913" t="s">
        <v>953</v>
      </c>
      <c r="C72" s="867"/>
      <c r="D72" s="867"/>
      <c r="E72" s="867"/>
      <c r="F72" s="867"/>
      <c r="G72" s="867"/>
      <c r="H72" s="867"/>
      <c r="I72" s="867"/>
      <c r="J72" s="867"/>
      <c r="K72" s="867"/>
      <c r="L72" s="867"/>
      <c r="M72" s="868"/>
      <c r="N72" s="104">
        <f>N66+N67+N68+N69+N70</f>
        <v>1194.158897515958</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3" t="s">
        <v>963</v>
      </c>
      <c r="C76" s="864"/>
      <c r="D76" s="864"/>
      <c r="E76" s="864"/>
      <c r="F76" s="864"/>
      <c r="G76" s="864"/>
      <c r="H76" s="864"/>
      <c r="I76" s="73" t="s">
        <v>964</v>
      </c>
      <c r="J76" s="75" t="s">
        <v>1410</v>
      </c>
      <c r="K76" s="74" t="s">
        <v>966</v>
      </c>
      <c r="L76" s="865" t="s">
        <v>950</v>
      </c>
      <c r="M76" s="866"/>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0"/>
      <c r="C82" s="901"/>
      <c r="D82" s="901"/>
      <c r="E82" s="901"/>
      <c r="F82" s="901"/>
      <c r="G82" s="901"/>
      <c r="H82" s="901"/>
      <c r="I82" s="126"/>
      <c r="J82" s="126"/>
      <c r="K82" s="126"/>
      <c r="L82" s="914"/>
      <c r="M82" s="914"/>
      <c r="N82" s="45"/>
    </row>
    <row r="83" spans="1:14" ht="15.75" thickBot="1">
      <c r="B83" s="913" t="s">
        <v>953</v>
      </c>
      <c r="C83" s="867"/>
      <c r="D83" s="867"/>
      <c r="E83" s="867"/>
      <c r="F83" s="867"/>
      <c r="G83" s="867"/>
      <c r="H83" s="867"/>
      <c r="I83" s="867"/>
      <c r="J83" s="867"/>
      <c r="K83" s="867"/>
      <c r="L83" s="867"/>
      <c r="M83" s="868"/>
      <c r="N83" s="301">
        <f>SUM(N77:N82)</f>
        <v>10896.394172288159</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620200.827254873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9" t="s">
        <v>969</v>
      </c>
      <c r="C89" s="870"/>
      <c r="D89" s="870"/>
      <c r="E89" s="870"/>
      <c r="F89" s="870"/>
      <c r="G89" s="870"/>
      <c r="H89" s="870"/>
      <c r="I89" s="314"/>
      <c r="J89" s="334"/>
      <c r="K89" s="302" t="s">
        <v>970</v>
      </c>
      <c r="L89" s="871" t="s">
        <v>971</v>
      </c>
      <c r="M89" s="872"/>
      <c r="N89" s="303"/>
    </row>
    <row r="90" spans="1:14">
      <c r="B90" s="857" t="s">
        <v>972</v>
      </c>
      <c r="C90" s="858"/>
      <c r="D90" s="858"/>
      <c r="E90" s="858"/>
      <c r="F90" s="858"/>
      <c r="G90" s="858"/>
      <c r="H90" s="858"/>
      <c r="I90" s="87"/>
      <c r="J90" s="88"/>
      <c r="K90" s="304">
        <v>0.2</v>
      </c>
      <c r="L90" s="859">
        <f>N85*K90</f>
        <v>124040.1654509746</v>
      </c>
      <c r="M90" s="860"/>
      <c r="N90" s="51"/>
    </row>
    <row r="91" spans="1:14">
      <c r="B91" s="89" t="s">
        <v>973</v>
      </c>
      <c r="C91" s="90"/>
      <c r="D91" s="90"/>
      <c r="E91" s="90"/>
      <c r="F91" s="90"/>
      <c r="G91" s="90"/>
      <c r="H91" s="90"/>
      <c r="I91" s="87"/>
      <c r="J91" s="88"/>
      <c r="K91" s="304">
        <v>0.05</v>
      </c>
      <c r="L91" s="859">
        <f>N85*K91</f>
        <v>31010.04136274365</v>
      </c>
      <c r="M91" s="860"/>
      <c r="N91" s="51"/>
    </row>
    <row r="92" spans="1:14" ht="15.75" thickBot="1">
      <c r="B92" s="91" t="s">
        <v>974</v>
      </c>
      <c r="C92" s="92"/>
      <c r="D92" s="92"/>
      <c r="E92" s="92"/>
      <c r="F92" s="92"/>
      <c r="G92" s="92"/>
      <c r="H92" s="92"/>
      <c r="I92" s="93"/>
      <c r="J92" s="94"/>
      <c r="K92" s="305">
        <v>0.05</v>
      </c>
      <c r="L92" s="861">
        <f>N85*K92</f>
        <v>31010.04136274365</v>
      </c>
      <c r="M92" s="862"/>
      <c r="N92" s="51"/>
    </row>
    <row r="93" spans="1:14" ht="15.75" thickBot="1">
      <c r="B93" s="824" t="s">
        <v>953</v>
      </c>
      <c r="C93" s="825"/>
      <c r="D93" s="825"/>
      <c r="E93" s="825"/>
      <c r="F93" s="825"/>
      <c r="G93" s="825"/>
      <c r="H93" s="825"/>
      <c r="I93" s="825"/>
      <c r="J93" s="825"/>
      <c r="K93" s="825"/>
      <c r="L93" s="825"/>
      <c r="M93" s="826"/>
      <c r="N93" s="52">
        <f>L90+L91+L92</f>
        <v>186060.2481764619</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806261.0754313349</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7" t="s">
        <v>2218</v>
      </c>
      <c r="C112" s="828"/>
      <c r="D112" s="828"/>
      <c r="E112" s="828"/>
      <c r="F112" s="828"/>
      <c r="G112" s="828"/>
      <c r="H112" s="828"/>
      <c r="I112" s="828"/>
      <c r="J112" s="828"/>
      <c r="K112" s="828"/>
      <c r="L112" s="828"/>
      <c r="M112" s="828"/>
      <c r="N112" s="829"/>
    </row>
    <row r="113" spans="2:14" ht="15" customHeight="1">
      <c r="B113" s="827"/>
      <c r="C113" s="828"/>
      <c r="D113" s="828"/>
      <c r="E113" s="828"/>
      <c r="F113" s="828"/>
      <c r="G113" s="828"/>
      <c r="H113" s="828"/>
      <c r="I113" s="828"/>
      <c r="J113" s="828"/>
      <c r="K113" s="828"/>
      <c r="L113" s="828"/>
      <c r="M113" s="828"/>
      <c r="N113" s="829"/>
    </row>
    <row r="114" spans="2:14" ht="30" customHeight="1">
      <c r="B114" s="830" t="s">
        <v>2219</v>
      </c>
      <c r="C114" s="831"/>
      <c r="D114" s="831"/>
      <c r="E114" s="831"/>
      <c r="F114" s="831"/>
      <c r="G114" s="831"/>
      <c r="H114" s="831"/>
      <c r="I114" s="831"/>
      <c r="J114" s="831"/>
      <c r="K114" s="831"/>
      <c r="L114" s="831"/>
      <c r="M114" s="831"/>
      <c r="N114" s="832"/>
    </row>
    <row r="115" spans="2:14">
      <c r="B115" s="830"/>
      <c r="C115" s="831"/>
      <c r="D115" s="831"/>
      <c r="E115" s="831"/>
      <c r="F115" s="831"/>
      <c r="G115" s="831"/>
      <c r="H115" s="831"/>
      <c r="I115" s="831"/>
      <c r="J115" s="831"/>
      <c r="K115" s="831"/>
      <c r="L115" s="831"/>
      <c r="M115" s="831"/>
      <c r="N115" s="832"/>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0"/>
      <c r="K125" s="890"/>
      <c r="L125" s="890"/>
      <c r="M125" s="890"/>
      <c r="N125" s="891"/>
    </row>
    <row r="126" spans="2:14" ht="15.75" customHeight="1" thickBot="1">
      <c r="B126" s="261" t="s">
        <v>2221</v>
      </c>
      <c r="C126" s="393"/>
      <c r="D126" s="393"/>
      <c r="E126" s="57"/>
      <c r="F126" s="57"/>
      <c r="G126" s="57"/>
      <c r="H126" s="57"/>
      <c r="I126" s="57"/>
      <c r="J126" s="892"/>
      <c r="K126" s="892"/>
      <c r="L126" s="892"/>
      <c r="M126" s="892"/>
      <c r="N126" s="893"/>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29.25" customHeight="1" thickBot="1">
      <c r="A31" s="157" t="s">
        <v>1845</v>
      </c>
      <c r="B31" s="80" t="s">
        <v>1093</v>
      </c>
      <c r="C31" s="966" t="s">
        <v>1625</v>
      </c>
      <c r="D31" s="967"/>
      <c r="E31" s="967"/>
      <c r="F31" s="967"/>
      <c r="G31" s="967"/>
      <c r="H31" s="967"/>
      <c r="I31" s="967"/>
      <c r="J31" s="967"/>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74"/>
      <c r="F40" s="874"/>
      <c r="G40" s="874"/>
      <c r="H40" s="875"/>
      <c r="I40" s="36"/>
      <c r="J40" s="37"/>
      <c r="K40" s="269"/>
      <c r="L40" s="276"/>
      <c r="M40" s="277"/>
      <c r="N40" s="272"/>
    </row>
    <row r="41" spans="1:14">
      <c r="B41" s="320"/>
      <c r="C41" s="321"/>
      <c r="D41" s="321"/>
      <c r="E41" s="321"/>
      <c r="F41" s="323"/>
      <c r="G41" s="323"/>
      <c r="H41" s="125"/>
      <c r="I41" s="36"/>
      <c r="J41" s="37"/>
      <c r="K41" s="274"/>
      <c r="L41" s="276"/>
      <c r="M41" s="277"/>
      <c r="N41" s="278"/>
    </row>
    <row r="42" spans="1:14">
      <c r="B42" s="881"/>
      <c r="C42" s="882"/>
      <c r="D42" s="882"/>
      <c r="E42" s="38"/>
      <c r="F42" s="39"/>
      <c r="G42" s="39"/>
      <c r="H42" s="40"/>
      <c r="I42" s="36"/>
      <c r="J42" s="37"/>
      <c r="K42" s="279"/>
      <c r="L42" s="276"/>
      <c r="M42" s="401"/>
      <c r="N42" s="344"/>
    </row>
    <row r="43" spans="1:14" ht="15.75" thickBot="1">
      <c r="B43" s="873"/>
      <c r="C43" s="874"/>
      <c r="D43" s="874"/>
      <c r="E43" s="874"/>
      <c r="F43" s="874"/>
      <c r="G43" s="874"/>
      <c r="H43" s="875"/>
      <c r="I43" s="883"/>
      <c r="J43" s="884"/>
      <c r="K43" s="41"/>
      <c r="L43" s="885"/>
      <c r="M43" s="886"/>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9" t="s">
        <v>944</v>
      </c>
      <c r="C48" s="870"/>
      <c r="D48" s="870"/>
      <c r="E48" s="870"/>
      <c r="F48" s="870"/>
      <c r="G48" s="870"/>
      <c r="H48" s="870"/>
      <c r="I48" s="904"/>
      <c r="J48" s="315" t="s">
        <v>945</v>
      </c>
      <c r="K48" s="85" t="s">
        <v>946</v>
      </c>
      <c r="L48" s="905" t="s">
        <v>955</v>
      </c>
      <c r="M48" s="904"/>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487.23015165332737</v>
      </c>
      <c r="N49" s="272">
        <f>K49*M49</f>
        <v>487.23015165332737</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SUM(N49:N53)</f>
        <v>487.23015165332737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311"/>
      <c r="I60" s="279"/>
      <c r="J60" s="286"/>
      <c r="K60" s="279"/>
      <c r="L60" s="911"/>
      <c r="M60" s="91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487.23015165332737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97.446030330665479</v>
      </c>
      <c r="M83" s="860"/>
      <c r="N83" s="51"/>
    </row>
    <row r="84" spans="1:14">
      <c r="B84" s="89" t="s">
        <v>973</v>
      </c>
      <c r="C84" s="90"/>
      <c r="D84" s="90"/>
      <c r="E84" s="90"/>
      <c r="F84" s="90"/>
      <c r="G84" s="90"/>
      <c r="H84" s="90"/>
      <c r="I84" s="87"/>
      <c r="J84" s="88"/>
      <c r="K84" s="304">
        <v>0.05</v>
      </c>
      <c r="L84" s="859">
        <f>N78*K84</f>
        <v>24.36150758266637</v>
      </c>
      <c r="M84" s="860"/>
      <c r="N84" s="51"/>
    </row>
    <row r="85" spans="1:14" ht="15.75" thickBot="1">
      <c r="B85" s="91" t="s">
        <v>974</v>
      </c>
      <c r="C85" s="92"/>
      <c r="D85" s="92"/>
      <c r="E85" s="92"/>
      <c r="F85" s="92"/>
      <c r="G85" s="92"/>
      <c r="H85" s="92"/>
      <c r="I85" s="93"/>
      <c r="J85" s="94"/>
      <c r="K85" s="305">
        <v>0.05</v>
      </c>
      <c r="L85" s="861">
        <f>N78*K85</f>
        <v>24.36150758266637</v>
      </c>
      <c r="M85" s="862"/>
      <c r="N85" s="51"/>
    </row>
    <row r="86" spans="1:14" ht="15.75" thickBot="1">
      <c r="B86" s="824" t="s">
        <v>953</v>
      </c>
      <c r="C86" s="825"/>
      <c r="D86" s="825"/>
      <c r="E86" s="825"/>
      <c r="F86" s="825"/>
      <c r="G86" s="825"/>
      <c r="H86" s="825"/>
      <c r="I86" s="825"/>
      <c r="J86" s="825"/>
      <c r="K86" s="825"/>
      <c r="L86" s="825"/>
      <c r="M86" s="826"/>
      <c r="N86" s="52">
        <f>L83+L84+L85</f>
        <v>146.16904549599823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633.39919714932557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29.2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0"/>
      <c r="K118" s="890"/>
      <c r="L118" s="890"/>
      <c r="M118" s="890"/>
      <c r="N118" s="891"/>
    </row>
    <row r="119" spans="2:14" ht="15.75" customHeight="1" thickBot="1">
      <c r="B119" s="261" t="s">
        <v>2221</v>
      </c>
      <c r="C119" s="393"/>
      <c r="D119" s="393"/>
      <c r="E119" s="57"/>
      <c r="F119" s="57"/>
      <c r="G119" s="57"/>
      <c r="H119" s="57"/>
      <c r="I119" s="57"/>
      <c r="J119" s="892"/>
      <c r="K119" s="892"/>
      <c r="L119" s="892"/>
      <c r="M119" s="892"/>
      <c r="N119" s="893"/>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29.25" customHeight="1" thickBot="1">
      <c r="A31" t="s">
        <v>1845</v>
      </c>
      <c r="B31" s="80" t="s">
        <v>1626</v>
      </c>
      <c r="C31" s="966" t="s">
        <v>2040</v>
      </c>
      <c r="D31" s="967"/>
      <c r="E31" s="967"/>
      <c r="F31" s="967"/>
      <c r="G31" s="967"/>
      <c r="H31" s="967"/>
      <c r="I31" s="967"/>
      <c r="J31" s="967"/>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74"/>
      <c r="F40" s="874"/>
      <c r="G40" s="874"/>
      <c r="H40" s="875"/>
      <c r="I40" s="36"/>
      <c r="J40" s="37"/>
      <c r="K40" s="269"/>
      <c r="L40" s="276"/>
      <c r="M40" s="277"/>
      <c r="N40" s="272"/>
    </row>
    <row r="41" spans="1:14">
      <c r="B41" s="320"/>
      <c r="C41" s="321"/>
      <c r="D41" s="321"/>
      <c r="E41" s="321"/>
      <c r="F41" s="323"/>
      <c r="G41" s="323"/>
      <c r="H41" s="125"/>
      <c r="I41" s="36"/>
      <c r="J41" s="37"/>
      <c r="K41" s="274"/>
      <c r="L41" s="276"/>
      <c r="M41" s="277"/>
      <c r="N41" s="278"/>
    </row>
    <row r="42" spans="1:14">
      <c r="B42" s="881"/>
      <c r="C42" s="882"/>
      <c r="D42" s="882"/>
      <c r="E42" s="38"/>
      <c r="F42" s="39"/>
      <c r="G42" s="39"/>
      <c r="H42" s="40"/>
      <c r="I42" s="36"/>
      <c r="J42" s="37"/>
      <c r="K42" s="279"/>
      <c r="L42" s="276"/>
      <c r="M42" s="401"/>
      <c r="N42" s="344"/>
    </row>
    <row r="43" spans="1:14" ht="15.75" thickBot="1">
      <c r="B43" s="873"/>
      <c r="C43" s="874"/>
      <c r="D43" s="874"/>
      <c r="E43" s="874"/>
      <c r="F43" s="874"/>
      <c r="G43" s="874"/>
      <c r="H43" s="875"/>
      <c r="I43" s="883"/>
      <c r="J43" s="884"/>
      <c r="K43" s="41"/>
      <c r="L43" s="885"/>
      <c r="M43" s="886"/>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9" t="s">
        <v>944</v>
      </c>
      <c r="C48" s="870"/>
      <c r="D48" s="870"/>
      <c r="E48" s="870"/>
      <c r="F48" s="870"/>
      <c r="G48" s="870"/>
      <c r="H48" s="870"/>
      <c r="I48" s="904"/>
      <c r="J48" s="315" t="s">
        <v>945</v>
      </c>
      <c r="K48" s="85" t="s">
        <v>946</v>
      </c>
      <c r="L48" s="905" t="s">
        <v>955</v>
      </c>
      <c r="M48" s="904"/>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559.96832731720326</v>
      </c>
      <c r="N49" s="272">
        <f>K49*M49</f>
        <v>559.96832731720326</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SUM(N49:N53)</f>
        <v>559.96832731720326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311"/>
      <c r="I60" s="279"/>
      <c r="J60" s="286"/>
      <c r="K60" s="279"/>
      <c r="L60" s="911"/>
      <c r="M60" s="91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559.96832731720326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111.99366546344066</v>
      </c>
      <c r="M83" s="860"/>
      <c r="N83" s="51"/>
    </row>
    <row r="84" spans="1:14">
      <c r="B84" s="89" t="s">
        <v>973</v>
      </c>
      <c r="C84" s="90"/>
      <c r="D84" s="90"/>
      <c r="E84" s="90"/>
      <c r="F84" s="90"/>
      <c r="G84" s="90"/>
      <c r="H84" s="90"/>
      <c r="I84" s="87"/>
      <c r="J84" s="88"/>
      <c r="K84" s="304">
        <v>0.05</v>
      </c>
      <c r="L84" s="859">
        <f>N78*K84</f>
        <v>27.998416365860166</v>
      </c>
      <c r="M84" s="860"/>
      <c r="N84" s="51"/>
    </row>
    <row r="85" spans="1:14" ht="15.75" thickBot="1">
      <c r="B85" s="91" t="s">
        <v>974</v>
      </c>
      <c r="C85" s="92"/>
      <c r="D85" s="92"/>
      <c r="E85" s="92"/>
      <c r="F85" s="92"/>
      <c r="G85" s="92"/>
      <c r="H85" s="92"/>
      <c r="I85" s="93"/>
      <c r="J85" s="94"/>
      <c r="K85" s="305">
        <v>0.05</v>
      </c>
      <c r="L85" s="861">
        <f>N78*K85</f>
        <v>27.998416365860166</v>
      </c>
      <c r="M85" s="862"/>
      <c r="N85" s="51"/>
    </row>
    <row r="86" spans="1:14" ht="15.75" thickBot="1">
      <c r="B86" s="824" t="s">
        <v>953</v>
      </c>
      <c r="C86" s="825"/>
      <c r="D86" s="825"/>
      <c r="E86" s="825"/>
      <c r="F86" s="825"/>
      <c r="G86" s="825"/>
      <c r="H86" s="825"/>
      <c r="I86" s="825"/>
      <c r="J86" s="825"/>
      <c r="K86" s="825"/>
      <c r="L86" s="825"/>
      <c r="M86" s="826"/>
      <c r="N86" s="52">
        <f>L83+L84+L85</f>
        <v>167.99049819516102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727.95882551236423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29.25"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41.25" customHeight="1" thickBot="1">
      <c r="A31" t="s">
        <v>1845</v>
      </c>
      <c r="B31" s="80" t="s">
        <v>1627</v>
      </c>
      <c r="C31" s="966" t="s">
        <v>2041</v>
      </c>
      <c r="D31" s="967"/>
      <c r="E31" s="967"/>
      <c r="F31" s="967"/>
      <c r="G31" s="967"/>
      <c r="H31" s="967"/>
      <c r="I31" s="967"/>
      <c r="J31" s="967"/>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74"/>
      <c r="F40" s="874"/>
      <c r="G40" s="874"/>
      <c r="H40" s="875"/>
      <c r="I40" s="36"/>
      <c r="J40" s="37"/>
      <c r="K40" s="269"/>
      <c r="L40" s="276"/>
      <c r="M40" s="277"/>
      <c r="N40" s="272"/>
    </row>
    <row r="41" spans="1:14">
      <c r="B41" s="320"/>
      <c r="C41" s="321"/>
      <c r="D41" s="321"/>
      <c r="E41" s="321"/>
      <c r="F41" s="323"/>
      <c r="G41" s="323"/>
      <c r="H41" s="125"/>
      <c r="I41" s="36"/>
      <c r="J41" s="37"/>
      <c r="K41" s="274"/>
      <c r="L41" s="276"/>
      <c r="M41" s="277"/>
      <c r="N41" s="278"/>
    </row>
    <row r="42" spans="1:14">
      <c r="B42" s="881"/>
      <c r="C42" s="882"/>
      <c r="D42" s="882"/>
      <c r="E42" s="38"/>
      <c r="F42" s="39"/>
      <c r="G42" s="39"/>
      <c r="H42" s="40"/>
      <c r="I42" s="36"/>
      <c r="J42" s="37"/>
      <c r="K42" s="279"/>
      <c r="L42" s="276"/>
      <c r="M42" s="401"/>
      <c r="N42" s="344"/>
    </row>
    <row r="43" spans="1:14" ht="15.75" thickBot="1">
      <c r="B43" s="873"/>
      <c r="C43" s="874"/>
      <c r="D43" s="874"/>
      <c r="E43" s="874"/>
      <c r="F43" s="874"/>
      <c r="G43" s="874"/>
      <c r="H43" s="875"/>
      <c r="I43" s="883"/>
      <c r="J43" s="884"/>
      <c r="K43" s="41"/>
      <c r="L43" s="885"/>
      <c r="M43" s="886"/>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9" t="s">
        <v>944</v>
      </c>
      <c r="C48" s="870"/>
      <c r="D48" s="870"/>
      <c r="E48" s="870"/>
      <c r="F48" s="870"/>
      <c r="G48" s="870"/>
      <c r="H48" s="870"/>
      <c r="I48" s="904"/>
      <c r="J48" s="315" t="s">
        <v>945</v>
      </c>
      <c r="K48" s="85" t="s">
        <v>946</v>
      </c>
      <c r="L48" s="905" t="s">
        <v>955</v>
      </c>
      <c r="M48" s="904"/>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480.11664716181775</v>
      </c>
      <c r="N49" s="272">
        <f>K49*M49</f>
        <v>480.11664716181775</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SUM(N49:N53)</f>
        <v>480.11664716181775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311"/>
      <c r="I60" s="279"/>
      <c r="J60" s="286"/>
      <c r="K60" s="279"/>
      <c r="L60" s="911"/>
      <c r="M60" s="91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480.11664716181775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96.023329432363553</v>
      </c>
      <c r="M83" s="860"/>
      <c r="N83" s="51"/>
    </row>
    <row r="84" spans="1:14">
      <c r="B84" s="89" t="s">
        <v>973</v>
      </c>
      <c r="C84" s="90"/>
      <c r="D84" s="90"/>
      <c r="E84" s="90"/>
      <c r="F84" s="90"/>
      <c r="G84" s="90"/>
      <c r="H84" s="90"/>
      <c r="I84" s="87"/>
      <c r="J84" s="88"/>
      <c r="K84" s="304">
        <v>0.05</v>
      </c>
      <c r="L84" s="859">
        <f>N78*K84</f>
        <v>24.005832358090888</v>
      </c>
      <c r="M84" s="860"/>
      <c r="N84" s="51"/>
    </row>
    <row r="85" spans="1:14" ht="15.75" thickBot="1">
      <c r="B85" s="91" t="s">
        <v>974</v>
      </c>
      <c r="C85" s="92"/>
      <c r="D85" s="92"/>
      <c r="E85" s="92"/>
      <c r="F85" s="92"/>
      <c r="G85" s="92"/>
      <c r="H85" s="92"/>
      <c r="I85" s="93"/>
      <c r="J85" s="94"/>
      <c r="K85" s="305">
        <v>0.05</v>
      </c>
      <c r="L85" s="861">
        <f>N78*K85</f>
        <v>24.005832358090888</v>
      </c>
      <c r="M85" s="862"/>
      <c r="N85" s="51"/>
    </row>
    <row r="86" spans="1:14" ht="15.75" thickBot="1">
      <c r="B86" s="824" t="s">
        <v>953</v>
      </c>
      <c r="C86" s="825"/>
      <c r="D86" s="825"/>
      <c r="E86" s="825"/>
      <c r="F86" s="825"/>
      <c r="G86" s="825"/>
      <c r="H86" s="825"/>
      <c r="I86" s="825"/>
      <c r="J86" s="825"/>
      <c r="K86" s="825"/>
      <c r="L86" s="825"/>
      <c r="M86" s="826"/>
      <c r="N86" s="52">
        <f>L83+L84+L85</f>
        <v>144.03499414854534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624.15164131036306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29.25"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112</v>
      </c>
      <c r="B36" s="873" t="str">
        <f>VLOOKUP(A36,EQUIPOS!A6:D154,3,FALSE)</f>
        <v xml:space="preserve">Aspersor manual
</v>
      </c>
      <c r="C36" s="874"/>
      <c r="D36" s="874"/>
      <c r="E36" s="874"/>
      <c r="F36" s="874"/>
      <c r="G36" s="874"/>
      <c r="H36" s="875"/>
      <c r="I36" s="267"/>
      <c r="J36" s="268"/>
      <c r="K36" s="269">
        <f>VLOOKUP(A36,EQUIPOS!A6:D163,4,FALSE)</f>
        <v>2826.7706322902995</v>
      </c>
      <c r="L36" s="270"/>
      <c r="M36" s="271">
        <v>30</v>
      </c>
      <c r="N36" s="272">
        <f>K36/M36</f>
        <v>94.225687743009985</v>
      </c>
    </row>
    <row r="37" spans="1:14">
      <c r="A37" t="s">
        <v>363</v>
      </c>
      <c r="B37" s="873" t="str">
        <f>VLOOKUP(A37,EQUIPOS!A7:D154,3,FALSE)</f>
        <v>Vibrador de concreto, Motor de 3 hp a 18.000 rpm Mangueras de 4 mt</v>
      </c>
      <c r="C37" s="874"/>
      <c r="D37" s="874"/>
      <c r="E37" s="874"/>
      <c r="F37" s="874"/>
      <c r="G37" s="874"/>
      <c r="H37" s="875"/>
      <c r="I37" s="267"/>
      <c r="J37" s="268"/>
      <c r="K37" s="269">
        <f>VLOOKUP(A37,EQUIPOS!A7:D164,4,FALSE)</f>
        <v>5457.5210640621935</v>
      </c>
      <c r="L37" s="270"/>
      <c r="M37" s="271">
        <v>30</v>
      </c>
      <c r="N37" s="272">
        <f>K37/M37</f>
        <v>181.91736880207313</v>
      </c>
    </row>
    <row r="38" spans="1:14">
      <c r="A38" t="s">
        <v>228</v>
      </c>
      <c r="B38" s="873" t="str">
        <f>VLOOKUP(A38,EQUIPOS!A8:D154,3,FALSE)</f>
        <v xml:space="preserve">Formaleta metálica (concreto hidráulico)
</v>
      </c>
      <c r="C38" s="874"/>
      <c r="D38" s="874"/>
      <c r="E38" s="874"/>
      <c r="F38" s="874"/>
      <c r="G38" s="874"/>
      <c r="H38" s="875"/>
      <c r="I38" s="876"/>
      <c r="J38" s="877"/>
      <c r="K38" s="269">
        <f>VLOOKUP(A38,EQUIPOS!A8:D165,4,FALSE)</f>
        <v>3299.7294434048217</v>
      </c>
      <c r="L38" s="878">
        <v>0.33329999999999999</v>
      </c>
      <c r="M38" s="879"/>
      <c r="N38" s="272">
        <f>K38/L38</f>
        <v>9900.1783480492704</v>
      </c>
    </row>
    <row r="39" spans="1:14">
      <c r="B39" s="873"/>
      <c r="C39" s="874"/>
      <c r="D39" s="874"/>
      <c r="E39" s="874"/>
      <c r="F39" s="874"/>
      <c r="G39" s="874"/>
      <c r="H39" s="875"/>
      <c r="I39" s="36"/>
      <c r="J39" s="37"/>
      <c r="K39" s="269"/>
      <c r="L39" s="276"/>
      <c r="M39" s="277"/>
      <c r="N39" s="272"/>
    </row>
    <row r="40" spans="1:14">
      <c r="B40" s="320"/>
      <c r="C40" s="321"/>
      <c r="D40" s="321"/>
      <c r="E40" s="323"/>
      <c r="F40" s="323"/>
      <c r="G40" s="323"/>
      <c r="H40" s="125"/>
      <c r="I40" s="36"/>
      <c r="J40" s="37"/>
      <c r="K40" s="274"/>
      <c r="L40" s="276"/>
      <c r="M40" s="277"/>
      <c r="N40" s="278"/>
    </row>
    <row r="41" spans="1:14">
      <c r="B41" s="881" t="s">
        <v>952</v>
      </c>
      <c r="C41" s="882"/>
      <c r="D41" s="882"/>
      <c r="E41" s="38"/>
      <c r="F41" s="39"/>
      <c r="G41" s="39"/>
      <c r="H41" s="40"/>
      <c r="I41" s="36"/>
      <c r="J41" s="37"/>
      <c r="K41" s="279"/>
      <c r="L41" s="276"/>
      <c r="M41" s="401">
        <v>0.1</v>
      </c>
      <c r="N41" s="344">
        <f>N72*M41</f>
        <v>253.08758483933667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10429.40898943369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543765.17976576788</v>
      </c>
      <c r="N48" s="272">
        <f>K48*M48</f>
        <v>549202.8315634256</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906"/>
      <c r="C51" s="907"/>
      <c r="D51" s="907"/>
      <c r="E51" s="907"/>
      <c r="F51" s="907"/>
      <c r="G51" s="907"/>
      <c r="H51" s="907"/>
      <c r="I51" s="877"/>
      <c r="J51" s="42"/>
      <c r="K51" s="44"/>
      <c r="L51" s="908"/>
      <c r="M51" s="909"/>
      <c r="N51" s="45"/>
    </row>
    <row r="52" spans="1:14" ht="15.75" thickBot="1">
      <c r="B52" s="824" t="s">
        <v>953</v>
      </c>
      <c r="C52" s="825"/>
      <c r="D52" s="825"/>
      <c r="E52" s="825"/>
      <c r="F52" s="825"/>
      <c r="G52" s="825"/>
      <c r="H52" s="825"/>
      <c r="I52" s="825"/>
      <c r="J52" s="825"/>
      <c r="K52" s="825"/>
      <c r="L52" s="825"/>
      <c r="M52" s="826"/>
      <c r="N52" s="394">
        <f>SUM(N48:N51)</f>
        <v>549202.8315634256</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910" t="s">
        <v>961</v>
      </c>
      <c r="M56" s="889"/>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911">
        <f>VLOOKUP(A57,TRANSPORTE!A5:D117,4,FALSE)</f>
        <v>1182.3355420950079</v>
      </c>
      <c r="M57" s="912"/>
      <c r="N57" s="287">
        <f>K57*L57</f>
        <v>1194.158897515958</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2"/>
      <c r="M61" s="903"/>
      <c r="N61" s="127"/>
    </row>
    <row r="62" spans="1:14" ht="15.75" thickBot="1">
      <c r="B62" s="913" t="s">
        <v>953</v>
      </c>
      <c r="C62" s="867"/>
      <c r="D62" s="867"/>
      <c r="E62" s="867"/>
      <c r="F62" s="867"/>
      <c r="G62" s="867"/>
      <c r="H62" s="867"/>
      <c r="I62" s="867"/>
      <c r="J62" s="867"/>
      <c r="K62" s="867"/>
      <c r="L62" s="867"/>
      <c r="M62" s="868"/>
      <c r="N62" s="104">
        <f>SUM(N57:N61)</f>
        <v>1194.158897515958</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3" t="s">
        <v>963</v>
      </c>
      <c r="C66" s="864"/>
      <c r="D66" s="864"/>
      <c r="E66" s="864"/>
      <c r="F66" s="864"/>
      <c r="G66" s="864"/>
      <c r="H66" s="864"/>
      <c r="I66" s="73" t="s">
        <v>964</v>
      </c>
      <c r="J66" s="75" t="s">
        <v>1410</v>
      </c>
      <c r="K66" s="74" t="s">
        <v>966</v>
      </c>
      <c r="L66" s="865" t="s">
        <v>950</v>
      </c>
      <c r="M66" s="866"/>
      <c r="N66" s="98" t="s">
        <v>951</v>
      </c>
    </row>
    <row r="67" spans="1:15">
      <c r="A67" t="s">
        <v>19</v>
      </c>
      <c r="B67" s="49" t="str">
        <f>VLOOKUP(A67,'MANO DE OBRA'!A8:D68,3,FALSE)</f>
        <v>Obrero (8)</v>
      </c>
      <c r="C67" s="47"/>
      <c r="D67" s="47"/>
      <c r="E67" s="47"/>
      <c r="F67" s="47"/>
      <c r="G67" s="47"/>
      <c r="H67" s="47"/>
      <c r="I67" s="292">
        <f>K67/J67*100</f>
        <v>270661.59999999998</v>
      </c>
      <c r="J67" s="293">
        <v>185</v>
      </c>
      <c r="K67" s="294">
        <f>VLOOKUP(A67,'MANO DE OBRA'!A8:D99,4,FALSE)</f>
        <v>500723.95999999996</v>
      </c>
      <c r="L67" s="50"/>
      <c r="M67" s="295">
        <v>240</v>
      </c>
      <c r="N67" s="395">
        <f>K67/M67</f>
        <v>2086.3498333333332</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900"/>
      <c r="C71" s="901"/>
      <c r="D71" s="901"/>
      <c r="E71" s="901"/>
      <c r="F71" s="901"/>
      <c r="G71" s="901"/>
      <c r="H71" s="901"/>
      <c r="I71" s="126"/>
      <c r="J71" s="126"/>
      <c r="K71" s="126"/>
      <c r="L71" s="914"/>
      <c r="M71" s="914"/>
      <c r="N71" s="45"/>
    </row>
    <row r="72" spans="1:15" ht="15.75" thickBot="1">
      <c r="B72" s="913" t="s">
        <v>953</v>
      </c>
      <c r="C72" s="867"/>
      <c r="D72" s="867"/>
      <c r="E72" s="867"/>
      <c r="F72" s="867"/>
      <c r="G72" s="867"/>
      <c r="H72" s="867"/>
      <c r="I72" s="867"/>
      <c r="J72" s="867"/>
      <c r="K72" s="867"/>
      <c r="L72" s="867"/>
      <c r="M72" s="868"/>
      <c r="N72" s="301">
        <f>SUM(N67:N71)</f>
        <v>2530.8758483933666</v>
      </c>
    </row>
    <row r="73" spans="1:15" ht="15.75" thickBot="1">
      <c r="B73" s="33"/>
      <c r="C73" s="34"/>
      <c r="D73" s="34"/>
      <c r="E73" s="34"/>
      <c r="F73" s="34"/>
      <c r="G73" s="34"/>
      <c r="H73" s="34"/>
      <c r="I73" s="34"/>
      <c r="J73" s="34"/>
      <c r="K73" s="34"/>
      <c r="L73" s="34"/>
      <c r="M73" s="34"/>
      <c r="N73" s="35"/>
    </row>
    <row r="74" spans="1:15" ht="15.75" thickBot="1">
      <c r="B74" s="824" t="s">
        <v>967</v>
      </c>
      <c r="C74" s="825"/>
      <c r="D74" s="825"/>
      <c r="E74" s="825"/>
      <c r="F74" s="825"/>
      <c r="G74" s="825"/>
      <c r="H74" s="825"/>
      <c r="I74" s="825"/>
      <c r="J74" s="825"/>
      <c r="K74" s="825"/>
      <c r="L74" s="825"/>
      <c r="M74" s="826"/>
      <c r="N74" s="99">
        <f>N43+N52+N62+N72</f>
        <v>563357.27529876865</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9" t="s">
        <v>969</v>
      </c>
      <c r="C78" s="870"/>
      <c r="D78" s="870"/>
      <c r="E78" s="870"/>
      <c r="F78" s="870"/>
      <c r="G78" s="870"/>
      <c r="H78" s="870"/>
      <c r="I78" s="314"/>
      <c r="J78" s="334"/>
      <c r="K78" s="302" t="s">
        <v>970</v>
      </c>
      <c r="L78" s="871" t="s">
        <v>971</v>
      </c>
      <c r="M78" s="872"/>
      <c r="N78" s="303"/>
    </row>
    <row r="79" spans="1:15">
      <c r="B79" s="857" t="s">
        <v>972</v>
      </c>
      <c r="C79" s="858"/>
      <c r="D79" s="858"/>
      <c r="E79" s="858"/>
      <c r="F79" s="858"/>
      <c r="G79" s="858"/>
      <c r="H79" s="858"/>
      <c r="I79" s="87"/>
      <c r="J79" s="88"/>
      <c r="K79" s="304">
        <v>0.2</v>
      </c>
      <c r="L79" s="859">
        <f>N74*K79</f>
        <v>112671.45505975373</v>
      </c>
      <c r="M79" s="860"/>
      <c r="N79" s="51"/>
    </row>
    <row r="80" spans="1:15">
      <c r="B80" s="89" t="s">
        <v>973</v>
      </c>
      <c r="C80" s="90"/>
      <c r="D80" s="90"/>
      <c r="E80" s="90"/>
      <c r="F80" s="90"/>
      <c r="G80" s="90"/>
      <c r="H80" s="90"/>
      <c r="I80" s="87"/>
      <c r="J80" s="88"/>
      <c r="K80" s="304">
        <v>0.05</v>
      </c>
      <c r="L80" s="859">
        <f>N74*K80</f>
        <v>28167.863764938433</v>
      </c>
      <c r="M80" s="860"/>
      <c r="N80" s="51"/>
    </row>
    <row r="81" spans="1:14" ht="15.75" thickBot="1">
      <c r="B81" s="91" t="s">
        <v>974</v>
      </c>
      <c r="C81" s="92"/>
      <c r="D81" s="92"/>
      <c r="E81" s="92"/>
      <c r="F81" s="92"/>
      <c r="G81" s="92"/>
      <c r="H81" s="92"/>
      <c r="I81" s="93"/>
      <c r="J81" s="94"/>
      <c r="K81" s="305">
        <v>0.05</v>
      </c>
      <c r="L81" s="861">
        <f>N74*K81</f>
        <v>28167.863764938433</v>
      </c>
      <c r="M81" s="862"/>
      <c r="N81" s="51"/>
    </row>
    <row r="82" spans="1:14" ht="15.75" thickBot="1">
      <c r="B82" s="824" t="s">
        <v>953</v>
      </c>
      <c r="C82" s="825"/>
      <c r="D82" s="825"/>
      <c r="E82" s="825"/>
      <c r="F82" s="825"/>
      <c r="G82" s="825"/>
      <c r="H82" s="825"/>
      <c r="I82" s="825"/>
      <c r="J82" s="825"/>
      <c r="K82" s="825"/>
      <c r="L82" s="825"/>
      <c r="M82" s="826"/>
      <c r="N82" s="52">
        <f>L79+L80+L81</f>
        <v>169007.1825896306</v>
      </c>
    </row>
    <row r="83" spans="1:14" ht="15.75" thickBot="1">
      <c r="B83" s="33"/>
      <c r="C83" s="34"/>
      <c r="D83" s="34"/>
      <c r="E83" s="34"/>
      <c r="F83" s="34"/>
      <c r="G83" s="34"/>
      <c r="H83" s="34"/>
      <c r="I83" s="34"/>
      <c r="J83" s="34"/>
      <c r="K83" s="34"/>
      <c r="L83" s="34"/>
      <c r="M83" s="34"/>
      <c r="N83" s="35"/>
    </row>
    <row r="84" spans="1:14" ht="15.75" thickBot="1">
      <c r="A84" t="s">
        <v>2016</v>
      </c>
      <c r="B84" s="824" t="s">
        <v>975</v>
      </c>
      <c r="C84" s="825"/>
      <c r="D84" s="825"/>
      <c r="E84" s="825"/>
      <c r="F84" s="825"/>
      <c r="G84" s="825"/>
      <c r="H84" s="825"/>
      <c r="I84" s="825"/>
      <c r="J84" s="825"/>
      <c r="K84" s="825"/>
      <c r="L84" s="825"/>
      <c r="M84" s="826"/>
      <c r="N84" s="188">
        <f>N74+N82</f>
        <v>732364.45788839925</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8" t="s">
        <v>2218</v>
      </c>
      <c r="C101" s="969"/>
      <c r="D101" s="969"/>
      <c r="E101" s="969"/>
      <c r="F101" s="969"/>
      <c r="G101" s="969"/>
      <c r="H101" s="969"/>
      <c r="I101" s="969"/>
      <c r="J101" s="969"/>
      <c r="K101" s="969"/>
      <c r="L101" s="969"/>
      <c r="M101" s="969"/>
      <c r="N101" s="970"/>
    </row>
    <row r="102" spans="2:14" ht="15" customHeight="1">
      <c r="B102" s="968"/>
      <c r="C102" s="969"/>
      <c r="D102" s="969"/>
      <c r="E102" s="969"/>
      <c r="F102" s="969"/>
      <c r="G102" s="969"/>
      <c r="H102" s="969"/>
      <c r="I102" s="969"/>
      <c r="J102" s="969"/>
      <c r="K102" s="969"/>
      <c r="L102" s="969"/>
      <c r="M102" s="969"/>
      <c r="N102" s="970"/>
    </row>
    <row r="103" spans="2:14" ht="30" customHeight="1">
      <c r="B103" s="971" t="s">
        <v>2219</v>
      </c>
      <c r="C103" s="972"/>
      <c r="D103" s="972"/>
      <c r="E103" s="972"/>
      <c r="F103" s="972"/>
      <c r="G103" s="972"/>
      <c r="H103" s="972"/>
      <c r="I103" s="972"/>
      <c r="J103" s="972"/>
      <c r="K103" s="972"/>
      <c r="L103" s="972"/>
      <c r="M103" s="972"/>
      <c r="N103" s="973"/>
    </row>
    <row r="104" spans="2:14">
      <c r="B104" s="971"/>
      <c r="C104" s="972"/>
      <c r="D104" s="972"/>
      <c r="E104" s="972"/>
      <c r="F104" s="972"/>
      <c r="G104" s="972"/>
      <c r="H104" s="972"/>
      <c r="I104" s="972"/>
      <c r="J104" s="972"/>
      <c r="K104" s="972"/>
      <c r="L104" s="972"/>
      <c r="M104" s="972"/>
      <c r="N104" s="973"/>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4"/>
      <c r="K114" s="974"/>
      <c r="L114" s="974"/>
      <c r="M114" s="974"/>
      <c r="N114" s="975"/>
    </row>
    <row r="115" spans="2:14" ht="15.75" thickBot="1">
      <c r="B115" s="419" t="s">
        <v>2221</v>
      </c>
      <c r="C115" s="420"/>
      <c r="D115" s="420"/>
      <c r="E115" s="259"/>
      <c r="F115" s="259"/>
      <c r="G115" s="259"/>
      <c r="H115" s="259"/>
      <c r="I115" s="259"/>
      <c r="J115" s="976"/>
      <c r="K115" s="976"/>
      <c r="L115" s="976"/>
      <c r="M115" s="976"/>
      <c r="N115" s="977"/>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160</v>
      </c>
      <c r="B36" s="873" t="str">
        <f>VLOOKUP(A36,EQUIPOS!A6:D154,3,FALSE)</f>
        <v>COMPACTADOR MANUAL VIBRATORIO (RANA) con motor de 6 HP</v>
      </c>
      <c r="C36" s="874"/>
      <c r="D36" s="874"/>
      <c r="E36" s="874"/>
      <c r="F36" s="874"/>
      <c r="G36" s="874"/>
      <c r="H36" s="875"/>
      <c r="I36" s="267"/>
      <c r="J36" s="268"/>
      <c r="K36" s="269">
        <f>VLOOKUP(A36,EQUIPOS!A6:D163,4,FALSE)</f>
        <v>5664.520262989714</v>
      </c>
      <c r="L36" s="270"/>
      <c r="M36" s="271">
        <v>37.5</v>
      </c>
      <c r="N36" s="272">
        <f>K36/M36</f>
        <v>151.05387367972571</v>
      </c>
    </row>
    <row r="37" spans="1:14">
      <c r="B37" s="873"/>
      <c r="C37" s="874"/>
      <c r="D37" s="874"/>
      <c r="E37" s="880"/>
      <c r="F37" s="874"/>
      <c r="G37" s="874"/>
      <c r="H37" s="875"/>
      <c r="I37" s="36"/>
      <c r="J37" s="37"/>
      <c r="K37" s="274"/>
      <c r="L37" s="276"/>
      <c r="M37" s="277"/>
      <c r="N37" s="278"/>
    </row>
    <row r="38" spans="1:14">
      <c r="B38" s="881" t="s">
        <v>952</v>
      </c>
      <c r="C38" s="882"/>
      <c r="D38" s="882"/>
      <c r="E38" s="38"/>
      <c r="F38" s="39"/>
      <c r="G38" s="39"/>
      <c r="H38" s="40"/>
      <c r="I38" s="36"/>
      <c r="J38" s="37"/>
      <c r="K38" s="279"/>
      <c r="L38" s="276"/>
      <c r="M38" s="469">
        <v>0.1</v>
      </c>
      <c r="N38" s="344">
        <f>N72*M38</f>
        <v>1214.8204072288161</v>
      </c>
    </row>
    <row r="39" spans="1:14" ht="15.75" thickBot="1">
      <c r="B39" s="873"/>
      <c r="C39" s="874"/>
      <c r="D39" s="874"/>
      <c r="E39" s="874"/>
      <c r="F39" s="874"/>
      <c r="G39" s="874"/>
      <c r="H39" s="875"/>
      <c r="I39" s="883"/>
      <c r="J39" s="884"/>
      <c r="K39" s="41"/>
      <c r="L39" s="885"/>
      <c r="M39" s="886"/>
      <c r="N39" s="105"/>
    </row>
    <row r="40" spans="1:14" ht="15.75" thickBot="1">
      <c r="B40" s="824" t="s">
        <v>953</v>
      </c>
      <c r="C40" s="825"/>
      <c r="D40" s="825"/>
      <c r="E40" s="825"/>
      <c r="F40" s="825"/>
      <c r="G40" s="825"/>
      <c r="H40" s="825"/>
      <c r="I40" s="825"/>
      <c r="J40" s="825"/>
      <c r="K40" s="825"/>
      <c r="L40" s="825"/>
      <c r="M40" s="826"/>
      <c r="N40" s="394">
        <f>SUM(N36:N39)</f>
        <v>1365.8742809085418</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69" t="s">
        <v>944</v>
      </c>
      <c r="C44" s="870"/>
      <c r="D44" s="870"/>
      <c r="E44" s="870"/>
      <c r="F44" s="870"/>
      <c r="G44" s="870"/>
      <c r="H44" s="870"/>
      <c r="I44" s="904"/>
      <c r="J44" s="315" t="s">
        <v>945</v>
      </c>
      <c r="K44" s="85" t="s">
        <v>946</v>
      </c>
      <c r="L44" s="905" t="s">
        <v>955</v>
      </c>
      <c r="M44" s="904"/>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48634.853885891767</v>
      </c>
      <c r="N45" s="272">
        <f>K45*M45</f>
        <v>50093.899502468521</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48804.082119818748</v>
      </c>
      <c r="N46" s="272">
        <f>K46*M46</f>
        <v>488.04082119818747</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32102.90448446793</v>
      </c>
      <c r="N47" s="272">
        <f>K47*M47</f>
        <v>1605.1452242233966</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426490.21252937586</v>
      </c>
      <c r="N48" s="272">
        <f>K48*M48</f>
        <v>4264.9021252937582</v>
      </c>
    </row>
    <row r="49" spans="1:14" ht="15.75" thickBot="1">
      <c r="B49" s="309"/>
      <c r="C49" s="310"/>
      <c r="D49" s="310"/>
      <c r="E49" s="310"/>
      <c r="F49" s="310"/>
      <c r="G49" s="310"/>
      <c r="H49" s="310"/>
      <c r="I49" s="310"/>
      <c r="J49" s="126"/>
      <c r="K49" s="126"/>
      <c r="L49" s="325"/>
      <c r="M49" s="324"/>
      <c r="N49" s="127"/>
    </row>
    <row r="50" spans="1:14" ht="15.75" thickBot="1">
      <c r="B50" s="824" t="s">
        <v>953</v>
      </c>
      <c r="C50" s="825"/>
      <c r="D50" s="825"/>
      <c r="E50" s="825"/>
      <c r="F50" s="825"/>
      <c r="G50" s="825"/>
      <c r="H50" s="825"/>
      <c r="I50" s="825"/>
      <c r="J50" s="825"/>
      <c r="K50" s="825"/>
      <c r="L50" s="825"/>
      <c r="M50" s="826"/>
      <c r="N50" s="394">
        <f>SUM(N45:N49)</f>
        <v>56451.987673183859</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910" t="s">
        <v>961</v>
      </c>
      <c r="M54" s="889"/>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911">
        <f>VLOOKUP(A55,TRANSPORTE!A5:D117,4,FALSE)</f>
        <v>889.69853813404166</v>
      </c>
      <c r="M55" s="912"/>
      <c r="N55" s="287">
        <f>K55*L55</f>
        <v>818.52265508331834</v>
      </c>
    </row>
    <row r="56" spans="1:14">
      <c r="A56" t="s">
        <v>1227</v>
      </c>
      <c r="B56" s="46" t="str">
        <f>VLOOKUP(A56,TRANSPORTE!A6:D117,3,FALSE)</f>
        <v>Transporte de Arena</v>
      </c>
      <c r="C56" s="47"/>
      <c r="D56" s="47"/>
      <c r="E56" s="47"/>
      <c r="F56" s="47"/>
      <c r="G56" s="47"/>
      <c r="H56" s="311" t="s">
        <v>1468</v>
      </c>
      <c r="I56" s="279">
        <v>0.01</v>
      </c>
      <c r="J56" s="286">
        <v>1</v>
      </c>
      <c r="K56" s="279">
        <f>I56*J56</f>
        <v>0.01</v>
      </c>
      <c r="L56" s="911">
        <f>VLOOKUP(A56,TRANSPORTE!A6:D117,4,FALSE)</f>
        <v>1182.3355420950079</v>
      </c>
      <c r="M56" s="912"/>
      <c r="N56" s="287">
        <f>K56*L56</f>
        <v>11.82335542095008</v>
      </c>
    </row>
    <row r="57" spans="1:14">
      <c r="A57" t="s">
        <v>1227</v>
      </c>
      <c r="B57" s="46" t="str">
        <f>VLOOKUP(A57,TRANSPORTE!A6:D117,3,FALSE)</f>
        <v>Transporte de Arena</v>
      </c>
      <c r="C57" s="47"/>
      <c r="D57" s="47"/>
      <c r="E57" s="47"/>
      <c r="F57" s="47"/>
      <c r="G57" s="47"/>
      <c r="H57" s="311" t="s">
        <v>1468</v>
      </c>
      <c r="I57" s="279">
        <v>0.05</v>
      </c>
      <c r="J57" s="286">
        <v>1</v>
      </c>
      <c r="K57" s="279">
        <f>I57*J57</f>
        <v>0.05</v>
      </c>
      <c r="L57" s="911">
        <f>VLOOKUP(A57,TRANSPORTE!A6:D118,4,FALSE)</f>
        <v>1182.3355420950079</v>
      </c>
      <c r="M57" s="912"/>
      <c r="N57" s="287">
        <f>K57*L57</f>
        <v>59.116777104750398</v>
      </c>
    </row>
    <row r="58" spans="1:14">
      <c r="B58" s="46"/>
      <c r="C58" s="47"/>
      <c r="D58" s="47"/>
      <c r="E58" s="47"/>
      <c r="F58" s="47"/>
      <c r="G58" s="47"/>
      <c r="H58" s="311"/>
      <c r="I58" s="279"/>
      <c r="J58" s="286"/>
      <c r="K58" s="279"/>
      <c r="L58" s="911"/>
      <c r="M58" s="912"/>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902"/>
      <c r="M60" s="903"/>
      <c r="N60" s="127"/>
    </row>
    <row r="61" spans="1:14" ht="15.75" thickBot="1">
      <c r="B61" s="913" t="s">
        <v>953</v>
      </c>
      <c r="C61" s="867"/>
      <c r="D61" s="867"/>
      <c r="E61" s="867"/>
      <c r="F61" s="867"/>
      <c r="G61" s="867"/>
      <c r="H61" s="867"/>
      <c r="I61" s="867"/>
      <c r="J61" s="867"/>
      <c r="K61" s="867"/>
      <c r="L61" s="867"/>
      <c r="M61" s="868"/>
      <c r="N61" s="104">
        <f>N55+N56+N57+N58+N59</f>
        <v>889.46278760901885</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3" t="s">
        <v>963</v>
      </c>
      <c r="C65" s="864"/>
      <c r="D65" s="864"/>
      <c r="E65" s="864"/>
      <c r="F65" s="864"/>
      <c r="G65" s="864"/>
      <c r="H65" s="864"/>
      <c r="I65" s="73" t="s">
        <v>964</v>
      </c>
      <c r="J65" s="75" t="s">
        <v>1410</v>
      </c>
      <c r="K65" s="74" t="s">
        <v>966</v>
      </c>
      <c r="L65" s="865" t="s">
        <v>950</v>
      </c>
      <c r="M65" s="866"/>
      <c r="N65" s="98" t="s">
        <v>951</v>
      </c>
    </row>
    <row r="66" spans="1:15">
      <c r="A66" s="145" t="s">
        <v>19</v>
      </c>
      <c r="B66" s="49" t="str">
        <f>VLOOKUP(A66,'MANO DE OBRA'!A8:D68,3,FALSE)</f>
        <v>Obrero (8)</v>
      </c>
      <c r="C66" s="47"/>
      <c r="D66" s="47"/>
      <c r="E66" s="47"/>
      <c r="F66" s="47"/>
      <c r="G66" s="47"/>
      <c r="H66" s="47"/>
      <c r="I66" s="292">
        <f>K66/J66*100</f>
        <v>270661.59999999998</v>
      </c>
      <c r="J66" s="293">
        <v>185</v>
      </c>
      <c r="K66" s="294">
        <f>VLOOKUP(A66,'MANO DE OBRA'!A8:D99,4,FALSE)</f>
        <v>500723.95999999996</v>
      </c>
      <c r="L66" s="50"/>
      <c r="M66" s="295">
        <v>50</v>
      </c>
      <c r="N66" s="395">
        <f>K66/M66</f>
        <v>10014.4792</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900"/>
      <c r="C71" s="901"/>
      <c r="D71" s="901"/>
      <c r="E71" s="901"/>
      <c r="F71" s="901"/>
      <c r="G71" s="901"/>
      <c r="H71" s="901"/>
      <c r="I71" s="126"/>
      <c r="J71" s="126"/>
      <c r="K71" s="126"/>
      <c r="L71" s="914"/>
      <c r="M71" s="914"/>
      <c r="N71" s="45"/>
    </row>
    <row r="72" spans="1:15" ht="15.75" thickBot="1">
      <c r="B72" s="913" t="s">
        <v>953</v>
      </c>
      <c r="C72" s="867"/>
      <c r="D72" s="867"/>
      <c r="E72" s="867"/>
      <c r="F72" s="867"/>
      <c r="G72" s="867"/>
      <c r="H72" s="867"/>
      <c r="I72" s="867"/>
      <c r="J72" s="867"/>
      <c r="K72" s="867"/>
      <c r="L72" s="867"/>
      <c r="M72" s="868"/>
      <c r="N72" s="301">
        <f>SUM(N66:N71)</f>
        <v>12148.204072288159</v>
      </c>
    </row>
    <row r="73" spans="1:15" ht="15.75" thickBot="1">
      <c r="B73" s="33"/>
      <c r="C73" s="34"/>
      <c r="D73" s="34"/>
      <c r="E73" s="34"/>
      <c r="F73" s="34"/>
      <c r="G73" s="34"/>
      <c r="H73" s="34"/>
      <c r="I73" s="34"/>
      <c r="J73" s="34"/>
      <c r="K73" s="34"/>
      <c r="L73" s="34"/>
      <c r="M73" s="34"/>
      <c r="N73" s="35"/>
    </row>
    <row r="74" spans="1:15" ht="15.75" thickBot="1">
      <c r="B74" s="824" t="s">
        <v>967</v>
      </c>
      <c r="C74" s="825"/>
      <c r="D74" s="825"/>
      <c r="E74" s="825"/>
      <c r="F74" s="825"/>
      <c r="G74" s="825"/>
      <c r="H74" s="825"/>
      <c r="I74" s="825"/>
      <c r="J74" s="825"/>
      <c r="K74" s="825"/>
      <c r="L74" s="825"/>
      <c r="M74" s="826"/>
      <c r="N74" s="99">
        <f>N40+N50+N61+N72</f>
        <v>70855.528813989586</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9" t="s">
        <v>969</v>
      </c>
      <c r="C78" s="870"/>
      <c r="D78" s="870"/>
      <c r="E78" s="870"/>
      <c r="F78" s="870"/>
      <c r="G78" s="870"/>
      <c r="H78" s="870"/>
      <c r="I78" s="314"/>
      <c r="J78" s="334"/>
      <c r="K78" s="302" t="s">
        <v>970</v>
      </c>
      <c r="L78" s="871" t="s">
        <v>971</v>
      </c>
      <c r="M78" s="872"/>
      <c r="N78" s="303"/>
    </row>
    <row r="79" spans="1:15">
      <c r="B79" s="857" t="s">
        <v>972</v>
      </c>
      <c r="C79" s="858"/>
      <c r="D79" s="858"/>
      <c r="E79" s="858"/>
      <c r="F79" s="858"/>
      <c r="G79" s="858"/>
      <c r="H79" s="858"/>
      <c r="I79" s="87"/>
      <c r="J79" s="88"/>
      <c r="K79" s="304">
        <v>0.2</v>
      </c>
      <c r="L79" s="859">
        <f>N74*K79</f>
        <v>14171.105762797917</v>
      </c>
      <c r="M79" s="860"/>
      <c r="N79" s="51"/>
    </row>
    <row r="80" spans="1:15">
      <c r="B80" s="89" t="s">
        <v>973</v>
      </c>
      <c r="C80" s="90"/>
      <c r="D80" s="90"/>
      <c r="E80" s="90"/>
      <c r="F80" s="90"/>
      <c r="G80" s="90"/>
      <c r="H80" s="90"/>
      <c r="I80" s="87"/>
      <c r="J80" s="88"/>
      <c r="K80" s="304">
        <v>0.05</v>
      </c>
      <c r="L80" s="859">
        <f>N74*K80</f>
        <v>3542.7764406994793</v>
      </c>
      <c r="M80" s="860"/>
      <c r="N80" s="51"/>
    </row>
    <row r="81" spans="1:14" ht="15.75" thickBot="1">
      <c r="B81" s="91" t="s">
        <v>974</v>
      </c>
      <c r="C81" s="92"/>
      <c r="D81" s="92"/>
      <c r="E81" s="92"/>
      <c r="F81" s="92"/>
      <c r="G81" s="92"/>
      <c r="H81" s="92"/>
      <c r="I81" s="93"/>
      <c r="J81" s="94"/>
      <c r="K81" s="305">
        <v>0.05</v>
      </c>
      <c r="L81" s="861">
        <f>N74*K81</f>
        <v>3542.7764406994793</v>
      </c>
      <c r="M81" s="862"/>
      <c r="N81" s="51"/>
    </row>
    <row r="82" spans="1:14" ht="15.75" thickBot="1">
      <c r="B82" s="824" t="s">
        <v>953</v>
      </c>
      <c r="C82" s="825"/>
      <c r="D82" s="825"/>
      <c r="E82" s="825"/>
      <c r="F82" s="825"/>
      <c r="G82" s="825"/>
      <c r="H82" s="825"/>
      <c r="I82" s="825"/>
      <c r="J82" s="825"/>
      <c r="K82" s="825"/>
      <c r="L82" s="825"/>
      <c r="M82" s="826"/>
      <c r="N82" s="52">
        <f>L79+L80+L81</f>
        <v>21256.658644196876</v>
      </c>
    </row>
    <row r="83" spans="1:14" ht="15.75" thickBot="1">
      <c r="B83" s="33"/>
      <c r="C83" s="34"/>
      <c r="D83" s="34"/>
      <c r="E83" s="34"/>
      <c r="F83" s="34"/>
      <c r="G83" s="34"/>
      <c r="H83" s="34"/>
      <c r="I83" s="34"/>
      <c r="J83" s="34"/>
      <c r="K83" s="34"/>
      <c r="L83" s="34"/>
      <c r="M83" s="34"/>
      <c r="N83" s="35"/>
    </row>
    <row r="84" spans="1:14" ht="15.75" thickBot="1">
      <c r="A84" t="s">
        <v>2016</v>
      </c>
      <c r="B84" s="824" t="s">
        <v>975</v>
      </c>
      <c r="C84" s="825"/>
      <c r="D84" s="825"/>
      <c r="E84" s="825"/>
      <c r="F84" s="825"/>
      <c r="G84" s="825"/>
      <c r="H84" s="825"/>
      <c r="I84" s="825"/>
      <c r="J84" s="825"/>
      <c r="K84" s="825"/>
      <c r="L84" s="825"/>
      <c r="M84" s="826"/>
      <c r="N84" s="188">
        <f>N74+N82</f>
        <v>92112.187458186469</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8" t="s">
        <v>2218</v>
      </c>
      <c r="C101" s="969"/>
      <c r="D101" s="969"/>
      <c r="E101" s="969"/>
      <c r="F101" s="969"/>
      <c r="G101" s="969"/>
      <c r="H101" s="969"/>
      <c r="I101" s="969"/>
      <c r="J101" s="969"/>
      <c r="K101" s="969"/>
      <c r="L101" s="969"/>
      <c r="M101" s="969"/>
      <c r="N101" s="970"/>
    </row>
    <row r="102" spans="2:14" ht="15" customHeight="1">
      <c r="B102" s="968"/>
      <c r="C102" s="969"/>
      <c r="D102" s="969"/>
      <c r="E102" s="969"/>
      <c r="F102" s="969"/>
      <c r="G102" s="969"/>
      <c r="H102" s="969"/>
      <c r="I102" s="969"/>
      <c r="J102" s="969"/>
      <c r="K102" s="969"/>
      <c r="L102" s="969"/>
      <c r="M102" s="969"/>
      <c r="N102" s="970"/>
    </row>
    <row r="103" spans="2:14" ht="30" customHeight="1">
      <c r="B103" s="971" t="s">
        <v>2219</v>
      </c>
      <c r="C103" s="972"/>
      <c r="D103" s="972"/>
      <c r="E103" s="972"/>
      <c r="F103" s="972"/>
      <c r="G103" s="972"/>
      <c r="H103" s="972"/>
      <c r="I103" s="972"/>
      <c r="J103" s="972"/>
      <c r="K103" s="972"/>
      <c r="L103" s="972"/>
      <c r="M103" s="972"/>
      <c r="N103" s="973"/>
    </row>
    <row r="104" spans="2:14">
      <c r="B104" s="971"/>
      <c r="C104" s="972"/>
      <c r="D104" s="972"/>
      <c r="E104" s="972"/>
      <c r="F104" s="972"/>
      <c r="G104" s="972"/>
      <c r="H104" s="972"/>
      <c r="I104" s="972"/>
      <c r="J104" s="972"/>
      <c r="K104" s="972"/>
      <c r="L104" s="972"/>
      <c r="M104" s="972"/>
      <c r="N104" s="973"/>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4"/>
      <c r="K114" s="974"/>
      <c r="L114" s="974"/>
      <c r="M114" s="974"/>
      <c r="N114" s="975"/>
    </row>
    <row r="115" spans="2:14" ht="15.75" thickBot="1">
      <c r="B115" s="419" t="s">
        <v>2221</v>
      </c>
      <c r="C115" s="420"/>
      <c r="D115" s="420"/>
      <c r="E115" s="259"/>
      <c r="F115" s="259"/>
      <c r="G115" s="259"/>
      <c r="H115" s="259"/>
      <c r="I115" s="259"/>
      <c r="J115" s="976"/>
      <c r="K115" s="976"/>
      <c r="L115" s="976"/>
      <c r="M115" s="976"/>
      <c r="N115" s="977"/>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180</v>
      </c>
      <c r="B36" s="873" t="str">
        <f>VLOOKUP(A36,EQUIPOS!A6:D154,3,FALSE)</f>
        <v>Compresor 120 HP, con martillo.</v>
      </c>
      <c r="C36" s="874"/>
      <c r="D36" s="874"/>
      <c r="E36" s="874"/>
      <c r="F36" s="874"/>
      <c r="G36" s="874"/>
      <c r="H36" s="875"/>
      <c r="I36" s="267"/>
      <c r="J36" s="268"/>
      <c r="K36" s="269">
        <f>VLOOKUP(A36,EQUIPOS!A6:D163,4,FALSE)</f>
        <v>30953.662639288053</v>
      </c>
      <c r="L36" s="270"/>
      <c r="M36" s="271">
        <v>35</v>
      </c>
      <c r="N36" s="272">
        <f>K36/M36</f>
        <v>884.39036112251586</v>
      </c>
    </row>
    <row r="37" spans="1:14">
      <c r="A37" s="113" t="s">
        <v>312</v>
      </c>
      <c r="B37" s="873" t="str">
        <f>VLOOKUP(A37,EQUIPOS!A7:D154,3,FALSE)</f>
        <v>Retroexcavadora sobre oruga, potencia 138 HP, balde de 1,5 m3.</v>
      </c>
      <c r="C37" s="874"/>
      <c r="D37" s="874"/>
      <c r="E37" s="874"/>
      <c r="F37" s="874"/>
      <c r="G37" s="874"/>
      <c r="H37" s="875"/>
      <c r="I37" s="421"/>
      <c r="J37" s="422"/>
      <c r="K37" s="269">
        <f>VLOOKUP(A37,EQUIPOS!A7:D164,4,FALSE)</f>
        <v>177716.25693561908</v>
      </c>
      <c r="L37" s="335"/>
      <c r="M37" s="336">
        <v>35</v>
      </c>
      <c r="N37" s="272">
        <f>K37/M37</f>
        <v>5077.6073410176878</v>
      </c>
    </row>
    <row r="38" spans="1:14">
      <c r="A38" s="113"/>
      <c r="B38" s="320"/>
      <c r="C38" s="321"/>
      <c r="D38" s="321"/>
      <c r="E38" s="323"/>
      <c r="F38" s="321"/>
      <c r="G38" s="321"/>
      <c r="H38" s="322"/>
      <c r="I38" s="328"/>
      <c r="J38" s="330"/>
      <c r="K38" s="269"/>
      <c r="L38" s="423"/>
      <c r="M38" s="424"/>
      <c r="N38" s="272"/>
    </row>
    <row r="39" spans="1:14">
      <c r="B39" s="873"/>
      <c r="C39" s="874"/>
      <c r="D39" s="874"/>
      <c r="E39" s="880"/>
      <c r="F39" s="874"/>
      <c r="G39" s="874"/>
      <c r="H39" s="875"/>
      <c r="I39" s="36"/>
      <c r="J39" s="37"/>
      <c r="K39" s="274"/>
      <c r="L39" s="276"/>
      <c r="M39" s="277"/>
      <c r="N39" s="278"/>
    </row>
    <row r="40" spans="1:14">
      <c r="B40" s="881" t="s">
        <v>952</v>
      </c>
      <c r="C40" s="882"/>
      <c r="D40" s="882"/>
      <c r="E40" s="38"/>
      <c r="F40" s="39"/>
      <c r="G40" s="39"/>
      <c r="H40" s="40"/>
      <c r="I40" s="36"/>
      <c r="J40" s="37"/>
      <c r="K40" s="279"/>
      <c r="L40" s="276"/>
      <c r="M40" s="401">
        <v>0.01</v>
      </c>
      <c r="N40" s="344">
        <f>N73*M40</f>
        <v>8.2809726290859995</v>
      </c>
    </row>
    <row r="41" spans="1:14" ht="15.75" thickBot="1">
      <c r="B41" s="873"/>
      <c r="C41" s="874"/>
      <c r="D41" s="874"/>
      <c r="E41" s="874"/>
      <c r="F41" s="874"/>
      <c r="G41" s="874"/>
      <c r="H41" s="875"/>
      <c r="I41" s="883"/>
      <c r="J41" s="884"/>
      <c r="K41" s="41"/>
      <c r="L41" s="885"/>
      <c r="M41" s="886"/>
      <c r="N41" s="105"/>
    </row>
    <row r="42" spans="1:14" ht="15.75" thickBot="1">
      <c r="B42" s="824" t="s">
        <v>953</v>
      </c>
      <c r="C42" s="825"/>
      <c r="D42" s="825"/>
      <c r="E42" s="825"/>
      <c r="F42" s="825"/>
      <c r="G42" s="825"/>
      <c r="H42" s="825"/>
      <c r="I42" s="825"/>
      <c r="J42" s="825"/>
      <c r="K42" s="825"/>
      <c r="L42" s="825"/>
      <c r="M42" s="826"/>
      <c r="N42" s="394">
        <f>SUM(N36:N41)</f>
        <v>5970.2786747692899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9" t="s">
        <v>944</v>
      </c>
      <c r="C46" s="870"/>
      <c r="D46" s="870"/>
      <c r="E46" s="870"/>
      <c r="F46" s="870"/>
      <c r="G46" s="870"/>
      <c r="H46" s="870"/>
      <c r="I46" s="904"/>
      <c r="J46" s="315" t="s">
        <v>945</v>
      </c>
      <c r="K46" s="85" t="s">
        <v>946</v>
      </c>
      <c r="L46" s="905" t="s">
        <v>955</v>
      </c>
      <c r="M46" s="904"/>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4171.4756383747263</v>
      </c>
      <c r="N47" s="272">
        <f>K47*M47</f>
        <v>5422.918329887144</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4" t="s">
        <v>953</v>
      </c>
      <c r="C51" s="825"/>
      <c r="D51" s="825"/>
      <c r="E51" s="825"/>
      <c r="F51" s="825"/>
      <c r="G51" s="825"/>
      <c r="H51" s="825"/>
      <c r="I51" s="825"/>
      <c r="J51" s="825"/>
      <c r="K51" s="825"/>
      <c r="L51" s="825"/>
      <c r="M51" s="826"/>
      <c r="N51" s="394">
        <f>SUM(N47:N50)</f>
        <v>5422.918329887144</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910" t="s">
        <v>961</v>
      </c>
      <c r="M55" s="889"/>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911">
        <f>VLOOKUP(A56,TRANSPORTE!A5:D117,4,FALSE)</f>
        <v>1182.3355420950079</v>
      </c>
      <c r="M56" s="912"/>
      <c r="N56" s="287">
        <f>K56*L56</f>
        <v>1537.0362047235103</v>
      </c>
    </row>
    <row r="57" spans="1:14">
      <c r="B57" s="46"/>
      <c r="C57" s="47"/>
      <c r="D57" s="47"/>
      <c r="E57" s="47"/>
      <c r="F57" s="47"/>
      <c r="G57" s="47"/>
      <c r="H57" s="311"/>
      <c r="I57" s="279"/>
      <c r="J57" s="286"/>
      <c r="K57" s="279"/>
      <c r="L57" s="911"/>
      <c r="M57" s="912"/>
      <c r="N57" s="287"/>
    </row>
    <row r="58" spans="1:14">
      <c r="B58" s="46"/>
      <c r="C58" s="47"/>
      <c r="D58" s="47"/>
      <c r="E58" s="47"/>
      <c r="F58" s="47"/>
      <c r="G58" s="47"/>
      <c r="H58" s="311"/>
      <c r="I58" s="279"/>
      <c r="J58" s="286"/>
      <c r="K58" s="279"/>
      <c r="L58" s="911"/>
      <c r="M58" s="912"/>
      <c r="N58" s="287"/>
    </row>
    <row r="59" spans="1:14">
      <c r="B59" s="46"/>
      <c r="C59" s="47"/>
      <c r="D59" s="47"/>
      <c r="E59" s="47"/>
      <c r="F59" s="47"/>
      <c r="G59" s="47"/>
      <c r="H59" s="311"/>
      <c r="I59" s="279"/>
      <c r="J59" s="286"/>
      <c r="K59" s="279"/>
      <c r="L59" s="911"/>
      <c r="M59" s="912"/>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2"/>
      <c r="M61" s="903"/>
      <c r="N61" s="127"/>
    </row>
    <row r="62" spans="1:14" ht="15.75" thickBot="1">
      <c r="B62" s="913" t="s">
        <v>953</v>
      </c>
      <c r="C62" s="867"/>
      <c r="D62" s="867"/>
      <c r="E62" s="867"/>
      <c r="F62" s="867"/>
      <c r="G62" s="867"/>
      <c r="H62" s="867"/>
      <c r="I62" s="867"/>
      <c r="J62" s="867"/>
      <c r="K62" s="867"/>
      <c r="L62" s="867"/>
      <c r="M62" s="868"/>
      <c r="N62" s="104">
        <f>N56+N57+N58+N59+N60</f>
        <v>1537.0362047235103</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3" t="s">
        <v>963</v>
      </c>
      <c r="C66" s="864"/>
      <c r="D66" s="864"/>
      <c r="E66" s="864"/>
      <c r="F66" s="864"/>
      <c r="G66" s="864"/>
      <c r="H66" s="864"/>
      <c r="I66" s="73" t="s">
        <v>964</v>
      </c>
      <c r="J66" s="75" t="s">
        <v>1410</v>
      </c>
      <c r="K66" s="74" t="s">
        <v>966</v>
      </c>
      <c r="L66" s="865" t="s">
        <v>950</v>
      </c>
      <c r="M66" s="866"/>
      <c r="N66" s="98" t="s">
        <v>951</v>
      </c>
    </row>
    <row r="67" spans="1:15">
      <c r="A67" s="145" t="s">
        <v>7</v>
      </c>
      <c r="B67" s="49" t="str">
        <f>VLOOKUP(A67,'MANO DE OBRA'!A8:D68,3,FALSE)</f>
        <v>Obrero (2)</v>
      </c>
      <c r="C67" s="47"/>
      <c r="D67" s="47"/>
      <c r="E67" s="47"/>
      <c r="F67" s="47"/>
      <c r="G67" s="47"/>
      <c r="H67" s="47"/>
      <c r="I67" s="292">
        <f>K67/J67*100</f>
        <v>67665.399999999994</v>
      </c>
      <c r="J67" s="293">
        <v>185</v>
      </c>
      <c r="K67" s="294">
        <f>VLOOKUP(A67,'MANO DE OBRA'!A8:D99,4,FALSE)</f>
        <v>125180.98999999999</v>
      </c>
      <c r="L67" s="50"/>
      <c r="M67" s="431">
        <v>280</v>
      </c>
      <c r="N67" s="395">
        <f>K67/M67</f>
        <v>447.07496428571426</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900"/>
      <c r="C72" s="901"/>
      <c r="D72" s="901"/>
      <c r="E72" s="901"/>
      <c r="F72" s="901"/>
      <c r="G72" s="901"/>
      <c r="H72" s="901"/>
      <c r="I72" s="126"/>
      <c r="J72" s="126"/>
      <c r="K72" s="126"/>
      <c r="L72" s="914"/>
      <c r="M72" s="914"/>
      <c r="N72" s="45"/>
    </row>
    <row r="73" spans="1:15" ht="15.75" thickBot="1">
      <c r="B73" s="913" t="s">
        <v>953</v>
      </c>
      <c r="C73" s="867"/>
      <c r="D73" s="867"/>
      <c r="E73" s="867"/>
      <c r="F73" s="867"/>
      <c r="G73" s="867"/>
      <c r="H73" s="867"/>
      <c r="I73" s="867"/>
      <c r="J73" s="867"/>
      <c r="K73" s="867"/>
      <c r="L73" s="867"/>
      <c r="M73" s="868"/>
      <c r="N73" s="301">
        <f>SUM(N67:N72)</f>
        <v>828.09726290859999</v>
      </c>
    </row>
    <row r="74" spans="1:15" ht="15.75" thickBot="1">
      <c r="B74" s="33"/>
      <c r="C74" s="34"/>
      <c r="D74" s="34"/>
      <c r="E74" s="34"/>
      <c r="F74" s="34"/>
      <c r="G74" s="34"/>
      <c r="H74" s="34"/>
      <c r="I74" s="34"/>
      <c r="J74" s="34"/>
      <c r="K74" s="34"/>
      <c r="L74" s="34"/>
      <c r="M74" s="34"/>
      <c r="N74" s="35"/>
    </row>
    <row r="75" spans="1:15" ht="15.75" thickBot="1">
      <c r="B75" s="824" t="s">
        <v>967</v>
      </c>
      <c r="C75" s="825"/>
      <c r="D75" s="825"/>
      <c r="E75" s="825"/>
      <c r="F75" s="825"/>
      <c r="G75" s="825"/>
      <c r="H75" s="825"/>
      <c r="I75" s="825"/>
      <c r="J75" s="825"/>
      <c r="K75" s="825"/>
      <c r="L75" s="825"/>
      <c r="M75" s="826"/>
      <c r="N75" s="99">
        <f>N42+N51+N62+N73</f>
        <v>13758.330472288544</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69" t="s">
        <v>969</v>
      </c>
      <c r="C79" s="870"/>
      <c r="D79" s="870"/>
      <c r="E79" s="870"/>
      <c r="F79" s="870"/>
      <c r="G79" s="870"/>
      <c r="H79" s="870"/>
      <c r="I79" s="314"/>
      <c r="J79" s="334"/>
      <c r="K79" s="302" t="s">
        <v>970</v>
      </c>
      <c r="L79" s="871" t="s">
        <v>971</v>
      </c>
      <c r="M79" s="872"/>
      <c r="N79" s="303"/>
    </row>
    <row r="80" spans="1:15">
      <c r="B80" s="857" t="s">
        <v>972</v>
      </c>
      <c r="C80" s="858"/>
      <c r="D80" s="858"/>
      <c r="E80" s="858"/>
      <c r="F80" s="858"/>
      <c r="G80" s="858"/>
      <c r="H80" s="858"/>
      <c r="I80" s="87"/>
      <c r="J80" s="88"/>
      <c r="K80" s="304">
        <v>0.2</v>
      </c>
      <c r="L80" s="859">
        <f>N75*K80</f>
        <v>2751.6660944577088</v>
      </c>
      <c r="M80" s="860"/>
      <c r="N80" s="51"/>
    </row>
    <row r="81" spans="1:14">
      <c r="B81" s="89" t="s">
        <v>973</v>
      </c>
      <c r="C81" s="90"/>
      <c r="D81" s="90"/>
      <c r="E81" s="90"/>
      <c r="F81" s="90"/>
      <c r="G81" s="90"/>
      <c r="H81" s="90"/>
      <c r="I81" s="87"/>
      <c r="J81" s="88"/>
      <c r="K81" s="304">
        <v>0.05</v>
      </c>
      <c r="L81" s="859">
        <f>N75*K81</f>
        <v>687.91652361442721</v>
      </c>
      <c r="M81" s="860"/>
      <c r="N81" s="51"/>
    </row>
    <row r="82" spans="1:14" ht="15.75" thickBot="1">
      <c r="B82" s="91" t="s">
        <v>974</v>
      </c>
      <c r="C82" s="92"/>
      <c r="D82" s="92"/>
      <c r="E82" s="92"/>
      <c r="F82" s="92"/>
      <c r="G82" s="92"/>
      <c r="H82" s="92"/>
      <c r="I82" s="93"/>
      <c r="J82" s="94"/>
      <c r="K82" s="305">
        <v>0.05</v>
      </c>
      <c r="L82" s="861">
        <f>N75*K82</f>
        <v>687.91652361442721</v>
      </c>
      <c r="M82" s="862"/>
      <c r="N82" s="51"/>
    </row>
    <row r="83" spans="1:14" ht="15.75" thickBot="1">
      <c r="B83" s="824" t="s">
        <v>953</v>
      </c>
      <c r="C83" s="825"/>
      <c r="D83" s="825"/>
      <c r="E83" s="825"/>
      <c r="F83" s="825"/>
      <c r="G83" s="825"/>
      <c r="H83" s="825"/>
      <c r="I83" s="825"/>
      <c r="J83" s="825"/>
      <c r="K83" s="825"/>
      <c r="L83" s="825"/>
      <c r="M83" s="826"/>
      <c r="N83" s="52">
        <f>L80+L81+L82</f>
        <v>4127.4991416865632</v>
      </c>
    </row>
    <row r="84" spans="1:14" ht="15.75" thickBot="1">
      <c r="B84" s="33"/>
      <c r="C84" s="34"/>
      <c r="D84" s="34"/>
      <c r="E84" s="34"/>
      <c r="F84" s="34"/>
      <c r="G84" s="34"/>
      <c r="H84" s="34"/>
      <c r="I84" s="34"/>
      <c r="J84" s="34"/>
      <c r="K84" s="34"/>
      <c r="L84" s="34"/>
      <c r="M84" s="34"/>
      <c r="N84" s="35"/>
    </row>
    <row r="85" spans="1:14" ht="15.75" thickBot="1">
      <c r="A85" t="s">
        <v>2016</v>
      </c>
      <c r="B85" s="824" t="s">
        <v>975</v>
      </c>
      <c r="C85" s="825"/>
      <c r="D85" s="825"/>
      <c r="E85" s="825"/>
      <c r="F85" s="825"/>
      <c r="G85" s="825"/>
      <c r="H85" s="825"/>
      <c r="I85" s="825"/>
      <c r="J85" s="825"/>
      <c r="K85" s="825"/>
      <c r="L85" s="825"/>
      <c r="M85" s="826"/>
      <c r="N85" s="188">
        <f>N75+N83</f>
        <v>17885.829613975107</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8" t="s">
        <v>2218</v>
      </c>
      <c r="C102" s="969"/>
      <c r="D102" s="969"/>
      <c r="E102" s="969"/>
      <c r="F102" s="969"/>
      <c r="G102" s="969"/>
      <c r="H102" s="969"/>
      <c r="I102" s="969"/>
      <c r="J102" s="969"/>
      <c r="K102" s="969"/>
      <c r="L102" s="969"/>
      <c r="M102" s="969"/>
      <c r="N102" s="970"/>
    </row>
    <row r="103" spans="2:14" ht="15" customHeight="1">
      <c r="B103" s="968"/>
      <c r="C103" s="969"/>
      <c r="D103" s="969"/>
      <c r="E103" s="969"/>
      <c r="F103" s="969"/>
      <c r="G103" s="969"/>
      <c r="H103" s="969"/>
      <c r="I103" s="969"/>
      <c r="J103" s="969"/>
      <c r="K103" s="969"/>
      <c r="L103" s="969"/>
      <c r="M103" s="969"/>
      <c r="N103" s="970"/>
    </row>
    <row r="104" spans="2:14" ht="30" customHeight="1">
      <c r="B104" s="971" t="s">
        <v>2219</v>
      </c>
      <c r="C104" s="972"/>
      <c r="D104" s="972"/>
      <c r="E104" s="972"/>
      <c r="F104" s="972"/>
      <c r="G104" s="972"/>
      <c r="H104" s="972"/>
      <c r="I104" s="972"/>
      <c r="J104" s="972"/>
      <c r="K104" s="972"/>
      <c r="L104" s="972"/>
      <c r="M104" s="972"/>
      <c r="N104" s="973"/>
    </row>
    <row r="105" spans="2:14">
      <c r="B105" s="971"/>
      <c r="C105" s="972"/>
      <c r="D105" s="972"/>
      <c r="E105" s="972"/>
      <c r="F105" s="972"/>
      <c r="G105" s="972"/>
      <c r="H105" s="972"/>
      <c r="I105" s="972"/>
      <c r="J105" s="972"/>
      <c r="K105" s="972"/>
      <c r="L105" s="972"/>
      <c r="M105" s="972"/>
      <c r="N105" s="973"/>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4"/>
      <c r="K115" s="974"/>
      <c r="L115" s="974"/>
      <c r="M115" s="974"/>
      <c r="N115" s="975"/>
    </row>
    <row r="116" spans="2:14" ht="15.75" thickBot="1">
      <c r="B116" s="419" t="s">
        <v>2221</v>
      </c>
      <c r="C116" s="420"/>
      <c r="D116" s="420"/>
      <c r="E116" s="259"/>
      <c r="F116" s="259"/>
      <c r="G116" s="259"/>
      <c r="H116" s="259"/>
      <c r="I116" s="259"/>
      <c r="J116" s="976"/>
      <c r="K116" s="976"/>
      <c r="L116" s="976"/>
      <c r="M116" s="976"/>
      <c r="N116" s="977"/>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180</v>
      </c>
      <c r="B36" s="873" t="str">
        <f>VLOOKUP(A36,EQUIPOS!A6:D154,3,FALSE)</f>
        <v>Compresor 120 HP, con martillo.</v>
      </c>
      <c r="C36" s="874"/>
      <c r="D36" s="874"/>
      <c r="E36" s="874"/>
      <c r="F36" s="874"/>
      <c r="G36" s="874"/>
      <c r="H36" s="875"/>
      <c r="I36" s="267"/>
      <c r="J36" s="268"/>
      <c r="K36" s="269">
        <f>VLOOKUP(A36,EQUIPOS!A6:D163,4,FALSE)</f>
        <v>30953.662639288053</v>
      </c>
      <c r="L36" s="270"/>
      <c r="M36" s="271">
        <v>2.5</v>
      </c>
      <c r="N36" s="272">
        <f>K36/M36</f>
        <v>12381.465055715222</v>
      </c>
    </row>
    <row r="37" spans="1:14">
      <c r="A37" s="113" t="s">
        <v>129</v>
      </c>
      <c r="B37" s="873" t="str">
        <f>VLOOKUP(A37,EQUIPOS!A7:D154,3,FALSE)</f>
        <v xml:space="preserve">Buldozer, Potencia al volante de 140 HP, motor de 2200 RPM, longitud de hoja 4,80m. </v>
      </c>
      <c r="C37" s="874"/>
      <c r="D37" s="874"/>
      <c r="E37" s="874"/>
      <c r="F37" s="874"/>
      <c r="G37" s="874"/>
      <c r="H37" s="875"/>
      <c r="I37" s="421"/>
      <c r="J37" s="422"/>
      <c r="K37" s="269">
        <f>VLOOKUP(A37,EQUIPOS!A7:D164,4,FALSE)</f>
        <v>218724.90947319445</v>
      </c>
      <c r="L37" s="335"/>
      <c r="M37" s="336">
        <v>100</v>
      </c>
      <c r="N37" s="272">
        <f>K37/M37</f>
        <v>2187.2490947319443</v>
      </c>
    </row>
    <row r="38" spans="1:14">
      <c r="A38" s="113" t="s">
        <v>312</v>
      </c>
      <c r="B38" s="873" t="str">
        <f>VLOOKUP(A38,EQUIPOS!A8:D154,3,FALSE)</f>
        <v>Retroexcavadora sobre oruga, potencia 138 HP, balde de 1,5 m3.</v>
      </c>
      <c r="C38" s="874"/>
      <c r="D38" s="874"/>
      <c r="E38" s="874"/>
      <c r="F38" s="874"/>
      <c r="G38" s="874"/>
      <c r="H38" s="875"/>
      <c r="I38" s="328"/>
      <c r="J38" s="330"/>
      <c r="K38" s="269">
        <f>VLOOKUP(A38,EQUIPOS!A8:D165,4,FALSE)</f>
        <v>177716.25693561908</v>
      </c>
      <c r="L38" s="423"/>
      <c r="M38" s="424">
        <v>16</v>
      </c>
      <c r="N38" s="272">
        <f>K38/M38</f>
        <v>11107.266058476192</v>
      </c>
    </row>
    <row r="39" spans="1:14">
      <c r="B39" s="873"/>
      <c r="C39" s="874"/>
      <c r="D39" s="874"/>
      <c r="E39" s="880"/>
      <c r="F39" s="874"/>
      <c r="G39" s="874"/>
      <c r="H39" s="875"/>
      <c r="I39" s="36"/>
      <c r="J39" s="37"/>
      <c r="K39" s="274"/>
      <c r="L39" s="276"/>
      <c r="M39" s="277"/>
      <c r="N39" s="278"/>
    </row>
    <row r="40" spans="1:14">
      <c r="B40" s="881" t="s">
        <v>952</v>
      </c>
      <c r="C40" s="882"/>
      <c r="D40" s="882"/>
      <c r="E40" s="38"/>
      <c r="F40" s="39"/>
      <c r="G40" s="39"/>
      <c r="H40" s="40"/>
      <c r="I40" s="36"/>
      <c r="J40" s="37"/>
      <c r="K40" s="279"/>
      <c r="L40" s="276"/>
      <c r="M40" s="401">
        <v>0.01</v>
      </c>
      <c r="N40" s="344">
        <f>N76*M40</f>
        <v>27.894392469875619</v>
      </c>
    </row>
    <row r="41" spans="1:14" ht="15.75" thickBot="1">
      <c r="B41" s="873"/>
      <c r="C41" s="874"/>
      <c r="D41" s="874"/>
      <c r="E41" s="874"/>
      <c r="F41" s="874"/>
      <c r="G41" s="874"/>
      <c r="H41" s="875"/>
      <c r="I41" s="883"/>
      <c r="J41" s="884"/>
      <c r="K41" s="41"/>
      <c r="L41" s="885"/>
      <c r="M41" s="886"/>
      <c r="N41" s="105"/>
    </row>
    <row r="42" spans="1:14" ht="15.75" thickBot="1">
      <c r="B42" s="824" t="s">
        <v>953</v>
      </c>
      <c r="C42" s="825"/>
      <c r="D42" s="825"/>
      <c r="E42" s="825"/>
      <c r="F42" s="825"/>
      <c r="G42" s="825"/>
      <c r="H42" s="825"/>
      <c r="I42" s="825"/>
      <c r="J42" s="825"/>
      <c r="K42" s="825"/>
      <c r="L42" s="825"/>
      <c r="M42" s="826"/>
      <c r="N42" s="394">
        <f>SUM(N36:N41)</f>
        <v>25703.874601393232</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9" t="s">
        <v>944</v>
      </c>
      <c r="C46" s="870"/>
      <c r="D46" s="870"/>
      <c r="E46" s="870"/>
      <c r="F46" s="870"/>
      <c r="G46" s="870"/>
      <c r="H46" s="870"/>
      <c r="I46" s="904"/>
      <c r="J46" s="315" t="s">
        <v>945</v>
      </c>
      <c r="K46" s="85" t="s">
        <v>946</v>
      </c>
      <c r="L46" s="905" t="s">
        <v>955</v>
      </c>
      <c r="M46" s="904"/>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6428.0903577248764</v>
      </c>
      <c r="N47" s="272">
        <f>K47*M47</f>
        <v>1928.4271073174627</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1521.1511110661349</v>
      </c>
      <c r="N48" s="272">
        <f t="shared" ref="N48:N53" si="0">K48*M48</f>
        <v>4563.4533331984048</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10884.168456625752</v>
      </c>
      <c r="N49" s="272">
        <f t="shared" si="0"/>
        <v>2721.0421141564379</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555.04170379162986</v>
      </c>
      <c r="N50" s="272">
        <f t="shared" si="0"/>
        <v>555.04170379162986</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981.3879164809299</v>
      </c>
      <c r="N51" s="272">
        <f t="shared" si="0"/>
        <v>981.3879164809299</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5868.6992335796394</v>
      </c>
      <c r="N52" s="272">
        <f t="shared" si="0"/>
        <v>2687.8642489794752</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4171.4756383747263</v>
      </c>
      <c r="N53" s="272">
        <f t="shared" si="0"/>
        <v>5422.918329887144</v>
      </c>
    </row>
    <row r="54" spans="1:14" ht="15.75" thickBot="1">
      <c r="B54" s="824" t="s">
        <v>953</v>
      </c>
      <c r="C54" s="825"/>
      <c r="D54" s="825"/>
      <c r="E54" s="825"/>
      <c r="F54" s="825"/>
      <c r="G54" s="825"/>
      <c r="H54" s="825"/>
      <c r="I54" s="825"/>
      <c r="J54" s="825"/>
      <c r="K54" s="825"/>
      <c r="L54" s="825"/>
      <c r="M54" s="826"/>
      <c r="N54" s="394">
        <f>SUM(N47:N53)</f>
        <v>18860.134753811486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1">
        <f>VLOOKUP(A59,TRANSPORTE!A5:D117,4,FALSE)</f>
        <v>1182.3355420950079</v>
      </c>
      <c r="M59" s="912"/>
      <c r="N59" s="287">
        <f>K59*L59</f>
        <v>1537.0362047235103</v>
      </c>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1537.0362047235103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s="147"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434">
        <v>128</v>
      </c>
      <c r="N70" s="395">
        <f>K70/M70</f>
        <v>1955.9529687499999</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2789.439246987562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48890.484806915789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9778.0969613831585</v>
      </c>
      <c r="M83" s="860"/>
      <c r="N83" s="51"/>
    </row>
    <row r="84" spans="1:14">
      <c r="B84" s="89" t="s">
        <v>973</v>
      </c>
      <c r="C84" s="90"/>
      <c r="D84" s="90"/>
      <c r="E84" s="90"/>
      <c r="F84" s="90"/>
      <c r="G84" s="90"/>
      <c r="H84" s="90"/>
      <c r="I84" s="87"/>
      <c r="J84" s="88"/>
      <c r="K84" s="304">
        <v>0.05</v>
      </c>
      <c r="L84" s="859">
        <f>N78*K84</f>
        <v>2444.5242403457896</v>
      </c>
      <c r="M84" s="860"/>
      <c r="N84" s="51"/>
    </row>
    <row r="85" spans="1:14" ht="15.75" thickBot="1">
      <c r="B85" s="91" t="s">
        <v>974</v>
      </c>
      <c r="C85" s="92"/>
      <c r="D85" s="92"/>
      <c r="E85" s="92"/>
      <c r="F85" s="92"/>
      <c r="G85" s="92"/>
      <c r="H85" s="92"/>
      <c r="I85" s="93"/>
      <c r="J85" s="94"/>
      <c r="K85" s="305">
        <v>0.05</v>
      </c>
      <c r="L85" s="861">
        <f>N78*K85</f>
        <v>2444.5242403457896</v>
      </c>
      <c r="M85" s="862"/>
      <c r="N85" s="51"/>
    </row>
    <row r="86" spans="1:14" ht="15.75" thickBot="1">
      <c r="B86" s="824" t="s">
        <v>953</v>
      </c>
      <c r="C86" s="825"/>
      <c r="D86" s="825"/>
      <c r="E86" s="825"/>
      <c r="F86" s="825"/>
      <c r="G86" s="825"/>
      <c r="H86" s="825"/>
      <c r="I86" s="825"/>
      <c r="J86" s="825"/>
      <c r="K86" s="825"/>
      <c r="L86" s="825"/>
      <c r="M86" s="826"/>
      <c r="N86" s="52">
        <f>L83+L84+L85</f>
        <v>14667.145442074736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63557.630248990521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30"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180</v>
      </c>
      <c r="B36" s="873" t="str">
        <f>VLOOKUP(A36,EQUIPOS!A6:D154,3,FALSE)</f>
        <v>Compresor 120 HP, con martillo.</v>
      </c>
      <c r="C36" s="874"/>
      <c r="D36" s="874"/>
      <c r="E36" s="874"/>
      <c r="F36" s="874"/>
      <c r="G36" s="874"/>
      <c r="H36" s="875"/>
      <c r="I36" s="267"/>
      <c r="J36" s="268"/>
      <c r="K36" s="269">
        <f>VLOOKUP(A36,EQUIPOS!A6:D163,4,FALSE)</f>
        <v>30953.662639288053</v>
      </c>
      <c r="L36" s="270"/>
      <c r="M36" s="336">
        <v>2.5</v>
      </c>
      <c r="N36" s="272">
        <f>K36/M36</f>
        <v>12381.465055715222</v>
      </c>
    </row>
    <row r="37" spans="1:14">
      <c r="A37" s="113" t="s">
        <v>129</v>
      </c>
      <c r="B37" s="873" t="str">
        <f>VLOOKUP(A37,EQUIPOS!A7:D154,3,FALSE)</f>
        <v xml:space="preserve">Buldozer, Potencia al volante de 140 HP, motor de 2200 RPM, longitud de hoja 4,80m. </v>
      </c>
      <c r="C37" s="874"/>
      <c r="D37" s="874"/>
      <c r="E37" s="874"/>
      <c r="F37" s="874"/>
      <c r="G37" s="874"/>
      <c r="H37" s="875"/>
      <c r="I37" s="421"/>
      <c r="J37" s="422"/>
      <c r="K37" s="269">
        <f>VLOOKUP(A37,EQUIPOS!A7:D164,4,FALSE)</f>
        <v>218724.90947319445</v>
      </c>
      <c r="L37" s="335"/>
      <c r="M37" s="336">
        <v>100</v>
      </c>
      <c r="N37" s="272">
        <f>K37/M37</f>
        <v>2187.2490947319443</v>
      </c>
    </row>
    <row r="38" spans="1:14">
      <c r="A38" s="113" t="s">
        <v>261</v>
      </c>
      <c r="B38" s="873" t="str">
        <f>VLOOKUP(A38,EQUIPOS!A8:D154,3,FALSE)</f>
        <v xml:space="preserve">Motobomba 3 PULGADAS (incluye operario)
</v>
      </c>
      <c r="C38" s="874"/>
      <c r="D38" s="874"/>
      <c r="E38" s="874"/>
      <c r="F38" s="874"/>
      <c r="G38" s="874"/>
      <c r="H38" s="875"/>
      <c r="I38" s="328"/>
      <c r="J38" s="330"/>
      <c r="K38" s="269">
        <f>VLOOKUP(A38,EQUIPOS!A8:D165,4,FALSE)</f>
        <v>8342.0120812881287</v>
      </c>
      <c r="L38" s="423"/>
      <c r="M38" s="424">
        <v>8</v>
      </c>
      <c r="N38" s="272">
        <f>K38/M38</f>
        <v>1042.7515101610161</v>
      </c>
    </row>
    <row r="39" spans="1:14">
      <c r="A39" t="s">
        <v>312</v>
      </c>
      <c r="B39" s="873" t="str">
        <f>VLOOKUP(A39,EQUIPOS!A9:D154,3,FALSE)</f>
        <v>Retroexcavadora sobre oruga, potencia 138 HP, balde de 1,5 m3.</v>
      </c>
      <c r="C39" s="874"/>
      <c r="D39" s="874"/>
      <c r="E39" s="874"/>
      <c r="F39" s="874"/>
      <c r="G39" s="874"/>
      <c r="H39" s="875"/>
      <c r="I39" s="36"/>
      <c r="J39" s="37"/>
      <c r="K39" s="269">
        <f>VLOOKUP(A39,EQUIPOS!A9:D166,4,FALSE)</f>
        <v>177716.25693561908</v>
      </c>
      <c r="L39" s="276"/>
      <c r="M39" s="336">
        <v>8</v>
      </c>
      <c r="N39" s="272">
        <f>K39/M39</f>
        <v>22214.532116952385</v>
      </c>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N78*M41</f>
        <v>241.11460680720396</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38067.112384367771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6428.0903577248764</v>
      </c>
      <c r="N48" s="272">
        <f>K48*M48</f>
        <v>1928.4271073174627</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1521.1511110661349</v>
      </c>
      <c r="N49" s="272">
        <f t="shared" ref="N49:N54" si="0">K49*M49</f>
        <v>4563.4533331984048</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10884.168456625752</v>
      </c>
      <c r="N50" s="272">
        <f t="shared" si="0"/>
        <v>2721.0421141564379</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555.04170379162986</v>
      </c>
      <c r="N51" s="272">
        <f t="shared" si="0"/>
        <v>555.04170379162986</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981.3879164809299</v>
      </c>
      <c r="N52" s="272">
        <f t="shared" si="0"/>
        <v>981.3879164809299</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5868.6992335796394</v>
      </c>
      <c r="N53" s="272">
        <f>K53*M53</f>
        <v>2687.8642489794752</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4171.4756383747263</v>
      </c>
      <c r="N54" s="272">
        <f t="shared" si="0"/>
        <v>5422.918329887144</v>
      </c>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18860.134753811486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0" t="s">
        <v>961</v>
      </c>
      <c r="M60" s="889"/>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911">
        <f>VLOOKUP(A61,TRANSPORTE!A5:D117,4,FALSE)</f>
        <v>1182.3355420950079</v>
      </c>
      <c r="M61" s="912"/>
      <c r="N61" s="287">
        <f>K61*L61</f>
        <v>1537.0362047235103</v>
      </c>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311"/>
      <c r="I64" s="279"/>
      <c r="J64" s="286"/>
      <c r="K64" s="279"/>
      <c r="L64" s="911"/>
      <c r="M64" s="91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2"/>
      <c r="M66" s="903"/>
      <c r="N66" s="127"/>
    </row>
    <row r="67" spans="1:15" ht="15.75" thickBot="1">
      <c r="B67" s="913" t="s">
        <v>953</v>
      </c>
      <c r="C67" s="867"/>
      <c r="D67" s="867"/>
      <c r="E67" s="867"/>
      <c r="F67" s="867"/>
      <c r="G67" s="867"/>
      <c r="H67" s="867"/>
      <c r="I67" s="867"/>
      <c r="J67" s="867"/>
      <c r="K67" s="867"/>
      <c r="L67" s="867"/>
      <c r="M67" s="868"/>
      <c r="N67" s="104">
        <f>N61+N62+N63+N64+N65</f>
        <v>1537.0362047235103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3" t="s">
        <v>963</v>
      </c>
      <c r="C71" s="864"/>
      <c r="D71" s="864"/>
      <c r="E71" s="864"/>
      <c r="F71" s="864"/>
      <c r="G71" s="864"/>
      <c r="H71" s="864"/>
      <c r="I71" s="73" t="s">
        <v>964</v>
      </c>
      <c r="J71" s="75" t="s">
        <v>1410</v>
      </c>
      <c r="K71" s="74" t="s">
        <v>966</v>
      </c>
      <c r="L71" s="865" t="s">
        <v>950</v>
      </c>
      <c r="M71" s="866"/>
      <c r="N71" s="98" t="s">
        <v>951</v>
      </c>
    </row>
    <row r="72" spans="1:15">
      <c r="A72" s="147" t="s">
        <v>15</v>
      </c>
      <c r="B72" s="49" t="str">
        <f>VLOOKUP(A72,'MANO DE OBRA'!A8:D68,3,FALSE)</f>
        <v>Obrero (6)</v>
      </c>
      <c r="C72" s="47"/>
      <c r="D72" s="47"/>
      <c r="E72" s="47"/>
      <c r="F72" s="47"/>
      <c r="G72" s="47"/>
      <c r="H72" s="47"/>
      <c r="I72" s="292">
        <f>K72/J72*100</f>
        <v>202996.19999999998</v>
      </c>
      <c r="J72" s="293">
        <v>185</v>
      </c>
      <c r="K72" s="294">
        <f>VLOOKUP(A72,'MANO DE OBRA'!A8:D99,4,FALSE)</f>
        <v>375542.97</v>
      </c>
      <c r="L72" s="50"/>
      <c r="M72" s="434">
        <v>20</v>
      </c>
      <c r="N72" s="395">
        <f>K72/M72</f>
        <v>18777.148499999999</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0"/>
      <c r="C77" s="901"/>
      <c r="D77" s="901"/>
      <c r="E77" s="901"/>
      <c r="F77" s="901"/>
      <c r="G77" s="901"/>
      <c r="H77" s="901"/>
      <c r="I77" s="126"/>
      <c r="J77" s="126"/>
      <c r="K77" s="126"/>
      <c r="L77" s="914"/>
      <c r="M77" s="914"/>
      <c r="N77" s="45"/>
    </row>
    <row r="78" spans="1:15" ht="15.75" thickBot="1">
      <c r="B78" s="913" t="s">
        <v>953</v>
      </c>
      <c r="C78" s="867"/>
      <c r="D78" s="867"/>
      <c r="E78" s="867"/>
      <c r="F78" s="867"/>
      <c r="G78" s="867"/>
      <c r="H78" s="867"/>
      <c r="I78" s="867"/>
      <c r="J78" s="867"/>
      <c r="K78" s="867"/>
      <c r="L78" s="867"/>
      <c r="M78" s="868"/>
      <c r="N78" s="301">
        <f>SUM(N72:N77)</f>
        <v>24111.460680720396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82575.744023623163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9" t="s">
        <v>969</v>
      </c>
      <c r="C84" s="870"/>
      <c r="D84" s="870"/>
      <c r="E84" s="870"/>
      <c r="F84" s="870"/>
      <c r="G84" s="870"/>
      <c r="H84" s="870"/>
      <c r="I84" s="314"/>
      <c r="J84" s="334"/>
      <c r="K84" s="302" t="s">
        <v>970</v>
      </c>
      <c r="L84" s="871" t="s">
        <v>971</v>
      </c>
      <c r="M84" s="872"/>
      <c r="N84" s="303"/>
    </row>
    <row r="85" spans="1:14">
      <c r="B85" s="857" t="s">
        <v>972</v>
      </c>
      <c r="C85" s="858"/>
      <c r="D85" s="858"/>
      <c r="E85" s="858"/>
      <c r="F85" s="858"/>
      <c r="G85" s="858"/>
      <c r="H85" s="858"/>
      <c r="I85" s="87"/>
      <c r="J85" s="88"/>
      <c r="K85" s="304">
        <v>0.2</v>
      </c>
      <c r="L85" s="859">
        <f>N80*K85</f>
        <v>16515.148804724635</v>
      </c>
      <c r="M85" s="860"/>
      <c r="N85" s="51"/>
    </row>
    <row r="86" spans="1:14">
      <c r="B86" s="89" t="s">
        <v>973</v>
      </c>
      <c r="C86" s="90"/>
      <c r="D86" s="90"/>
      <c r="E86" s="90"/>
      <c r="F86" s="90"/>
      <c r="G86" s="90"/>
      <c r="H86" s="90"/>
      <c r="I86" s="87"/>
      <c r="J86" s="88"/>
      <c r="K86" s="304">
        <v>0.05</v>
      </c>
      <c r="L86" s="859">
        <f>N80*K86</f>
        <v>4128.7872011811587</v>
      </c>
      <c r="M86" s="860"/>
      <c r="N86" s="51"/>
    </row>
    <row r="87" spans="1:14" ht="15.75" thickBot="1">
      <c r="B87" s="91" t="s">
        <v>974</v>
      </c>
      <c r="C87" s="92"/>
      <c r="D87" s="92"/>
      <c r="E87" s="92"/>
      <c r="F87" s="92"/>
      <c r="G87" s="92"/>
      <c r="H87" s="92"/>
      <c r="I87" s="93"/>
      <c r="J87" s="94"/>
      <c r="K87" s="305">
        <v>0.05</v>
      </c>
      <c r="L87" s="861">
        <f>N80*K87</f>
        <v>4128.7872011811587</v>
      </c>
      <c r="M87" s="862"/>
      <c r="N87" s="51"/>
    </row>
    <row r="88" spans="1:14" ht="15.75" thickBot="1">
      <c r="B88" s="824" t="s">
        <v>953</v>
      </c>
      <c r="C88" s="825"/>
      <c r="D88" s="825"/>
      <c r="E88" s="825"/>
      <c r="F88" s="825"/>
      <c r="G88" s="825"/>
      <c r="H88" s="825"/>
      <c r="I88" s="825"/>
      <c r="J88" s="825"/>
      <c r="K88" s="825"/>
      <c r="L88" s="825"/>
      <c r="M88" s="826"/>
      <c r="N88" s="52">
        <f>L85+L86+L87</f>
        <v>24772.723207086954</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107348.46723071011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2.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129</v>
      </c>
      <c r="B36" s="873" t="str">
        <f>VLOOKUP(A36,EQUIPOS!A6:D154,3,FALSE)</f>
        <v xml:space="preserve">Buldozer, Potencia al volante de 140 HP, motor de 2200 RPM, longitud de hoja 4,80m. </v>
      </c>
      <c r="C36" s="874"/>
      <c r="D36" s="874"/>
      <c r="E36" s="874"/>
      <c r="F36" s="874"/>
      <c r="G36" s="874"/>
      <c r="H36" s="875"/>
      <c r="I36" s="267"/>
      <c r="J36" s="268"/>
      <c r="K36" s="269">
        <f>VLOOKUP(A36,EQUIPOS!A6:D163,4,FALSE)</f>
        <v>218724.90947319445</v>
      </c>
      <c r="L36" s="270"/>
      <c r="M36" s="336">
        <v>100</v>
      </c>
      <c r="N36" s="272">
        <f>K36/M36</f>
        <v>2187.2490947319443</v>
      </c>
    </row>
    <row r="37" spans="1:14">
      <c r="A37" s="113" t="s">
        <v>312</v>
      </c>
      <c r="B37" s="873" t="str">
        <f>VLOOKUP(A37,EQUIPOS!A7:D154,3,FALSE)</f>
        <v>Retroexcavadora sobre oruga, potencia 138 HP, balde de 1,5 m3.</v>
      </c>
      <c r="C37" s="874"/>
      <c r="D37" s="874"/>
      <c r="E37" s="874"/>
      <c r="F37" s="874"/>
      <c r="G37" s="874"/>
      <c r="H37" s="875"/>
      <c r="I37" s="421"/>
      <c r="J37" s="422"/>
      <c r="K37" s="269">
        <f>VLOOKUP(A37,EQUIPOS!A7:D164,4,FALSE)</f>
        <v>177716.25693561908</v>
      </c>
      <c r="L37" s="335"/>
      <c r="M37" s="336">
        <v>35</v>
      </c>
      <c r="N37" s="272">
        <f>K37/M37</f>
        <v>5077.6073410176878</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8.2809726290859995</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7273.1374083787186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4171.4756383747263</v>
      </c>
      <c r="N48" s="272">
        <f>K48*M48</f>
        <v>5422.918329887144</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4" t="s">
        <v>953</v>
      </c>
      <c r="C55" s="825"/>
      <c r="D55" s="825"/>
      <c r="E55" s="825"/>
      <c r="F55" s="825"/>
      <c r="G55" s="825"/>
      <c r="H55" s="825"/>
      <c r="I55" s="825"/>
      <c r="J55" s="825"/>
      <c r="K55" s="825"/>
      <c r="L55" s="825"/>
      <c r="M55" s="826"/>
      <c r="N55" s="394">
        <f>SUM(N48:N54)</f>
        <v>5422.918329887144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911">
        <f>VLOOKUP(A60,TRANSPORTE!A5:D117,4,FALSE)</f>
        <v>1182.3355420950079</v>
      </c>
      <c r="M60" s="912"/>
      <c r="N60" s="287">
        <f>K60*L60</f>
        <v>1537.0362047235103</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1537.0362047235103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2">
        <v>280</v>
      </c>
      <c r="N72" s="395">
        <f>K72/M72</f>
        <v>447.07496428571426</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f>SUM(N71:N76)</f>
        <v>828.09726290859999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15061.189205897972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3012.2378411795944</v>
      </c>
      <c r="M84" s="860"/>
      <c r="N84" s="51"/>
    </row>
    <row r="85" spans="1:14">
      <c r="B85" s="89" t="s">
        <v>973</v>
      </c>
      <c r="C85" s="90"/>
      <c r="D85" s="90"/>
      <c r="E85" s="90"/>
      <c r="F85" s="90"/>
      <c r="G85" s="90"/>
      <c r="H85" s="90"/>
      <c r="I85" s="87"/>
      <c r="J85" s="88"/>
      <c r="K85" s="304">
        <v>0.05</v>
      </c>
      <c r="L85" s="859">
        <f>N79*K85</f>
        <v>753.0594602948986</v>
      </c>
      <c r="M85" s="860"/>
      <c r="N85" s="51"/>
    </row>
    <row r="86" spans="1:14" ht="15.75" thickBot="1">
      <c r="B86" s="91" t="s">
        <v>974</v>
      </c>
      <c r="C86" s="92"/>
      <c r="D86" s="92"/>
      <c r="E86" s="92"/>
      <c r="F86" s="92"/>
      <c r="G86" s="92"/>
      <c r="H86" s="92"/>
      <c r="I86" s="93"/>
      <c r="J86" s="94"/>
      <c r="K86" s="305">
        <v>0.05</v>
      </c>
      <c r="L86" s="861">
        <f>N79*K86</f>
        <v>753.0594602948986</v>
      </c>
      <c r="M86" s="862"/>
      <c r="N86" s="51"/>
    </row>
    <row r="87" spans="1:14" ht="15.75" thickBot="1">
      <c r="B87" s="824" t="s">
        <v>953</v>
      </c>
      <c r="C87" s="825"/>
      <c r="D87" s="825"/>
      <c r="E87" s="825"/>
      <c r="F87" s="825"/>
      <c r="G87" s="825"/>
      <c r="H87" s="825"/>
      <c r="I87" s="825"/>
      <c r="J87" s="825"/>
      <c r="K87" s="825"/>
      <c r="L87" s="825"/>
      <c r="M87" s="826"/>
      <c r="N87" s="52">
        <f>L84+L85+L86</f>
        <v>4518.3567617693916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19579.545967667364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7.75" customHeight="1" thickBot="1">
      <c r="B29" s="71" t="s">
        <v>943</v>
      </c>
      <c r="C29" s="803" t="s">
        <v>944</v>
      </c>
      <c r="D29" s="804"/>
      <c r="E29" s="804"/>
      <c r="F29" s="804"/>
      <c r="G29" s="804"/>
      <c r="H29" s="804"/>
      <c r="I29" s="804"/>
      <c r="J29" s="72"/>
      <c r="K29" s="342" t="s">
        <v>2215</v>
      </c>
      <c r="L29" s="800" t="s">
        <v>945</v>
      </c>
      <c r="M29" s="801"/>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94" t="s">
        <v>944</v>
      </c>
      <c r="C34" s="895"/>
      <c r="D34" s="895"/>
      <c r="E34" s="895"/>
      <c r="F34" s="895"/>
      <c r="G34" s="895"/>
      <c r="H34" s="896"/>
      <c r="I34" s="897" t="s">
        <v>948</v>
      </c>
      <c r="J34" s="898"/>
      <c r="K34" s="69" t="s">
        <v>949</v>
      </c>
      <c r="L34" s="899" t="s">
        <v>950</v>
      </c>
      <c r="M34" s="896"/>
      <c r="N34" s="70" t="s">
        <v>951</v>
      </c>
    </row>
    <row r="35" spans="1:14">
      <c r="A35" s="113" t="s">
        <v>263</v>
      </c>
      <c r="B35" s="873" t="str">
        <f>VLOOKUP(A35,EQUIPOS!A6:D154,3,FALSE)</f>
        <v xml:space="preserve">Motobomba 4 pulgadas
</v>
      </c>
      <c r="C35" s="874"/>
      <c r="D35" s="874"/>
      <c r="E35" s="874"/>
      <c r="F35" s="874"/>
      <c r="G35" s="874"/>
      <c r="H35" s="875"/>
      <c r="I35" s="267"/>
      <c r="J35" s="268"/>
      <c r="K35" s="269">
        <f>VLOOKUP(A35,EQUIPOS!A6:D163,4,FALSE)</f>
        <v>11236.179538061564</v>
      </c>
      <c r="L35" s="270"/>
      <c r="M35" s="336">
        <v>21</v>
      </c>
      <c r="N35" s="272">
        <f>K35/M35</f>
        <v>535.05616847912211</v>
      </c>
    </row>
    <row r="36" spans="1:14">
      <c r="A36" s="113" t="s">
        <v>129</v>
      </c>
      <c r="B36" s="873" t="str">
        <f>VLOOKUP(A36,EQUIPOS!A7:D154,3,FALSE)</f>
        <v xml:space="preserve">Buldozer, Potencia al volante de 140 HP, motor de 2200 RPM, longitud de hoja 4,80m. </v>
      </c>
      <c r="C36" s="874"/>
      <c r="D36" s="874"/>
      <c r="E36" s="874"/>
      <c r="F36" s="874"/>
      <c r="G36" s="874"/>
      <c r="H36" s="875"/>
      <c r="I36" s="421"/>
      <c r="J36" s="422"/>
      <c r="K36" s="269">
        <f>VLOOKUP(A36,EQUIPOS!A7:D164,4,FALSE)</f>
        <v>218724.90947319445</v>
      </c>
      <c r="L36" s="335"/>
      <c r="M36" s="336">
        <v>100</v>
      </c>
      <c r="N36" s="272">
        <f>K36/M36</f>
        <v>2187.2490947319443</v>
      </c>
    </row>
    <row r="37" spans="1:14">
      <c r="A37" s="113" t="s">
        <v>312</v>
      </c>
      <c r="B37" s="873" t="str">
        <f>VLOOKUP(A37,EQUIPOS!A8:D154,3,FALSE)</f>
        <v>Retroexcavadora sobre oruga, potencia 138 HP, balde de 1,5 m3.</v>
      </c>
      <c r="C37" s="874"/>
      <c r="D37" s="874"/>
      <c r="E37" s="874"/>
      <c r="F37" s="874"/>
      <c r="G37" s="874"/>
      <c r="H37" s="875"/>
      <c r="I37" s="328"/>
      <c r="J37" s="330"/>
      <c r="K37" s="269">
        <f>VLOOKUP(A37,EQUIPOS!A8:D165,4,FALSE)</f>
        <v>177716.25693561908</v>
      </c>
      <c r="L37" s="423"/>
      <c r="M37" s="424">
        <v>21</v>
      </c>
      <c r="N37" s="272">
        <f>K37/M37</f>
        <v>8462.6789016961466</v>
      </c>
    </row>
    <row r="38" spans="1:14">
      <c r="B38" s="873"/>
      <c r="C38" s="874"/>
      <c r="D38" s="874"/>
      <c r="E38" s="874"/>
      <c r="F38" s="874"/>
      <c r="G38" s="874"/>
      <c r="H38" s="875"/>
      <c r="I38" s="36"/>
      <c r="J38" s="37"/>
      <c r="K38" s="269"/>
      <c r="L38" s="276"/>
      <c r="M38" s="336"/>
      <c r="N38" s="272"/>
    </row>
    <row r="39" spans="1:14">
      <c r="B39" s="320"/>
      <c r="C39" s="321"/>
      <c r="D39" s="321"/>
      <c r="E39" s="321"/>
      <c r="F39" s="323"/>
      <c r="G39" s="323"/>
      <c r="H39" s="125"/>
      <c r="I39" s="36"/>
      <c r="J39" s="37"/>
      <c r="K39" s="269"/>
      <c r="L39" s="276"/>
      <c r="M39" s="277"/>
      <c r="N39" s="273"/>
    </row>
    <row r="40" spans="1:14">
      <c r="B40" s="881" t="s">
        <v>952</v>
      </c>
      <c r="C40" s="882"/>
      <c r="D40" s="882"/>
      <c r="E40" s="38"/>
      <c r="F40" s="39"/>
      <c r="G40" s="39"/>
      <c r="H40" s="40"/>
      <c r="I40" s="36"/>
      <c r="J40" s="37"/>
      <c r="K40" s="279"/>
      <c r="L40" s="276"/>
      <c r="M40" s="401">
        <v>0.01</v>
      </c>
      <c r="N40" s="344">
        <f>N76*M40</f>
        <v>13.801621048476665</v>
      </c>
    </row>
    <row r="41" spans="1:14" ht="15.75" thickBot="1">
      <c r="B41" s="873"/>
      <c r="C41" s="874"/>
      <c r="D41" s="874"/>
      <c r="E41" s="874"/>
      <c r="F41" s="874"/>
      <c r="G41" s="874"/>
      <c r="H41" s="875"/>
      <c r="I41" s="883"/>
      <c r="J41" s="884"/>
      <c r="K41" s="41"/>
      <c r="L41" s="885"/>
      <c r="M41" s="886"/>
      <c r="N41" s="105"/>
    </row>
    <row r="42" spans="1:14" ht="15.75" thickBot="1">
      <c r="B42" s="824" t="s">
        <v>953</v>
      </c>
      <c r="C42" s="825"/>
      <c r="D42" s="825"/>
      <c r="E42" s="825"/>
      <c r="F42" s="825"/>
      <c r="G42" s="825"/>
      <c r="H42" s="825"/>
      <c r="I42" s="825"/>
      <c r="J42" s="825"/>
      <c r="K42" s="825"/>
      <c r="L42" s="825"/>
      <c r="M42" s="826"/>
      <c r="N42" s="394">
        <f>SUM(N35:N41)</f>
        <v>11198.78578595569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9" t="s">
        <v>944</v>
      </c>
      <c r="C46" s="870"/>
      <c r="D46" s="870"/>
      <c r="E46" s="870"/>
      <c r="F46" s="870"/>
      <c r="G46" s="870"/>
      <c r="H46" s="870"/>
      <c r="I46" s="904"/>
      <c r="J46" s="315" t="s">
        <v>945</v>
      </c>
      <c r="K46" s="85" t="s">
        <v>946</v>
      </c>
      <c r="L46" s="905" t="s">
        <v>955</v>
      </c>
      <c r="M46" s="904"/>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4171.4756383747263</v>
      </c>
      <c r="N47" s="272">
        <f>K47*M47</f>
        <v>5422.918329887144</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5422.918329887144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1">
        <f>VLOOKUP(A59,TRANSPORTE!A5:D117,4,FALSE)</f>
        <v>1182.3355420950079</v>
      </c>
      <c r="M59" s="912"/>
      <c r="N59" s="287">
        <f>K59*L59</f>
        <v>1537.0362047235103</v>
      </c>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1537.0362047235103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s="147"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168</v>
      </c>
      <c r="N70" s="395">
        <f>K70/M70</f>
        <v>745.12494047619043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913" t="s">
        <v>953</v>
      </c>
      <c r="C76" s="867"/>
      <c r="D76" s="867"/>
      <c r="E76" s="867"/>
      <c r="F76" s="867"/>
      <c r="G76" s="867"/>
      <c r="H76" s="867"/>
      <c r="I76" s="867"/>
      <c r="J76" s="867"/>
      <c r="K76" s="867"/>
      <c r="L76" s="867"/>
      <c r="M76" s="868"/>
      <c r="N76" s="460">
        <f>SUM(N70:N75)</f>
        <v>1380.1621048476666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19538.902425414009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3907.780485082802</v>
      </c>
      <c r="M83" s="860"/>
      <c r="N83" s="51"/>
    </row>
    <row r="84" spans="1:14">
      <c r="B84" s="89" t="s">
        <v>973</v>
      </c>
      <c r="C84" s="90"/>
      <c r="D84" s="90"/>
      <c r="E84" s="90"/>
      <c r="F84" s="90"/>
      <c r="G84" s="90"/>
      <c r="H84" s="90"/>
      <c r="I84" s="87"/>
      <c r="J84" s="88"/>
      <c r="K84" s="304">
        <v>0.05</v>
      </c>
      <c r="L84" s="859">
        <f>N78*K84</f>
        <v>976.9451212707005</v>
      </c>
      <c r="M84" s="860"/>
      <c r="N84" s="51"/>
    </row>
    <row r="85" spans="1:14" ht="15.75" thickBot="1">
      <c r="B85" s="91" t="s">
        <v>974</v>
      </c>
      <c r="C85" s="92"/>
      <c r="D85" s="92"/>
      <c r="E85" s="92"/>
      <c r="F85" s="92"/>
      <c r="G85" s="92"/>
      <c r="H85" s="92"/>
      <c r="I85" s="93"/>
      <c r="J85" s="94"/>
      <c r="K85" s="305">
        <v>0.05</v>
      </c>
      <c r="L85" s="861">
        <f>N78*K85</f>
        <v>976.9451212707005</v>
      </c>
      <c r="M85" s="862"/>
      <c r="N85" s="51"/>
    </row>
    <row r="86" spans="1:14" ht="15.75" thickBot="1">
      <c r="B86" s="824" t="s">
        <v>953</v>
      </c>
      <c r="C86" s="825"/>
      <c r="D86" s="825"/>
      <c r="E86" s="825"/>
      <c r="F86" s="825"/>
      <c r="G86" s="825"/>
      <c r="H86" s="825"/>
      <c r="I86" s="825"/>
      <c r="J86" s="825"/>
      <c r="K86" s="825"/>
      <c r="L86" s="825"/>
      <c r="M86" s="826"/>
      <c r="N86" s="52">
        <f>L83+L84+L85</f>
        <v>5861.6707276242032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25400.573153038211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29.25"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162</v>
      </c>
      <c r="B36" s="873" t="str">
        <f>VLOOKUP(A36,EQUIPOS!A6:D154,3,FALSE)</f>
        <v>Compactador manual (SALTARIN) Peso de operación (Kg.) 52, Fuerza de impacto por golpe (KN) 12.</v>
      </c>
      <c r="C36" s="874"/>
      <c r="D36" s="874"/>
      <c r="E36" s="874"/>
      <c r="F36" s="874"/>
      <c r="G36" s="874"/>
      <c r="H36" s="875"/>
      <c r="I36" s="267"/>
      <c r="J36" s="268"/>
      <c r="K36" s="269">
        <f>VLOOKUP(A36,EQUIPOS!A6:D163,4,FALSE)</f>
        <v>6972.312509499634</v>
      </c>
      <c r="L36" s="270"/>
      <c r="M36" s="336">
        <v>2.5</v>
      </c>
      <c r="N36" s="272">
        <f>K36/M36</f>
        <v>2788.9250037998536</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469.42871250000002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3258.3537162998537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32984.237490621621</v>
      </c>
      <c r="N48" s="272">
        <f>K48*M48</f>
        <v>42879.508737808108</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44.451023413669695</v>
      </c>
      <c r="N49" s="272">
        <f>K49*M49</f>
        <v>1333.530702410091</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44213.039440218199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1">
        <f>VLOOKUP(A60,TRANSPORTE!A5:D117,4,FALSE)</f>
        <v>1182.3355420950079</v>
      </c>
      <c r="M60" s="912"/>
      <c r="N60" s="287">
        <f>K60*L60</f>
        <v>1537.0362047235103</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1537.0362047235103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9388.5742499999997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58397.003611241562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11679.400722248312</v>
      </c>
      <c r="M84" s="860"/>
      <c r="N84" s="51"/>
    </row>
    <row r="85" spans="1:14">
      <c r="B85" s="89" t="s">
        <v>973</v>
      </c>
      <c r="C85" s="90"/>
      <c r="D85" s="90"/>
      <c r="E85" s="90"/>
      <c r="F85" s="90"/>
      <c r="G85" s="90"/>
      <c r="H85" s="90"/>
      <c r="I85" s="87"/>
      <c r="J85" s="88"/>
      <c r="K85" s="304">
        <v>0.05</v>
      </c>
      <c r="L85" s="859">
        <f>N79*K85</f>
        <v>2919.8501805620781</v>
      </c>
      <c r="M85" s="860"/>
      <c r="N85" s="51"/>
    </row>
    <row r="86" spans="1:14" ht="15.75" thickBot="1">
      <c r="B86" s="91" t="s">
        <v>974</v>
      </c>
      <c r="C86" s="92"/>
      <c r="D86" s="92"/>
      <c r="E86" s="92"/>
      <c r="F86" s="92"/>
      <c r="G86" s="92"/>
      <c r="H86" s="92"/>
      <c r="I86" s="93"/>
      <c r="J86" s="94"/>
      <c r="K86" s="305">
        <v>0.05</v>
      </c>
      <c r="L86" s="861">
        <f>N79*K86</f>
        <v>2919.8501805620781</v>
      </c>
      <c r="M86" s="862"/>
      <c r="N86" s="51"/>
    </row>
    <row r="87" spans="1:14" ht="15.75" thickBot="1">
      <c r="B87" s="824" t="s">
        <v>953</v>
      </c>
      <c r="C87" s="825"/>
      <c r="D87" s="825"/>
      <c r="E87" s="825"/>
      <c r="F87" s="825"/>
      <c r="G87" s="825"/>
      <c r="H87" s="825"/>
      <c r="I87" s="825"/>
      <c r="J87" s="825"/>
      <c r="K87" s="825"/>
      <c r="L87" s="825"/>
      <c r="M87" s="826"/>
      <c r="N87" s="52">
        <f>L84+L85+L86</f>
        <v>17519.101083372469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75916.104694614027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162</v>
      </c>
      <c r="B36" s="873" t="str">
        <f>VLOOKUP(A36,EQUIPOS!A6:D154,3,FALSE)</f>
        <v>Compactador manual (SALTARIN) Peso de operación (Kg.) 52, Fuerza de impacto por golpe (KN) 12.</v>
      </c>
      <c r="C36" s="874"/>
      <c r="D36" s="874"/>
      <c r="E36" s="874"/>
      <c r="F36" s="874"/>
      <c r="G36" s="874"/>
      <c r="H36" s="875"/>
      <c r="I36" s="267"/>
      <c r="J36" s="268"/>
      <c r="K36" s="269">
        <f>VLOOKUP(A36,EQUIPOS!A6:D163,4,FALSE)</f>
        <v>6972.312509499634</v>
      </c>
      <c r="L36" s="270"/>
      <c r="M36" s="336">
        <v>2.5</v>
      </c>
      <c r="N36" s="272">
        <f>K36/M36</f>
        <v>2788.9250037998536</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469.42871250000002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3258.3537162998537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16928.94017434417</v>
      </c>
      <c r="N48" s="272">
        <f>K48*M48</f>
        <v>22007.622226647421</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44.451023413669695</v>
      </c>
      <c r="N49" s="272">
        <f>K49*M49</f>
        <v>1333.530702410091</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23341.152929057513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1">
        <f>VLOOKUP(A60,TRANSPORTE!A5:D117,4,FALSE)</f>
        <v>1182.3355420950079</v>
      </c>
      <c r="M60" s="912"/>
      <c r="N60" s="287">
        <f>K60*L60</f>
        <v>1537.0362047235103</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45"/>
    </row>
    <row r="66" spans="1:15" ht="15.75" thickBot="1">
      <c r="B66" s="913" t="s">
        <v>953</v>
      </c>
      <c r="C66" s="867"/>
      <c r="D66" s="867"/>
      <c r="E66" s="867"/>
      <c r="F66" s="867"/>
      <c r="G66" s="867"/>
      <c r="H66" s="867"/>
      <c r="I66" s="867"/>
      <c r="J66" s="867"/>
      <c r="K66" s="867"/>
      <c r="L66" s="867"/>
      <c r="M66" s="868"/>
      <c r="N66" s="104">
        <f>N60+N61+N62+N63+N64</f>
        <v>1537.0362047235103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9388.5742499999997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37525.117100080875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7505.0234200161758</v>
      </c>
      <c r="M84" s="860"/>
      <c r="N84" s="51"/>
    </row>
    <row r="85" spans="1:14">
      <c r="B85" s="89" t="s">
        <v>973</v>
      </c>
      <c r="C85" s="90"/>
      <c r="D85" s="90"/>
      <c r="E85" s="90"/>
      <c r="F85" s="90"/>
      <c r="G85" s="90"/>
      <c r="H85" s="90"/>
      <c r="I85" s="87"/>
      <c r="J85" s="88"/>
      <c r="K85" s="304">
        <v>0.05</v>
      </c>
      <c r="L85" s="859">
        <f>N79*K85</f>
        <v>1876.255855004044</v>
      </c>
      <c r="M85" s="860"/>
      <c r="N85" s="51"/>
    </row>
    <row r="86" spans="1:14" ht="15.75" thickBot="1">
      <c r="B86" s="91" t="s">
        <v>974</v>
      </c>
      <c r="C86" s="92"/>
      <c r="D86" s="92"/>
      <c r="E86" s="92"/>
      <c r="F86" s="92"/>
      <c r="G86" s="92"/>
      <c r="H86" s="92"/>
      <c r="I86" s="93"/>
      <c r="J86" s="94"/>
      <c r="K86" s="305">
        <v>0.05</v>
      </c>
      <c r="L86" s="861">
        <f>N79*K86</f>
        <v>1876.255855004044</v>
      </c>
      <c r="M86" s="862"/>
      <c r="N86" s="51"/>
    </row>
    <row r="87" spans="1:14" ht="15.75" thickBot="1">
      <c r="B87" s="824" t="s">
        <v>953</v>
      </c>
      <c r="C87" s="825"/>
      <c r="D87" s="825"/>
      <c r="E87" s="825"/>
      <c r="F87" s="825"/>
      <c r="G87" s="825"/>
      <c r="H87" s="825"/>
      <c r="I87" s="825"/>
      <c r="J87" s="825"/>
      <c r="K87" s="825"/>
      <c r="L87" s="825"/>
      <c r="M87" s="826"/>
      <c r="N87" s="52">
        <f>L84+L85+L86</f>
        <v>11257.535130024266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48782.652230105145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162</v>
      </c>
      <c r="B36" s="873" t="str">
        <f>VLOOKUP(A36,EQUIPOS!A6:D154,3,FALSE)</f>
        <v>Compactador manual (SALTARIN) Peso de operación (Kg.) 52, Fuerza de impacto por golpe (KN) 12.</v>
      </c>
      <c r="C36" s="874"/>
      <c r="D36" s="874"/>
      <c r="E36" s="874"/>
      <c r="F36" s="874"/>
      <c r="G36" s="874"/>
      <c r="H36" s="875"/>
      <c r="I36" s="267"/>
      <c r="J36" s="268"/>
      <c r="K36" s="269">
        <f>VLOOKUP(A36,EQUIPOS!A6:D163,4,FALSE)</f>
        <v>6972.312509499634</v>
      </c>
      <c r="L36" s="270"/>
      <c r="M36" s="336">
        <v>2.5</v>
      </c>
      <c r="N36" s="272">
        <f>K36/M36</f>
        <v>2788.9250037998536</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469.42871250000002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3258.3537162998537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46886.104373560993</v>
      </c>
      <c r="N48" s="272">
        <f>K48*M48</f>
        <v>60951.935685629294</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44.451023413669695</v>
      </c>
      <c r="N49" s="272">
        <f>K49*M49</f>
        <v>1333.530702410091</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62285.466388039385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1">
        <f>VLOOKUP(A60,TRANSPORTE!A5:D117,4,FALSE)</f>
        <v>1182.3355420950079</v>
      </c>
      <c r="M60" s="912"/>
      <c r="N60" s="287">
        <f>K60*L60</f>
        <v>1537.0362047235103</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1537.0362047235103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f>SUM(N71:N76)</f>
        <v>9388.5742499999997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76469.430559062748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15293.88611181255</v>
      </c>
      <c r="M84" s="860"/>
      <c r="N84" s="51"/>
    </row>
    <row r="85" spans="1:14">
      <c r="B85" s="89" t="s">
        <v>973</v>
      </c>
      <c r="C85" s="90"/>
      <c r="D85" s="90"/>
      <c r="E85" s="90"/>
      <c r="F85" s="90"/>
      <c r="G85" s="90"/>
      <c r="H85" s="90"/>
      <c r="I85" s="87"/>
      <c r="J85" s="88"/>
      <c r="K85" s="304">
        <v>0.05</v>
      </c>
      <c r="L85" s="859">
        <f>N79*K85</f>
        <v>3823.4715279531374</v>
      </c>
      <c r="M85" s="860"/>
      <c r="N85" s="51"/>
    </row>
    <row r="86" spans="1:14" ht="15.75" thickBot="1">
      <c r="B86" s="91" t="s">
        <v>974</v>
      </c>
      <c r="C86" s="92"/>
      <c r="D86" s="92"/>
      <c r="E86" s="92"/>
      <c r="F86" s="92"/>
      <c r="G86" s="92"/>
      <c r="H86" s="92"/>
      <c r="I86" s="93"/>
      <c r="J86" s="94"/>
      <c r="K86" s="305">
        <v>0.05</v>
      </c>
      <c r="L86" s="861">
        <f>N79*K86</f>
        <v>3823.4715279531374</v>
      </c>
      <c r="M86" s="862"/>
      <c r="N86" s="51"/>
    </row>
    <row r="87" spans="1:14" ht="15.75" thickBot="1">
      <c r="B87" s="824" t="s">
        <v>953</v>
      </c>
      <c r="C87" s="825"/>
      <c r="D87" s="825"/>
      <c r="E87" s="825"/>
      <c r="F87" s="825"/>
      <c r="G87" s="825"/>
      <c r="H87" s="825"/>
      <c r="I87" s="825"/>
      <c r="J87" s="825"/>
      <c r="K87" s="825"/>
      <c r="L87" s="825"/>
      <c r="M87" s="826"/>
      <c r="N87" s="52">
        <f>L84+L85+L86</f>
        <v>22940.829167718824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99410.259726781573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162</v>
      </c>
      <c r="B36" s="873" t="str">
        <f>VLOOKUP(A36,EQUIPOS!A6:D154,3,FALSE)</f>
        <v>Compactador manual (SALTARIN) Peso de operación (Kg.) 52, Fuerza de impacto por golpe (KN) 12.</v>
      </c>
      <c r="C36" s="874"/>
      <c r="D36" s="874"/>
      <c r="E36" s="874"/>
      <c r="F36" s="874"/>
      <c r="G36" s="874"/>
      <c r="H36" s="875"/>
      <c r="I36" s="267"/>
      <c r="J36" s="268"/>
      <c r="K36" s="269">
        <f>VLOOKUP(A36,EQUIPOS!A6:D163,4,FALSE)</f>
        <v>6972.312509499634</v>
      </c>
      <c r="L36" s="270"/>
      <c r="M36" s="336">
        <v>2.5</v>
      </c>
      <c r="N36" s="272">
        <f>K36/M36</f>
        <v>2788.9250037998536</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469.42871250000002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3258.3537162998537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58436.642281009648</v>
      </c>
      <c r="N48" s="272">
        <f>K48*M48</f>
        <v>75967.634965312551</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44.451023413669695</v>
      </c>
      <c r="N49" s="272">
        <f>K49*M49</f>
        <v>1333.530702410091</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77301.165667722642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1">
        <f>VLOOKUP(A60,TRANSPORTE!A5:D117,4,FALSE)</f>
        <v>1182.3355420950079</v>
      </c>
      <c r="M60" s="912"/>
      <c r="N60" s="287">
        <f>K60*L60</f>
        <v>1537.0362047235103</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1537.0362047235103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f>SUM(N71:N76)</f>
        <v>9388.5742499999997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91485.129838746012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18297.025967749203</v>
      </c>
      <c r="M84" s="860"/>
      <c r="N84" s="51"/>
    </row>
    <row r="85" spans="1:14">
      <c r="B85" s="89" t="s">
        <v>973</v>
      </c>
      <c r="C85" s="90"/>
      <c r="D85" s="90"/>
      <c r="E85" s="90"/>
      <c r="F85" s="90"/>
      <c r="G85" s="90"/>
      <c r="H85" s="90"/>
      <c r="I85" s="87"/>
      <c r="J85" s="88"/>
      <c r="K85" s="304">
        <v>0.05</v>
      </c>
      <c r="L85" s="859">
        <f>N79*K85</f>
        <v>4574.2564919373008</v>
      </c>
      <c r="M85" s="860"/>
      <c r="N85" s="51"/>
    </row>
    <row r="86" spans="1:14" ht="15.75" thickBot="1">
      <c r="B86" s="91" t="s">
        <v>974</v>
      </c>
      <c r="C86" s="92"/>
      <c r="D86" s="92"/>
      <c r="E86" s="92"/>
      <c r="F86" s="92"/>
      <c r="G86" s="92"/>
      <c r="H86" s="92"/>
      <c r="I86" s="93"/>
      <c r="J86" s="94"/>
      <c r="K86" s="305">
        <v>0.05</v>
      </c>
      <c r="L86" s="861">
        <f>N79*K86</f>
        <v>4574.2564919373008</v>
      </c>
      <c r="M86" s="862"/>
      <c r="N86" s="51"/>
    </row>
    <row r="87" spans="1:14" ht="15.75" thickBot="1">
      <c r="B87" s="824" t="s">
        <v>953</v>
      </c>
      <c r="C87" s="825"/>
      <c r="D87" s="825"/>
      <c r="E87" s="825"/>
      <c r="F87" s="825"/>
      <c r="G87" s="825"/>
      <c r="H87" s="825"/>
      <c r="I87" s="825"/>
      <c r="J87" s="825"/>
      <c r="K87" s="825"/>
      <c r="L87" s="825"/>
      <c r="M87" s="826"/>
      <c r="N87" s="52">
        <f>L84+L85+L86</f>
        <v>27445.538951623803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118930.66879036982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4" t="s">
        <v>944</v>
      </c>
      <c r="C35" s="895"/>
      <c r="D35" s="895"/>
      <c r="E35" s="895"/>
      <c r="F35" s="895"/>
      <c r="G35" s="895"/>
      <c r="H35" s="896"/>
      <c r="I35" s="897" t="s">
        <v>948</v>
      </c>
      <c r="J35" s="898"/>
      <c r="K35" s="69" t="s">
        <v>949</v>
      </c>
      <c r="L35" s="899" t="s">
        <v>950</v>
      </c>
      <c r="M35" s="896"/>
      <c r="N35" s="70" t="s">
        <v>951</v>
      </c>
    </row>
    <row r="36" spans="1:16">
      <c r="A36" s="113"/>
      <c r="B36" s="873"/>
      <c r="C36" s="874"/>
      <c r="D36" s="874"/>
      <c r="E36" s="874"/>
      <c r="F36" s="874"/>
      <c r="G36" s="874"/>
      <c r="H36" s="875"/>
      <c r="I36" s="267"/>
      <c r="J36" s="268"/>
      <c r="K36" s="269"/>
      <c r="L36" s="270"/>
      <c r="M36" s="336"/>
      <c r="N36" s="272"/>
      <c r="P36" s="106"/>
    </row>
    <row r="37" spans="1:16">
      <c r="A37" s="113"/>
      <c r="B37" s="873"/>
      <c r="C37" s="874"/>
      <c r="D37" s="874"/>
      <c r="E37" s="874"/>
      <c r="F37" s="874"/>
      <c r="G37" s="874"/>
      <c r="H37" s="875"/>
      <c r="I37" s="421"/>
      <c r="J37" s="422"/>
      <c r="K37" s="269"/>
      <c r="L37" s="335"/>
      <c r="M37" s="336"/>
      <c r="N37" s="272"/>
      <c r="P37" s="103"/>
    </row>
    <row r="38" spans="1:16">
      <c r="A38" s="113"/>
      <c r="B38" s="873"/>
      <c r="C38" s="874"/>
      <c r="D38" s="874"/>
      <c r="E38" s="874"/>
      <c r="F38" s="874"/>
      <c r="G38" s="874"/>
      <c r="H38" s="875"/>
      <c r="I38" s="328"/>
      <c r="J38" s="330"/>
      <c r="K38" s="269"/>
      <c r="L38" s="423"/>
      <c r="M38" s="424"/>
      <c r="N38" s="272"/>
      <c r="P38" s="106"/>
    </row>
    <row r="39" spans="1:16">
      <c r="B39" s="873"/>
      <c r="C39" s="874"/>
      <c r="D39" s="874"/>
      <c r="E39" s="874"/>
      <c r="F39" s="874"/>
      <c r="G39" s="874"/>
      <c r="H39" s="875"/>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1" t="s">
        <v>952</v>
      </c>
      <c r="C41" s="882"/>
      <c r="D41" s="882"/>
      <c r="E41" s="38"/>
      <c r="F41" s="39"/>
      <c r="G41" s="39"/>
      <c r="H41" s="40"/>
      <c r="I41" s="36"/>
      <c r="J41" s="37"/>
      <c r="K41" s="279"/>
      <c r="L41" s="276"/>
      <c r="M41" s="401">
        <v>0.05</v>
      </c>
      <c r="N41" s="344">
        <f>N77*M41</f>
        <v>469.42871250000002</v>
      </c>
      <c r="P41" s="106"/>
    </row>
    <row r="42" spans="1:16" ht="15.75" thickBot="1">
      <c r="B42" s="873"/>
      <c r="C42" s="874"/>
      <c r="D42" s="874"/>
      <c r="E42" s="874"/>
      <c r="F42" s="874"/>
      <c r="G42" s="874"/>
      <c r="H42" s="875"/>
      <c r="I42" s="883"/>
      <c r="J42" s="884"/>
      <c r="K42" s="41"/>
      <c r="L42" s="885"/>
      <c r="M42" s="886"/>
      <c r="N42" s="105"/>
    </row>
    <row r="43" spans="1:16" ht="15.75" thickBot="1">
      <c r="B43" s="824" t="s">
        <v>953</v>
      </c>
      <c r="C43" s="825"/>
      <c r="D43" s="825"/>
      <c r="E43" s="825"/>
      <c r="F43" s="825"/>
      <c r="G43" s="825"/>
      <c r="H43" s="825"/>
      <c r="I43" s="825"/>
      <c r="J43" s="825"/>
      <c r="K43" s="825"/>
      <c r="L43" s="825"/>
      <c r="M43" s="826"/>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9" t="s">
        <v>944</v>
      </c>
      <c r="C47" s="870"/>
      <c r="D47" s="870"/>
      <c r="E47" s="870"/>
      <c r="F47" s="870"/>
      <c r="G47" s="870"/>
      <c r="H47" s="870"/>
      <c r="I47" s="904"/>
      <c r="J47" s="315" t="s">
        <v>945</v>
      </c>
      <c r="K47" s="85" t="s">
        <v>946</v>
      </c>
      <c r="L47" s="905" t="s">
        <v>955</v>
      </c>
      <c r="M47" s="904"/>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40971.220660449289</v>
      </c>
      <c r="N48" s="272">
        <f>K48*M48</f>
        <v>53262.58685858408</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53262.58685858408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1">
        <f>VLOOKUP(A60,TRANSPORTE!A5:D117,4,FALSE)</f>
        <v>1182.3355420950079</v>
      </c>
      <c r="M60" s="912"/>
      <c r="N60" s="287">
        <f>K60*L60</f>
        <v>1537.0362047235103</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1537.0362047235103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9388.5742499999997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64657.626025807585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12931.525205161517</v>
      </c>
      <c r="M84" s="860"/>
      <c r="N84" s="51"/>
    </row>
    <row r="85" spans="1:14">
      <c r="B85" s="89" t="s">
        <v>973</v>
      </c>
      <c r="C85" s="90"/>
      <c r="D85" s="90"/>
      <c r="E85" s="90"/>
      <c r="F85" s="90"/>
      <c r="G85" s="90"/>
      <c r="H85" s="90"/>
      <c r="I85" s="87"/>
      <c r="J85" s="88"/>
      <c r="K85" s="304">
        <v>0.05</v>
      </c>
      <c r="L85" s="859">
        <f>N79*K85</f>
        <v>3232.8813012903793</v>
      </c>
      <c r="M85" s="860"/>
      <c r="N85" s="51"/>
    </row>
    <row r="86" spans="1:14" ht="15.75" thickBot="1">
      <c r="B86" s="91" t="s">
        <v>974</v>
      </c>
      <c r="C86" s="92"/>
      <c r="D86" s="92"/>
      <c r="E86" s="92"/>
      <c r="F86" s="92"/>
      <c r="G86" s="92"/>
      <c r="H86" s="92"/>
      <c r="I86" s="93"/>
      <c r="J86" s="94"/>
      <c r="K86" s="305">
        <v>0.05</v>
      </c>
      <c r="L86" s="861">
        <f>N79*K86</f>
        <v>3232.8813012903793</v>
      </c>
      <c r="M86" s="862"/>
      <c r="N86" s="51"/>
    </row>
    <row r="87" spans="1:14" ht="15.75" thickBot="1">
      <c r="B87" s="824" t="s">
        <v>953</v>
      </c>
      <c r="C87" s="825"/>
      <c r="D87" s="825"/>
      <c r="E87" s="825"/>
      <c r="F87" s="825"/>
      <c r="G87" s="825"/>
      <c r="H87" s="825"/>
      <c r="I87" s="825"/>
      <c r="J87" s="825"/>
      <c r="K87" s="825"/>
      <c r="L87" s="825"/>
      <c r="M87" s="826"/>
      <c r="N87" s="52">
        <f>L84+L85+L86</f>
        <v>19397.287807742276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84054.913833549857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4" t="s">
        <v>944</v>
      </c>
      <c r="C35" s="895"/>
      <c r="D35" s="895"/>
      <c r="E35" s="895"/>
      <c r="F35" s="895"/>
      <c r="G35" s="895"/>
      <c r="H35" s="896"/>
      <c r="I35" s="897" t="s">
        <v>948</v>
      </c>
      <c r="J35" s="898"/>
      <c r="K35" s="69" t="s">
        <v>949</v>
      </c>
      <c r="L35" s="899" t="s">
        <v>950</v>
      </c>
      <c r="M35" s="896"/>
      <c r="N35" s="70" t="s">
        <v>951</v>
      </c>
    </row>
    <row r="36" spans="1:16">
      <c r="A36" s="113"/>
      <c r="B36" s="873"/>
      <c r="C36" s="874"/>
      <c r="D36" s="874"/>
      <c r="E36" s="874"/>
      <c r="F36" s="874"/>
      <c r="G36" s="874"/>
      <c r="H36" s="875"/>
      <c r="I36" s="267"/>
      <c r="J36" s="268"/>
      <c r="K36" s="269"/>
      <c r="L36" s="270"/>
      <c r="M36" s="336"/>
      <c r="N36" s="272"/>
      <c r="P36" s="106"/>
    </row>
    <row r="37" spans="1:16">
      <c r="A37" s="113"/>
      <c r="B37" s="873"/>
      <c r="C37" s="874"/>
      <c r="D37" s="874"/>
      <c r="E37" s="874"/>
      <c r="F37" s="874"/>
      <c r="G37" s="874"/>
      <c r="H37" s="875"/>
      <c r="I37" s="421"/>
      <c r="J37" s="422"/>
      <c r="K37" s="269"/>
      <c r="L37" s="335"/>
      <c r="M37" s="336"/>
      <c r="N37" s="272"/>
      <c r="P37" s="103"/>
    </row>
    <row r="38" spans="1:16">
      <c r="A38" s="113"/>
      <c r="B38" s="873"/>
      <c r="C38" s="874"/>
      <c r="D38" s="874"/>
      <c r="E38" s="874"/>
      <c r="F38" s="874"/>
      <c r="G38" s="874"/>
      <c r="H38" s="875"/>
      <c r="I38" s="328"/>
      <c r="J38" s="330"/>
      <c r="K38" s="269"/>
      <c r="L38" s="423"/>
      <c r="M38" s="424"/>
      <c r="N38" s="272"/>
      <c r="P38" s="106"/>
    </row>
    <row r="39" spans="1:16">
      <c r="B39" s="873"/>
      <c r="C39" s="874"/>
      <c r="D39" s="874"/>
      <c r="E39" s="874"/>
      <c r="F39" s="874"/>
      <c r="G39" s="874"/>
      <c r="H39" s="875"/>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1" t="s">
        <v>952</v>
      </c>
      <c r="C41" s="882"/>
      <c r="D41" s="882"/>
      <c r="E41" s="38"/>
      <c r="F41" s="39"/>
      <c r="G41" s="39"/>
      <c r="H41" s="40"/>
      <c r="I41" s="36"/>
      <c r="J41" s="37"/>
      <c r="K41" s="279"/>
      <c r="L41" s="276"/>
      <c r="M41" s="401">
        <v>0.05</v>
      </c>
      <c r="N41" s="344">
        <f>N77*M41</f>
        <v>469.42871250000002</v>
      </c>
      <c r="P41" s="106"/>
    </row>
    <row r="42" spans="1:16" ht="15.75" thickBot="1">
      <c r="B42" s="873"/>
      <c r="C42" s="874"/>
      <c r="D42" s="874"/>
      <c r="E42" s="874"/>
      <c r="F42" s="874"/>
      <c r="G42" s="874"/>
      <c r="H42" s="875"/>
      <c r="I42" s="883"/>
      <c r="J42" s="884"/>
      <c r="K42" s="41"/>
      <c r="L42" s="885"/>
      <c r="M42" s="886"/>
      <c r="N42" s="105"/>
    </row>
    <row r="43" spans="1:16" ht="15.75" thickBot="1">
      <c r="B43" s="824" t="s">
        <v>953</v>
      </c>
      <c r="C43" s="825"/>
      <c r="D43" s="825"/>
      <c r="E43" s="825"/>
      <c r="F43" s="825"/>
      <c r="G43" s="825"/>
      <c r="H43" s="825"/>
      <c r="I43" s="825"/>
      <c r="J43" s="825"/>
      <c r="K43" s="825"/>
      <c r="L43" s="825"/>
      <c r="M43" s="826"/>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9" t="s">
        <v>944</v>
      </c>
      <c r="C47" s="870"/>
      <c r="D47" s="870"/>
      <c r="E47" s="870"/>
      <c r="F47" s="870"/>
      <c r="G47" s="870"/>
      <c r="H47" s="870"/>
      <c r="I47" s="904"/>
      <c r="J47" s="315" t="s">
        <v>945</v>
      </c>
      <c r="K47" s="85" t="s">
        <v>946</v>
      </c>
      <c r="L47" s="905" t="s">
        <v>955</v>
      </c>
      <c r="M47" s="904"/>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36194.04415648619</v>
      </c>
      <c r="N48" s="272">
        <f>K48*M48</f>
        <v>47052.25740343205</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47052.25740343205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1">
        <f>VLOOKUP(A60,TRANSPORTE!A5:D117,4,FALSE)</f>
        <v>1182.3355420950079</v>
      </c>
      <c r="M60" s="912"/>
      <c r="N60" s="287">
        <f>K60*L60</f>
        <v>1537.0362047235103</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1537.0362047235103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f>SUM(N71:N76)</f>
        <v>9388.5742499999997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58447.296570655555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11689.459314131112</v>
      </c>
      <c r="M84" s="860"/>
      <c r="N84" s="51"/>
    </row>
    <row r="85" spans="1:14">
      <c r="B85" s="89" t="s">
        <v>973</v>
      </c>
      <c r="C85" s="90"/>
      <c r="D85" s="90"/>
      <c r="E85" s="90"/>
      <c r="F85" s="90"/>
      <c r="G85" s="90"/>
      <c r="H85" s="90"/>
      <c r="I85" s="87"/>
      <c r="J85" s="88"/>
      <c r="K85" s="304">
        <v>0.05</v>
      </c>
      <c r="L85" s="859">
        <f>N79*K85</f>
        <v>2922.3648285327781</v>
      </c>
      <c r="M85" s="860"/>
      <c r="N85" s="51"/>
    </row>
    <row r="86" spans="1:14" ht="15.75" thickBot="1">
      <c r="B86" s="91" t="s">
        <v>974</v>
      </c>
      <c r="C86" s="92"/>
      <c r="D86" s="92"/>
      <c r="E86" s="92"/>
      <c r="F86" s="92"/>
      <c r="G86" s="92"/>
      <c r="H86" s="92"/>
      <c r="I86" s="93"/>
      <c r="J86" s="94"/>
      <c r="K86" s="305">
        <v>0.05</v>
      </c>
      <c r="L86" s="861">
        <f>N79*K86</f>
        <v>2922.3648285327781</v>
      </c>
      <c r="M86" s="862"/>
      <c r="N86" s="51"/>
    </row>
    <row r="87" spans="1:14" ht="15.75" thickBot="1">
      <c r="B87" s="824" t="s">
        <v>953</v>
      </c>
      <c r="C87" s="825"/>
      <c r="D87" s="825"/>
      <c r="E87" s="825"/>
      <c r="F87" s="825"/>
      <c r="G87" s="825"/>
      <c r="H87" s="825"/>
      <c r="I87" s="825"/>
      <c r="J87" s="825"/>
      <c r="K87" s="825"/>
      <c r="L87" s="825"/>
      <c r="M87" s="826"/>
      <c r="N87" s="52">
        <f>L84+L85+L86</f>
        <v>17534.188971196669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75981.48554185222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4" t="s">
        <v>944</v>
      </c>
      <c r="C35" s="895"/>
      <c r="D35" s="895"/>
      <c r="E35" s="895"/>
      <c r="F35" s="895"/>
      <c r="G35" s="895"/>
      <c r="H35" s="896"/>
      <c r="I35" s="897" t="s">
        <v>948</v>
      </c>
      <c r="J35" s="898"/>
      <c r="K35" s="69" t="s">
        <v>949</v>
      </c>
      <c r="L35" s="899" t="s">
        <v>950</v>
      </c>
      <c r="M35" s="896"/>
      <c r="N35" s="70" t="s">
        <v>951</v>
      </c>
    </row>
    <row r="36" spans="1:16">
      <c r="A36" s="113"/>
      <c r="B36" s="873"/>
      <c r="C36" s="874"/>
      <c r="D36" s="874"/>
      <c r="E36" s="874"/>
      <c r="F36" s="874"/>
      <c r="G36" s="874"/>
      <c r="H36" s="875"/>
      <c r="I36" s="267"/>
      <c r="J36" s="268"/>
      <c r="K36" s="269"/>
      <c r="L36" s="270"/>
      <c r="M36" s="336"/>
      <c r="N36" s="272"/>
      <c r="P36" s="106"/>
    </row>
    <row r="37" spans="1:16">
      <c r="A37" s="113"/>
      <c r="B37" s="873"/>
      <c r="C37" s="874"/>
      <c r="D37" s="874"/>
      <c r="E37" s="874"/>
      <c r="F37" s="874"/>
      <c r="G37" s="874"/>
      <c r="H37" s="875"/>
      <c r="I37" s="421"/>
      <c r="J37" s="422"/>
      <c r="K37" s="269"/>
      <c r="L37" s="335"/>
      <c r="M37" s="336"/>
      <c r="N37" s="272"/>
      <c r="P37" s="103"/>
    </row>
    <row r="38" spans="1:16">
      <c r="A38" s="113"/>
      <c r="B38" s="873"/>
      <c r="C38" s="874"/>
      <c r="D38" s="874"/>
      <c r="E38" s="874"/>
      <c r="F38" s="874"/>
      <c r="G38" s="874"/>
      <c r="H38" s="875"/>
      <c r="I38" s="328"/>
      <c r="J38" s="330"/>
      <c r="K38" s="269"/>
      <c r="L38" s="423"/>
      <c r="M38" s="424"/>
      <c r="N38" s="272"/>
      <c r="P38" s="106"/>
    </row>
    <row r="39" spans="1:16">
      <c r="B39" s="873"/>
      <c r="C39" s="874"/>
      <c r="D39" s="874"/>
      <c r="E39" s="874"/>
      <c r="F39" s="874"/>
      <c r="G39" s="874"/>
      <c r="H39" s="875"/>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1" t="s">
        <v>952</v>
      </c>
      <c r="C41" s="882"/>
      <c r="D41" s="882"/>
      <c r="E41" s="38"/>
      <c r="F41" s="39"/>
      <c r="G41" s="39"/>
      <c r="H41" s="40"/>
      <c r="I41" s="36"/>
      <c r="J41" s="37"/>
      <c r="K41" s="279"/>
      <c r="L41" s="276"/>
      <c r="M41" s="401">
        <v>0.05</v>
      </c>
      <c r="N41" s="344">
        <f>N77*M41</f>
        <v>312.95247499999999</v>
      </c>
      <c r="P41" s="106"/>
    </row>
    <row r="42" spans="1:16" ht="15.75" thickBot="1">
      <c r="B42" s="873"/>
      <c r="C42" s="874"/>
      <c r="D42" s="874"/>
      <c r="E42" s="874"/>
      <c r="F42" s="874"/>
      <c r="G42" s="874"/>
      <c r="H42" s="875"/>
      <c r="I42" s="883"/>
      <c r="J42" s="884"/>
      <c r="K42" s="41"/>
      <c r="L42" s="885"/>
      <c r="M42" s="886"/>
      <c r="N42" s="105"/>
    </row>
    <row r="43" spans="1:16" ht="15.75" thickBot="1">
      <c r="B43" s="824" t="s">
        <v>953</v>
      </c>
      <c r="C43" s="825"/>
      <c r="D43" s="825"/>
      <c r="E43" s="825"/>
      <c r="F43" s="825"/>
      <c r="G43" s="825"/>
      <c r="H43" s="825"/>
      <c r="I43" s="825"/>
      <c r="J43" s="825"/>
      <c r="K43" s="825"/>
      <c r="L43" s="825"/>
      <c r="M43" s="826"/>
      <c r="N43" s="394">
        <f>SUM(N36:N42)</f>
        <v>312.95247499999999</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9" t="s">
        <v>944</v>
      </c>
      <c r="C47" s="870"/>
      <c r="D47" s="870"/>
      <c r="E47" s="870"/>
      <c r="F47" s="870"/>
      <c r="G47" s="870"/>
      <c r="H47" s="870"/>
      <c r="I47" s="904"/>
      <c r="J47" s="315" t="s">
        <v>945</v>
      </c>
      <c r="K47" s="85" t="s">
        <v>946</v>
      </c>
      <c r="L47" s="905" t="s">
        <v>955</v>
      </c>
      <c r="M47" s="904"/>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54651.650819623304</v>
      </c>
      <c r="N48" s="272">
        <f>K48*M48</f>
        <v>71047.1460655103</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71047.1460655103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1">
        <f>VLOOKUP(A60,TRANSPORTE!A5:D117,4,FALSE)</f>
        <v>1182.3355420950079</v>
      </c>
      <c r="M60" s="912"/>
      <c r="N60" s="287">
        <f>K60*L60</f>
        <v>1537.0362047235103</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1537.0362047235103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v>
      </c>
      <c r="N71" s="395">
        <f>K71/M71</f>
        <v>6259.0494999999992</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6259.0494999999992</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79156.184245233802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15831.236849046762</v>
      </c>
      <c r="M84" s="860"/>
      <c r="N84" s="51"/>
    </row>
    <row r="85" spans="1:14">
      <c r="B85" s="89" t="s">
        <v>973</v>
      </c>
      <c r="C85" s="90"/>
      <c r="D85" s="90"/>
      <c r="E85" s="90"/>
      <c r="F85" s="90"/>
      <c r="G85" s="90"/>
      <c r="H85" s="90"/>
      <c r="I85" s="87"/>
      <c r="J85" s="88"/>
      <c r="K85" s="304">
        <v>0.05</v>
      </c>
      <c r="L85" s="859">
        <f>N79*K85</f>
        <v>3957.8092122616904</v>
      </c>
      <c r="M85" s="860"/>
      <c r="N85" s="51"/>
    </row>
    <row r="86" spans="1:14" ht="15.75" thickBot="1">
      <c r="B86" s="91" t="s">
        <v>974</v>
      </c>
      <c r="C86" s="92"/>
      <c r="D86" s="92"/>
      <c r="E86" s="92"/>
      <c r="F86" s="92"/>
      <c r="G86" s="92"/>
      <c r="H86" s="92"/>
      <c r="I86" s="93"/>
      <c r="J86" s="94"/>
      <c r="K86" s="305">
        <v>0.05</v>
      </c>
      <c r="L86" s="861">
        <f>N79*K86</f>
        <v>3957.8092122616904</v>
      </c>
      <c r="M86" s="862"/>
      <c r="N86" s="51"/>
    </row>
    <row r="87" spans="1:14" ht="15.75" thickBot="1">
      <c r="B87" s="824" t="s">
        <v>953</v>
      </c>
      <c r="C87" s="825"/>
      <c r="D87" s="825"/>
      <c r="E87" s="825"/>
      <c r="F87" s="825"/>
      <c r="G87" s="825"/>
      <c r="H87" s="825"/>
      <c r="I87" s="825"/>
      <c r="J87" s="825"/>
      <c r="K87" s="825"/>
      <c r="L87" s="825"/>
      <c r="M87" s="826"/>
      <c r="N87" s="52">
        <f>L84+L85+L86</f>
        <v>23746.855273570141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102903.03951880394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228</v>
      </c>
      <c r="B36" s="873" t="str">
        <f>VLOOKUP(A36,EQUIPOS!A6:D154,3,FALSE)</f>
        <v xml:space="preserve">Formaleta metálica (concreto hidráulico)
</v>
      </c>
      <c r="C36" s="874"/>
      <c r="D36" s="874"/>
      <c r="E36" s="874"/>
      <c r="F36" s="874"/>
      <c r="G36" s="874"/>
      <c r="H36" s="875"/>
      <c r="I36" s="267"/>
      <c r="J36" s="268"/>
      <c r="K36" s="269">
        <f>VLOOKUP(A36,EQUIPOS!A6:D163,4,FALSE)</f>
        <v>3299.7294434048217</v>
      </c>
      <c r="L36" s="270"/>
      <c r="M36" s="271">
        <v>2</v>
      </c>
      <c r="N36" s="272">
        <f>K36/M36</f>
        <v>1649.8647217024109</v>
      </c>
    </row>
    <row r="37" spans="1:14">
      <c r="A37" s="113" t="s">
        <v>282</v>
      </c>
      <c r="B37" s="873" t="str">
        <f>VLOOKUP(A37,EQUIPOS!A7:D154,3,FALSE)</f>
        <v>Piloteadora potencia 250KW, RPM 1800, fuerza elevadora 200KN</v>
      </c>
      <c r="C37" s="874"/>
      <c r="D37" s="874"/>
      <c r="E37" s="874"/>
      <c r="F37" s="874"/>
      <c r="G37" s="874"/>
      <c r="H37" s="875"/>
      <c r="I37" s="421"/>
      <c r="J37" s="422"/>
      <c r="K37" s="269">
        <f>VLOOKUP(A37,EQUIPOS!A7:D164,4,FALSE)</f>
        <v>420596.60360092873</v>
      </c>
      <c r="L37" s="335"/>
      <c r="M37" s="336">
        <v>4</v>
      </c>
      <c r="N37" s="272">
        <f>K37/M37</f>
        <v>105149.15090023218</v>
      </c>
    </row>
    <row r="38" spans="1:14">
      <c r="A38" s="113" t="s">
        <v>363</v>
      </c>
      <c r="B38" s="873" t="str">
        <f>VLOOKUP(A38,EQUIPOS!A8:D154,3,FALSE)</f>
        <v>Vibrador de concreto, Motor de 3 hp a 18.000 rpm Mangueras de 4 mt</v>
      </c>
      <c r="C38" s="874"/>
      <c r="D38" s="874"/>
      <c r="E38" s="874"/>
      <c r="F38" s="874"/>
      <c r="G38" s="874"/>
      <c r="H38" s="875"/>
      <c r="I38" s="328"/>
      <c r="J38" s="330"/>
      <c r="K38" s="269">
        <f>VLOOKUP(A38,EQUIPOS!A8:D165,4,FALSE)</f>
        <v>5457.5210640621935</v>
      </c>
      <c r="L38" s="423"/>
      <c r="M38" s="424">
        <v>2</v>
      </c>
      <c r="N38" s="272">
        <f>K38/M38</f>
        <v>2728.7605320310968</v>
      </c>
    </row>
    <row r="39" spans="1:14">
      <c r="B39" s="873"/>
      <c r="C39" s="874"/>
      <c r="D39" s="874"/>
      <c r="E39" s="880"/>
      <c r="F39" s="874"/>
      <c r="G39" s="874"/>
      <c r="H39" s="875"/>
      <c r="I39" s="36"/>
      <c r="J39" s="37"/>
      <c r="K39" s="274"/>
      <c r="L39" s="276"/>
      <c r="M39" s="277"/>
      <c r="N39" s="278"/>
    </row>
    <row r="40" spans="1:14">
      <c r="B40" s="881" t="s">
        <v>952</v>
      </c>
      <c r="C40" s="882"/>
      <c r="D40" s="882"/>
      <c r="E40" s="38"/>
      <c r="F40" s="39"/>
      <c r="G40" s="39"/>
      <c r="H40" s="40"/>
      <c r="I40" s="36"/>
      <c r="J40" s="37"/>
      <c r="K40" s="279"/>
      <c r="L40" s="276"/>
      <c r="M40" s="401">
        <v>0.1</v>
      </c>
      <c r="N40" s="344">
        <f>N76*M40</f>
        <v>1381.7853224957469</v>
      </c>
    </row>
    <row r="41" spans="1:14" ht="15.75" thickBot="1">
      <c r="B41" s="873"/>
      <c r="C41" s="874"/>
      <c r="D41" s="874"/>
      <c r="E41" s="874"/>
      <c r="F41" s="874"/>
      <c r="G41" s="874"/>
      <c r="H41" s="875"/>
      <c r="I41" s="883"/>
      <c r="J41" s="884"/>
      <c r="K41" s="41"/>
      <c r="L41" s="885"/>
      <c r="M41" s="886"/>
      <c r="N41" s="105"/>
    </row>
    <row r="42" spans="1:14" ht="15.75" thickBot="1">
      <c r="B42" s="824" t="s">
        <v>953</v>
      </c>
      <c r="C42" s="825"/>
      <c r="D42" s="825"/>
      <c r="E42" s="825"/>
      <c r="F42" s="825"/>
      <c r="G42" s="825"/>
      <c r="H42" s="825"/>
      <c r="I42" s="825"/>
      <c r="J42" s="825"/>
      <c r="K42" s="825"/>
      <c r="L42" s="825"/>
      <c r="M42" s="826"/>
      <c r="N42" s="394">
        <f>SUM(N36:N41)</f>
        <v>110909.56147646144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9" t="s">
        <v>944</v>
      </c>
      <c r="C46" s="870"/>
      <c r="D46" s="870"/>
      <c r="E46" s="870"/>
      <c r="F46" s="870"/>
      <c r="G46" s="870"/>
      <c r="H46" s="870"/>
      <c r="I46" s="904"/>
      <c r="J46" s="315" t="s">
        <v>945</v>
      </c>
      <c r="K46" s="85" t="s">
        <v>946</v>
      </c>
      <c r="L46" s="905" t="s">
        <v>955</v>
      </c>
      <c r="M46" s="904"/>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2993.747234121196</v>
      </c>
      <c r="N47" s="272">
        <f>K47*M47</f>
        <v>35551.407719847266</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6316.8870045521735</v>
      </c>
      <c r="N48" s="272">
        <f>K48*M48</f>
        <v>3158.4435022760867</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4971.2301612523206</v>
      </c>
      <c r="N49" s="272">
        <f>K49*M49</f>
        <v>2485.6150806261603</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436114.96265360498</v>
      </c>
      <c r="N50" s="272">
        <f>K50*M50</f>
        <v>57544.013637312404</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98739.479940061923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1">
        <f>VLOOKUP(A59,TRANSPORTE!A5:D117,4,FALSE)</f>
        <v>57.485316065991711</v>
      </c>
      <c r="M59" s="912"/>
      <c r="N59" s="287">
        <f>K59*L59</f>
        <v>2.8742658032995858</v>
      </c>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2.8742658032995858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13817.853224957467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223469.76890728413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44693.953781456832</v>
      </c>
      <c r="M83" s="860"/>
      <c r="N83" s="51"/>
    </row>
    <row r="84" spans="1:14">
      <c r="B84" s="89" t="s">
        <v>973</v>
      </c>
      <c r="C84" s="90"/>
      <c r="D84" s="90"/>
      <c r="E84" s="90"/>
      <c r="F84" s="90"/>
      <c r="G84" s="90"/>
      <c r="H84" s="90"/>
      <c r="I84" s="87"/>
      <c r="J84" s="88"/>
      <c r="K84" s="304">
        <v>0.05</v>
      </c>
      <c r="L84" s="859">
        <f>N78*K84</f>
        <v>11173.488445364208</v>
      </c>
      <c r="M84" s="860"/>
      <c r="N84" s="51"/>
    </row>
    <row r="85" spans="1:14" ht="15.75" thickBot="1">
      <c r="B85" s="91" t="s">
        <v>974</v>
      </c>
      <c r="C85" s="92"/>
      <c r="D85" s="92"/>
      <c r="E85" s="92"/>
      <c r="F85" s="92"/>
      <c r="G85" s="92"/>
      <c r="H85" s="92"/>
      <c r="I85" s="93"/>
      <c r="J85" s="94"/>
      <c r="K85" s="305">
        <v>0.05</v>
      </c>
      <c r="L85" s="861">
        <f>N78*K85</f>
        <v>11173.488445364208</v>
      </c>
      <c r="M85" s="862"/>
      <c r="N85" s="51"/>
    </row>
    <row r="86" spans="1:14" ht="15.75" thickBot="1">
      <c r="B86" s="824" t="s">
        <v>953</v>
      </c>
      <c r="C86" s="825"/>
      <c r="D86" s="825"/>
      <c r="E86" s="825"/>
      <c r="F86" s="825"/>
      <c r="G86" s="825"/>
      <c r="H86" s="825"/>
      <c r="I86" s="825"/>
      <c r="J86" s="825"/>
      <c r="K86" s="825"/>
      <c r="L86" s="825"/>
      <c r="M86" s="826"/>
      <c r="N86" s="52">
        <f>L83+L84+L85</f>
        <v>67040.930672185248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290510.69957946939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15" customHeight="1">
      <c r="B107" s="971" t="s">
        <v>2219</v>
      </c>
      <c r="C107" s="972"/>
      <c r="D107" s="972"/>
      <c r="E107" s="972"/>
      <c r="F107" s="972"/>
      <c r="G107" s="972"/>
      <c r="H107" s="972"/>
      <c r="I107" s="972"/>
      <c r="J107" s="972"/>
      <c r="K107" s="972"/>
      <c r="L107" s="972"/>
      <c r="M107" s="972"/>
      <c r="N107" s="973"/>
    </row>
    <row r="108" spans="2:14" ht="30.75" customHeight="1">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228</v>
      </c>
      <c r="B36" s="873" t="str">
        <f>VLOOKUP(A36,EQUIPOS!A6:D154,3,FALSE)</f>
        <v xml:space="preserve">Formaleta metálica (concreto hidráulico)
</v>
      </c>
      <c r="C36" s="874"/>
      <c r="D36" s="874"/>
      <c r="E36" s="874"/>
      <c r="F36" s="874"/>
      <c r="G36" s="874"/>
      <c r="H36" s="875"/>
      <c r="I36" s="267"/>
      <c r="J36" s="268"/>
      <c r="K36" s="269">
        <f>VLOOKUP(A36,EQUIPOS!A6:D163,4,FALSE)</f>
        <v>3299.7294434048217</v>
      </c>
      <c r="L36" s="270"/>
      <c r="M36" s="271">
        <v>2</v>
      </c>
      <c r="N36" s="272">
        <f>K36/M36</f>
        <v>1649.8647217024109</v>
      </c>
    </row>
    <row r="37" spans="1:14">
      <c r="A37" s="113" t="s">
        <v>282</v>
      </c>
      <c r="B37" s="873" t="str">
        <f>VLOOKUP(A37,EQUIPOS!A7:D154,3,FALSE)</f>
        <v>Piloteadora potencia 250KW, RPM 1800, fuerza elevadora 200KN</v>
      </c>
      <c r="C37" s="874"/>
      <c r="D37" s="874"/>
      <c r="E37" s="874"/>
      <c r="F37" s="874"/>
      <c r="G37" s="874"/>
      <c r="H37" s="875"/>
      <c r="I37" s="421"/>
      <c r="J37" s="422"/>
      <c r="K37" s="269">
        <f>VLOOKUP(A37,EQUIPOS!A7:D164,4,FALSE)</f>
        <v>420596.60360092873</v>
      </c>
      <c r="L37" s="335"/>
      <c r="M37" s="336">
        <v>4</v>
      </c>
      <c r="N37" s="272">
        <f>K37/M37</f>
        <v>105149.15090023218</v>
      </c>
    </row>
    <row r="38" spans="1:14">
      <c r="A38" s="113" t="s">
        <v>363</v>
      </c>
      <c r="B38" s="873" t="str">
        <f>VLOOKUP(A38,EQUIPOS!A8:D154,3,FALSE)</f>
        <v>Vibrador de concreto, Motor de 3 hp a 18.000 rpm Mangueras de 4 mt</v>
      </c>
      <c r="C38" s="874"/>
      <c r="D38" s="874"/>
      <c r="E38" s="874"/>
      <c r="F38" s="874"/>
      <c r="G38" s="874"/>
      <c r="H38" s="875"/>
      <c r="I38" s="328"/>
      <c r="J38" s="330"/>
      <c r="K38" s="269">
        <f>VLOOKUP(A38,EQUIPOS!A8:D165,4,FALSE)</f>
        <v>5457.5210640621935</v>
      </c>
      <c r="L38" s="423"/>
      <c r="M38" s="424">
        <v>2</v>
      </c>
      <c r="N38" s="272">
        <f>K38/M38</f>
        <v>2728.7605320310968</v>
      </c>
    </row>
    <row r="39" spans="1:14">
      <c r="B39" s="873"/>
      <c r="C39" s="874"/>
      <c r="D39" s="874"/>
      <c r="E39" s="880"/>
      <c r="F39" s="874"/>
      <c r="G39" s="874"/>
      <c r="H39" s="875"/>
      <c r="I39" s="36"/>
      <c r="J39" s="37"/>
      <c r="K39" s="274"/>
      <c r="L39" s="276"/>
      <c r="M39" s="277"/>
      <c r="N39" s="278"/>
    </row>
    <row r="40" spans="1:14">
      <c r="B40" s="881" t="s">
        <v>952</v>
      </c>
      <c r="C40" s="882"/>
      <c r="D40" s="882"/>
      <c r="E40" s="38"/>
      <c r="F40" s="39"/>
      <c r="G40" s="39"/>
      <c r="H40" s="40"/>
      <c r="I40" s="36"/>
      <c r="J40" s="37"/>
      <c r="K40" s="279"/>
      <c r="L40" s="276"/>
      <c r="M40" s="401">
        <v>0.1</v>
      </c>
      <c r="N40" s="344">
        <f>N76*M40</f>
        <v>1381.7853224957469</v>
      </c>
    </row>
    <row r="41" spans="1:14" ht="15.75" thickBot="1">
      <c r="B41" s="873"/>
      <c r="C41" s="874"/>
      <c r="D41" s="874"/>
      <c r="E41" s="874"/>
      <c r="F41" s="874"/>
      <c r="G41" s="874"/>
      <c r="H41" s="875"/>
      <c r="I41" s="883"/>
      <c r="J41" s="884"/>
      <c r="K41" s="41"/>
      <c r="L41" s="885"/>
      <c r="M41" s="886"/>
      <c r="N41" s="105"/>
    </row>
    <row r="42" spans="1:14" ht="15.75" thickBot="1">
      <c r="B42" s="824" t="s">
        <v>953</v>
      </c>
      <c r="C42" s="825"/>
      <c r="D42" s="825"/>
      <c r="E42" s="825"/>
      <c r="F42" s="825"/>
      <c r="G42" s="825"/>
      <c r="H42" s="825"/>
      <c r="I42" s="825"/>
      <c r="J42" s="825"/>
      <c r="K42" s="825"/>
      <c r="L42" s="825"/>
      <c r="M42" s="826"/>
      <c r="N42" s="394">
        <f>SUM(N36:N41)</f>
        <v>110909.56147646144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9" t="s">
        <v>944</v>
      </c>
      <c r="C46" s="870"/>
      <c r="D46" s="870"/>
      <c r="E46" s="870"/>
      <c r="F46" s="870"/>
      <c r="G46" s="870"/>
      <c r="H46" s="870"/>
      <c r="I46" s="904"/>
      <c r="J46" s="315" t="s">
        <v>945</v>
      </c>
      <c r="K46" s="85" t="s">
        <v>946</v>
      </c>
      <c r="L46" s="905" t="s">
        <v>955</v>
      </c>
      <c r="M46" s="904"/>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2993.747234121196</v>
      </c>
      <c r="N47" s="272">
        <f>K47*M47</f>
        <v>35551.407719847266</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6316.8870045521735</v>
      </c>
      <c r="N48" s="272">
        <f>K48*M48</f>
        <v>3158.4435022760867</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4971.2301612523206</v>
      </c>
      <c r="N49" s="272">
        <f>K49*M49</f>
        <v>2485.6150806261603</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436114.96265360498</v>
      </c>
      <c r="N50" s="272">
        <f>K50*M50</f>
        <v>57544.013637312404</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98739.479940061923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1">
        <f>VLOOKUP(A59,TRANSPORTE!A5:D117,4,FALSE)</f>
        <v>57.485316065991711</v>
      </c>
      <c r="M59" s="912"/>
      <c r="N59" s="287">
        <f>K59*L59</f>
        <v>2.8742658032995858</v>
      </c>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2.8742658032995858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7">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13817.853224957467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223469.76890728413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44693.953781456832</v>
      </c>
      <c r="M83" s="860"/>
      <c r="N83" s="51"/>
    </row>
    <row r="84" spans="1:14">
      <c r="B84" s="89" t="s">
        <v>973</v>
      </c>
      <c r="C84" s="90"/>
      <c r="D84" s="90"/>
      <c r="E84" s="90"/>
      <c r="F84" s="90"/>
      <c r="G84" s="90"/>
      <c r="H84" s="90"/>
      <c r="I84" s="87"/>
      <c r="J84" s="88"/>
      <c r="K84" s="304">
        <v>0.05</v>
      </c>
      <c r="L84" s="859">
        <f>N78*K84</f>
        <v>11173.488445364208</v>
      </c>
      <c r="M84" s="860"/>
      <c r="N84" s="51"/>
    </row>
    <row r="85" spans="1:14" ht="15.75" thickBot="1">
      <c r="B85" s="91" t="s">
        <v>974</v>
      </c>
      <c r="C85" s="92"/>
      <c r="D85" s="92"/>
      <c r="E85" s="92"/>
      <c r="F85" s="92"/>
      <c r="G85" s="92"/>
      <c r="H85" s="92"/>
      <c r="I85" s="93"/>
      <c r="J85" s="94"/>
      <c r="K85" s="305">
        <v>0.05</v>
      </c>
      <c r="L85" s="861">
        <f>N78*K85</f>
        <v>11173.488445364208</v>
      </c>
      <c r="M85" s="862"/>
      <c r="N85" s="51"/>
    </row>
    <row r="86" spans="1:14" ht="15.75" thickBot="1">
      <c r="B86" s="824" t="s">
        <v>953</v>
      </c>
      <c r="C86" s="825"/>
      <c r="D86" s="825"/>
      <c r="E86" s="825"/>
      <c r="F86" s="825"/>
      <c r="G86" s="825"/>
      <c r="H86" s="825"/>
      <c r="I86" s="825"/>
      <c r="J86" s="825"/>
      <c r="K86" s="825"/>
      <c r="L86" s="825"/>
      <c r="M86" s="826"/>
      <c r="N86" s="52">
        <f>L83+L84+L85</f>
        <v>67040.930672185248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290510.69957946939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30"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0"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243</v>
      </c>
      <c r="B36" s="873" t="str">
        <f>VLOOKUP(A36,EQUIPOS!A6:D154,3,FALSE)</f>
        <v>Grúa 10 ton</v>
      </c>
      <c r="C36" s="874"/>
      <c r="D36" s="874"/>
      <c r="E36" s="874"/>
      <c r="F36" s="874"/>
      <c r="G36" s="874"/>
      <c r="H36" s="875"/>
      <c r="I36" s="267"/>
      <c r="J36" s="268"/>
      <c r="K36" s="269">
        <f>VLOOKUP(A36,EQUIPOS!A6:D163,4,FALSE)</f>
        <v>184418.04679491842</v>
      </c>
      <c r="L36" s="270"/>
      <c r="M36" s="271">
        <v>0.158</v>
      </c>
      <c r="N36" s="272">
        <f t="shared" ref="N36:N44" si="0">K36/M36</f>
        <v>1167202.8278159394</v>
      </c>
    </row>
    <row r="37" spans="1:14">
      <c r="A37" s="113" t="s">
        <v>121</v>
      </c>
      <c r="B37" s="873" t="str">
        <f>VLOOKUP(A37,EQUIPOS!A7:D154,3,FALSE)</f>
        <v>Bomba eléctrica para accionar la celda</v>
      </c>
      <c r="C37" s="874"/>
      <c r="D37" s="874"/>
      <c r="E37" s="874"/>
      <c r="F37" s="874"/>
      <c r="G37" s="874"/>
      <c r="H37" s="875"/>
      <c r="I37" s="421"/>
      <c r="J37" s="422"/>
      <c r="K37" s="269">
        <f>VLOOKUP(A37,EQUIPOS!A7:D164,4,FALSE)</f>
        <v>45127.631688055764</v>
      </c>
      <c r="L37" s="335"/>
      <c r="M37" s="336">
        <v>0.158</v>
      </c>
      <c r="N37" s="272">
        <f t="shared" si="0"/>
        <v>285617.92207630229</v>
      </c>
    </row>
    <row r="38" spans="1:14">
      <c r="A38" s="113" t="s">
        <v>217</v>
      </c>
      <c r="B38" s="873" t="str">
        <f>VLOOKUP(A38,EQUIPOS!A8:D154,3,FALSE)</f>
        <v>Equipo de soldadura y de acetileno (incluye soldadura)</v>
      </c>
      <c r="C38" s="874"/>
      <c r="D38" s="874"/>
      <c r="E38" s="874"/>
      <c r="F38" s="874"/>
      <c r="G38" s="874"/>
      <c r="H38" s="875"/>
      <c r="I38" s="421"/>
      <c r="J38" s="422"/>
      <c r="K38" s="438">
        <f>VLOOKUP(A38,EQUIPOS!A8:D165,4,FALSE)</f>
        <v>32101.702116811957</v>
      </c>
      <c r="L38" s="335"/>
      <c r="M38" s="336">
        <v>0.158</v>
      </c>
      <c r="N38" s="272">
        <f t="shared" si="0"/>
        <v>203175.32985324023</v>
      </c>
    </row>
    <row r="39" spans="1:14">
      <c r="A39" s="113" t="s">
        <v>255</v>
      </c>
      <c r="B39" s="873" t="str">
        <f>VLOOKUP(A39,EQUIPOS!A9:D154,3,FALSE)</f>
        <v>Manómetro cable de acero para bajar la celda</v>
      </c>
      <c r="C39" s="874"/>
      <c r="D39" s="874"/>
      <c r="E39" s="874"/>
      <c r="F39" s="874"/>
      <c r="G39" s="874"/>
      <c r="H39" s="875"/>
      <c r="I39" s="421"/>
      <c r="J39" s="422"/>
      <c r="K39" s="438">
        <f>VLOOKUP(A39,EQUIPOS!A9:D166,4,FALSE)</f>
        <v>1217690.8053035717</v>
      </c>
      <c r="L39" s="335"/>
      <c r="M39" s="336">
        <v>0.158</v>
      </c>
      <c r="N39" s="272">
        <f t="shared" si="0"/>
        <v>7706903.8310352638</v>
      </c>
    </row>
    <row r="40" spans="1:14">
      <c r="A40" s="113" t="s">
        <v>1648</v>
      </c>
      <c r="B40" s="873" t="str">
        <f>VLOOKUP(A40,EQUIPOS!A10:D154,3,FALSE)</f>
        <v xml:space="preserve">Retroexcavadora sobre llantas 
</v>
      </c>
      <c r="C40" s="874"/>
      <c r="D40" s="874"/>
      <c r="E40" s="874"/>
      <c r="F40" s="874"/>
      <c r="G40" s="874"/>
      <c r="H40" s="875"/>
      <c r="I40" s="421"/>
      <c r="J40" s="422"/>
      <c r="K40" s="438">
        <f>VLOOKUP(A40,EQUIPOS!A10:D167,4,FALSE)</f>
        <v>82100.941595320153</v>
      </c>
      <c r="L40" s="335"/>
      <c r="M40" s="336">
        <v>0.158</v>
      </c>
      <c r="N40" s="272">
        <f t="shared" si="0"/>
        <v>519626.21262860857</v>
      </c>
    </row>
    <row r="41" spans="1:14">
      <c r="A41" s="113" t="s">
        <v>115</v>
      </c>
      <c r="B41" s="873" t="str">
        <f>VLOOKUP(A41,EQUIPOS!A6:D154,3,FALSE)</f>
        <v>Andamiaje para Aplicar la Carga (Equipos Sustituto de la Tara)</v>
      </c>
      <c r="C41" s="874"/>
      <c r="D41" s="874"/>
      <c r="E41" s="874"/>
      <c r="F41" s="874"/>
      <c r="G41" s="874"/>
      <c r="H41" s="875"/>
      <c r="I41" s="421"/>
      <c r="J41" s="422"/>
      <c r="K41" s="438">
        <f>VLOOKUP(A41,EQUIPOS!A6:D154,4,FALSE)</f>
        <v>45680.519819186877</v>
      </c>
      <c r="L41" s="335"/>
      <c r="M41" s="336">
        <v>0.158</v>
      </c>
      <c r="N41" s="272">
        <f t="shared" si="0"/>
        <v>289117.21404548659</v>
      </c>
    </row>
    <row r="42" spans="1:14">
      <c r="A42" s="113" t="s">
        <v>224</v>
      </c>
      <c r="B42" s="873" t="str">
        <f>VLOOKUP(A42,EQUIPOS!A12:D156,3,FALSE)</f>
        <v>Equipo de Medición (Deformimetros Eléctricos, Mecánicos, Celdas de Carga,  Etc.)</v>
      </c>
      <c r="C42" s="874"/>
      <c r="D42" s="874"/>
      <c r="E42" s="874"/>
      <c r="F42" s="874"/>
      <c r="G42" s="874"/>
      <c r="H42" s="875"/>
      <c r="I42" s="328"/>
      <c r="J42" s="330"/>
      <c r="K42" s="438">
        <f>VLOOKUP(A42,EQUIPOS!A12:D169,4,FALSE)</f>
        <v>121142.42623654421</v>
      </c>
      <c r="L42" s="423"/>
      <c r="M42" s="424">
        <v>0.158</v>
      </c>
      <c r="N42" s="272">
        <f t="shared" si="0"/>
        <v>766724.21668698872</v>
      </c>
    </row>
    <row r="43" spans="1:14">
      <c r="A43" t="s">
        <v>335</v>
      </c>
      <c r="B43" s="873" t="str">
        <f>VLOOKUP(A43,EQUIPOS!A13:D157,3,FALSE)</f>
        <v>Tara (Recebo, Agua, Etc.)</v>
      </c>
      <c r="C43" s="874"/>
      <c r="D43" s="874"/>
      <c r="E43" s="874"/>
      <c r="F43" s="874"/>
      <c r="G43" s="874"/>
      <c r="H43" s="875"/>
      <c r="I43" s="36"/>
      <c r="J43" s="37"/>
      <c r="K43" s="438">
        <f>VLOOKUP(A43,EQUIPOS!A13:D170,4,FALSE)</f>
        <v>222655.86671377791</v>
      </c>
      <c r="L43" s="276"/>
      <c r="M43" s="277">
        <v>2.8000000000000001E-2</v>
      </c>
      <c r="N43" s="272">
        <f t="shared" si="0"/>
        <v>7951995.239777782</v>
      </c>
    </row>
    <row r="44" spans="1:14">
      <c r="A44" t="s">
        <v>216</v>
      </c>
      <c r="B44" s="873" t="str">
        <f>VLOOKUP(A44,EQUIPOS!A14:D158,3,FALSE)</f>
        <v xml:space="preserve">Equipo de topografía Teodolito electrónico con abertura de anteojo de 42 mm. Aumento del anteojo: 30x.Distancia mínima de enfoque: 1.0 m. Precisión: 5´´. Compensador con rango de trabajo ±3´. </v>
      </c>
      <c r="C44" s="874"/>
      <c r="D44" s="874"/>
      <c r="E44" s="874"/>
      <c r="F44" s="874"/>
      <c r="G44" s="874"/>
      <c r="H44" s="875"/>
      <c r="I44" s="36"/>
      <c r="J44" s="37"/>
      <c r="K44" s="438">
        <f>VLOOKUP(A44,EQUIPOS!A14:D171,4,FALSE)</f>
        <v>12453.341224139183</v>
      </c>
      <c r="L44" s="276"/>
      <c r="M44" s="277">
        <v>0.158</v>
      </c>
      <c r="N44" s="273">
        <f t="shared" si="0"/>
        <v>78818.615342653065</v>
      </c>
    </row>
    <row r="45" spans="1:14">
      <c r="B45" s="881" t="s">
        <v>952</v>
      </c>
      <c r="C45" s="882"/>
      <c r="D45" s="882"/>
      <c r="E45" s="38"/>
      <c r="F45" s="39"/>
      <c r="G45" s="39"/>
      <c r="H45" s="40"/>
      <c r="I45" s="36"/>
      <c r="J45" s="37"/>
      <c r="K45" s="279"/>
      <c r="L45" s="276"/>
      <c r="M45" s="401">
        <v>0.02</v>
      </c>
      <c r="N45" s="344">
        <f>N79*M45</f>
        <v>8647.9318827683801</v>
      </c>
    </row>
    <row r="46" spans="1:14" ht="15.75" thickBot="1">
      <c r="B46" s="873"/>
      <c r="C46" s="874"/>
      <c r="D46" s="874"/>
      <c r="E46" s="874"/>
      <c r="F46" s="874"/>
      <c r="G46" s="874"/>
      <c r="H46" s="875"/>
      <c r="I46" s="883"/>
      <c r="J46" s="884"/>
      <c r="K46" s="41"/>
      <c r="L46" s="885"/>
      <c r="M46" s="886"/>
      <c r="N46" s="105"/>
    </row>
    <row r="47" spans="1:14" ht="15.75" thickBot="1">
      <c r="B47" s="824" t="s">
        <v>953</v>
      </c>
      <c r="C47" s="825"/>
      <c r="D47" s="825"/>
      <c r="E47" s="825"/>
      <c r="F47" s="825"/>
      <c r="G47" s="825"/>
      <c r="H47" s="825"/>
      <c r="I47" s="825"/>
      <c r="J47" s="825"/>
      <c r="K47" s="825"/>
      <c r="L47" s="825"/>
      <c r="M47" s="826"/>
      <c r="N47" s="394">
        <f>SUM(N36:N46)</f>
        <v>18977829.341145035</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9" t="s">
        <v>944</v>
      </c>
      <c r="C51" s="870"/>
      <c r="D51" s="870"/>
      <c r="E51" s="870"/>
      <c r="F51" s="870"/>
      <c r="G51" s="870"/>
      <c r="H51" s="870"/>
      <c r="I51" s="904"/>
      <c r="J51" s="315" t="s">
        <v>945</v>
      </c>
      <c r="K51" s="85" t="s">
        <v>946</v>
      </c>
      <c r="L51" s="905" t="s">
        <v>955</v>
      </c>
      <c r="M51" s="904"/>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13799022.476314181</v>
      </c>
      <c r="N52" s="272">
        <f t="shared" ref="N52:N58" si="1">K52*M52</f>
        <v>13799022.476314181</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1842.517580547456</v>
      </c>
      <c r="N53" s="272">
        <f t="shared" si="1"/>
        <v>55275.527416423676</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54218.636881929764</v>
      </c>
      <c r="N54" s="272">
        <f t="shared" si="1"/>
        <v>3253118.2129157856</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34771.865452484199</v>
      </c>
      <c r="N55" s="272">
        <f t="shared" si="1"/>
        <v>417262.38542981038</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1364421.0061829125</v>
      </c>
      <c r="N56" s="272">
        <f t="shared" si="1"/>
        <v>2728842.012365825</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836726.38626230275</v>
      </c>
      <c r="N57" s="272">
        <f t="shared" si="1"/>
        <v>4183631.9313115138</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32984.237490621621</v>
      </c>
      <c r="N58" s="272">
        <f t="shared" si="1"/>
        <v>2308896.6243435135</v>
      </c>
    </row>
    <row r="59" spans="1:14" ht="15.75" thickBot="1">
      <c r="B59" s="824" t="s">
        <v>953</v>
      </c>
      <c r="C59" s="825"/>
      <c r="D59" s="825"/>
      <c r="E59" s="825"/>
      <c r="F59" s="825"/>
      <c r="G59" s="825"/>
      <c r="H59" s="825"/>
      <c r="I59" s="825"/>
      <c r="J59" s="825"/>
      <c r="K59" s="825"/>
      <c r="L59" s="825"/>
      <c r="M59" s="826"/>
      <c r="N59" s="394">
        <f>SUM(N52:N58)</f>
        <v>26746049.170097053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911">
        <f>VLOOKUP(A64,TRANSPORTE!A5:D117,4,FALSE)</f>
        <v>105463.47870227607</v>
      </c>
      <c r="M64" s="912"/>
      <c r="N64" s="287">
        <f>K64*L64</f>
        <v>5273.173935113804</v>
      </c>
    </row>
    <row r="65" spans="1:15">
      <c r="B65" s="46"/>
      <c r="C65" s="47"/>
      <c r="D65" s="47"/>
      <c r="E65" s="47"/>
      <c r="F65" s="47"/>
      <c r="G65" s="47"/>
      <c r="H65" s="311"/>
      <c r="I65" s="279"/>
      <c r="J65" s="286"/>
      <c r="K65" s="279"/>
      <c r="L65" s="911"/>
      <c r="M65" s="912"/>
      <c r="N65" s="287"/>
    </row>
    <row r="66" spans="1:15">
      <c r="B66" s="46"/>
      <c r="C66" s="47"/>
      <c r="D66" s="47"/>
      <c r="E66" s="47"/>
      <c r="F66" s="47"/>
      <c r="G66" s="47"/>
      <c r="H66" s="311"/>
      <c r="I66" s="279"/>
      <c r="J66" s="286"/>
      <c r="K66" s="279"/>
      <c r="L66" s="911"/>
      <c r="M66" s="912"/>
      <c r="N66" s="287"/>
    </row>
    <row r="67" spans="1:15">
      <c r="B67" s="46"/>
      <c r="C67" s="47"/>
      <c r="D67" s="47"/>
      <c r="E67" s="47"/>
      <c r="F67" s="47"/>
      <c r="G67" s="47"/>
      <c r="H67" s="311"/>
      <c r="I67" s="279"/>
      <c r="J67" s="286"/>
      <c r="K67" s="279"/>
      <c r="L67" s="911"/>
      <c r="M67" s="91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5273.173935113804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s="162" t="s">
        <v>15</v>
      </c>
      <c r="B75" s="49" t="str">
        <f>VLOOKUP(A75,'MANO DE OBRA'!A8:D68,3,FALSE)</f>
        <v>Obrero (6)</v>
      </c>
      <c r="C75" s="47"/>
      <c r="D75" s="47"/>
      <c r="E75" s="47"/>
      <c r="F75" s="47"/>
      <c r="G75" s="47"/>
      <c r="H75" s="47"/>
      <c r="I75" s="292">
        <f>K75/J75*100</f>
        <v>202996.19999999998</v>
      </c>
      <c r="J75" s="293">
        <v>185</v>
      </c>
      <c r="K75" s="294">
        <f>VLOOKUP(A75,'MANO DE OBRA'!A8:D99,4,FALSE)</f>
        <v>375542.97</v>
      </c>
      <c r="L75" s="50"/>
      <c r="M75" s="434">
        <v>1.26</v>
      </c>
      <c r="N75" s="395">
        <f>K75/M75</f>
        <v>298049.97619047615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33832.699999999997</v>
      </c>
      <c r="J77" s="293">
        <v>185</v>
      </c>
      <c r="K77" s="298">
        <f>VLOOKUP(A77,'MANO DE OBRA'!A11:D103,4,FALSE)</f>
        <v>62590.494999999995</v>
      </c>
      <c r="L77" s="318"/>
      <c r="M77" s="300">
        <v>1.26</v>
      </c>
      <c r="N77" s="395">
        <f>K77/M77</f>
        <v>49674.996031746028</v>
      </c>
    </row>
    <row r="78" spans="1:15" ht="15.75" thickBot="1">
      <c r="B78" s="900"/>
      <c r="C78" s="901"/>
      <c r="D78" s="901"/>
      <c r="E78" s="901"/>
      <c r="F78" s="901"/>
      <c r="G78" s="901"/>
      <c r="H78" s="901"/>
      <c r="I78" s="126"/>
      <c r="J78" s="126"/>
      <c r="K78" s="126"/>
      <c r="L78" s="914"/>
      <c r="M78" s="914"/>
      <c r="N78" s="45"/>
    </row>
    <row r="79" spans="1:15" ht="15.75" thickBot="1">
      <c r="B79" s="913" t="s">
        <v>953</v>
      </c>
      <c r="C79" s="867"/>
      <c r="D79" s="867"/>
      <c r="E79" s="867"/>
      <c r="F79" s="867"/>
      <c r="G79" s="867"/>
      <c r="H79" s="867"/>
      <c r="I79" s="867"/>
      <c r="J79" s="867"/>
      <c r="K79" s="867"/>
      <c r="L79" s="867"/>
      <c r="M79" s="868"/>
      <c r="N79" s="301">
        <f>SUM(N75:N78)</f>
        <v>432396.59413841902</v>
      </c>
    </row>
    <row r="80" spans="1:15" ht="15.75" thickBot="1">
      <c r="B80" s="33"/>
      <c r="C80" s="34"/>
      <c r="D80" s="34"/>
      <c r="E80" s="34"/>
      <c r="F80" s="34"/>
      <c r="G80" s="34"/>
      <c r="H80" s="34"/>
      <c r="I80" s="34"/>
      <c r="J80" s="34"/>
      <c r="K80" s="34"/>
      <c r="L80" s="34"/>
      <c r="M80" s="34"/>
      <c r="N80" s="35"/>
    </row>
    <row r="81" spans="1:14" ht="15.75" thickBot="1">
      <c r="B81" s="824" t="s">
        <v>967</v>
      </c>
      <c r="C81" s="825"/>
      <c r="D81" s="825"/>
      <c r="E81" s="825"/>
      <c r="F81" s="825"/>
      <c r="G81" s="825"/>
      <c r="H81" s="825"/>
      <c r="I81" s="825"/>
      <c r="J81" s="825"/>
      <c r="K81" s="825"/>
      <c r="L81" s="825"/>
      <c r="M81" s="826"/>
      <c r="N81" s="99">
        <f>N47+N59+N70+N79</f>
        <v>46161548.279315628</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9" t="s">
        <v>969</v>
      </c>
      <c r="C85" s="870"/>
      <c r="D85" s="870"/>
      <c r="E85" s="870"/>
      <c r="F85" s="870"/>
      <c r="G85" s="870"/>
      <c r="H85" s="870"/>
      <c r="I85" s="314"/>
      <c r="J85" s="334"/>
      <c r="K85" s="302" t="s">
        <v>970</v>
      </c>
      <c r="L85" s="871" t="s">
        <v>971</v>
      </c>
      <c r="M85" s="872"/>
      <c r="N85" s="303"/>
    </row>
    <row r="86" spans="1:14">
      <c r="B86" s="857" t="s">
        <v>972</v>
      </c>
      <c r="C86" s="858"/>
      <c r="D86" s="858"/>
      <c r="E86" s="858"/>
      <c r="F86" s="858"/>
      <c r="G86" s="858"/>
      <c r="H86" s="858"/>
      <c r="I86" s="87"/>
      <c r="J86" s="88"/>
      <c r="K86" s="304">
        <v>0.2</v>
      </c>
      <c r="L86" s="859">
        <f>N81*K86</f>
        <v>9232309.6558631267</v>
      </c>
      <c r="M86" s="860"/>
      <c r="N86" s="51"/>
    </row>
    <row r="87" spans="1:14">
      <c r="B87" s="89" t="s">
        <v>973</v>
      </c>
      <c r="C87" s="90"/>
      <c r="D87" s="90"/>
      <c r="E87" s="90"/>
      <c r="F87" s="90"/>
      <c r="G87" s="90"/>
      <c r="H87" s="90"/>
      <c r="I87" s="87"/>
      <c r="J87" s="88"/>
      <c r="K87" s="304">
        <v>0.05</v>
      </c>
      <c r="L87" s="859">
        <f>N81*K87</f>
        <v>2308077.4139657817</v>
      </c>
      <c r="M87" s="860"/>
      <c r="N87" s="51"/>
    </row>
    <row r="88" spans="1:14" ht="15.75" thickBot="1">
      <c r="B88" s="91" t="s">
        <v>974</v>
      </c>
      <c r="C88" s="92"/>
      <c r="D88" s="92"/>
      <c r="E88" s="92"/>
      <c r="F88" s="92"/>
      <c r="G88" s="92"/>
      <c r="H88" s="92"/>
      <c r="I88" s="93"/>
      <c r="J88" s="94"/>
      <c r="K88" s="305">
        <v>0.05</v>
      </c>
      <c r="L88" s="861">
        <f>N81*K88</f>
        <v>2308077.4139657817</v>
      </c>
      <c r="M88" s="862"/>
      <c r="N88" s="51"/>
    </row>
    <row r="89" spans="1:14" ht="15.75" thickBot="1">
      <c r="B89" s="824" t="s">
        <v>953</v>
      </c>
      <c r="C89" s="825"/>
      <c r="D89" s="825"/>
      <c r="E89" s="825"/>
      <c r="F89" s="825"/>
      <c r="G89" s="825"/>
      <c r="H89" s="825"/>
      <c r="I89" s="825"/>
      <c r="J89" s="825"/>
      <c r="K89" s="825"/>
      <c r="L89" s="825"/>
      <c r="M89" s="826"/>
      <c r="N89" s="52">
        <f>L86+L87+L88</f>
        <v>13848464.483794691</v>
      </c>
    </row>
    <row r="90" spans="1:14" ht="15.75" thickBot="1">
      <c r="B90" s="33"/>
      <c r="C90" s="34"/>
      <c r="D90" s="34"/>
      <c r="E90" s="34"/>
      <c r="F90" s="34"/>
      <c r="G90" s="34"/>
      <c r="H90" s="34"/>
      <c r="I90" s="34"/>
      <c r="J90" s="34"/>
      <c r="K90" s="34"/>
      <c r="L90" s="34"/>
      <c r="M90" s="34"/>
      <c r="N90" s="35"/>
    </row>
    <row r="91" spans="1:14" ht="15.75" thickBot="1">
      <c r="A91" t="s">
        <v>2016</v>
      </c>
      <c r="B91" s="824" t="s">
        <v>975</v>
      </c>
      <c r="C91" s="825"/>
      <c r="D91" s="825"/>
      <c r="E91" s="825"/>
      <c r="F91" s="825"/>
      <c r="G91" s="825"/>
      <c r="H91" s="825"/>
      <c r="I91" s="825"/>
      <c r="J91" s="825"/>
      <c r="K91" s="825"/>
      <c r="L91" s="825"/>
      <c r="M91" s="826"/>
      <c r="N91" s="188">
        <f>N81+N89</f>
        <v>60010012.763110317</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8" t="s">
        <v>2218</v>
      </c>
      <c r="C108" s="969"/>
      <c r="D108" s="969"/>
      <c r="E108" s="969"/>
      <c r="F108" s="969"/>
      <c r="G108" s="969"/>
      <c r="H108" s="969"/>
      <c r="I108" s="969"/>
      <c r="J108" s="969"/>
      <c r="K108" s="969"/>
      <c r="L108" s="969"/>
      <c r="M108" s="969"/>
      <c r="N108" s="970"/>
    </row>
    <row r="109" spans="2:14" ht="15" customHeight="1">
      <c r="B109" s="968"/>
      <c r="C109" s="969"/>
      <c r="D109" s="969"/>
      <c r="E109" s="969"/>
      <c r="F109" s="969"/>
      <c r="G109" s="969"/>
      <c r="H109" s="969"/>
      <c r="I109" s="969"/>
      <c r="J109" s="969"/>
      <c r="K109" s="969"/>
      <c r="L109" s="969"/>
      <c r="M109" s="969"/>
      <c r="N109" s="970"/>
    </row>
    <row r="110" spans="2:14" ht="30" customHeight="1">
      <c r="B110" s="971" t="s">
        <v>2219</v>
      </c>
      <c r="C110" s="972"/>
      <c r="D110" s="972"/>
      <c r="E110" s="972"/>
      <c r="F110" s="972"/>
      <c r="G110" s="972"/>
      <c r="H110" s="972"/>
      <c r="I110" s="972"/>
      <c r="J110" s="972"/>
      <c r="K110" s="972"/>
      <c r="L110" s="972"/>
      <c r="M110" s="972"/>
      <c r="N110" s="973"/>
    </row>
    <row r="111" spans="2:14">
      <c r="B111" s="971"/>
      <c r="C111" s="972"/>
      <c r="D111" s="972"/>
      <c r="E111" s="972"/>
      <c r="F111" s="972"/>
      <c r="G111" s="972"/>
      <c r="H111" s="972"/>
      <c r="I111" s="972"/>
      <c r="J111" s="972"/>
      <c r="K111" s="972"/>
      <c r="L111" s="972"/>
      <c r="M111" s="972"/>
      <c r="N111" s="973"/>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4"/>
      <c r="K121" s="974"/>
      <c r="L121" s="974"/>
      <c r="M121" s="974"/>
      <c r="N121" s="975"/>
    </row>
    <row r="122" spans="2:14" ht="15.75" thickBot="1">
      <c r="B122" s="419" t="s">
        <v>2221</v>
      </c>
      <c r="C122" s="420"/>
      <c r="D122" s="420"/>
      <c r="E122" s="259"/>
      <c r="F122" s="259"/>
      <c r="G122" s="259"/>
      <c r="H122" s="259"/>
      <c r="I122" s="259"/>
      <c r="J122" s="976"/>
      <c r="K122" s="976"/>
      <c r="L122" s="976"/>
      <c r="M122" s="976"/>
      <c r="N122" s="977"/>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140</v>
      </c>
      <c r="B36" s="873" t="str">
        <f>VLOOKUP(A36,EQUIPOS!A6:D154,3,FALSE)</f>
        <v>Camisa para Pilote D=1.20m</v>
      </c>
      <c r="C36" s="874"/>
      <c r="D36" s="874"/>
      <c r="E36" s="874"/>
      <c r="F36" s="874"/>
      <c r="G36" s="874"/>
      <c r="H36" s="875"/>
      <c r="I36" s="267"/>
      <c r="J36" s="268"/>
      <c r="K36" s="269">
        <f>VLOOKUP(A36,EQUIPOS!A6:D163,4,FALSE)</f>
        <v>25365.8217878572</v>
      </c>
      <c r="L36" s="270"/>
      <c r="M36" s="271">
        <v>1</v>
      </c>
      <c r="N36" s="272">
        <f t="shared" ref="N36:N42" si="0">K36/M36</f>
        <v>25365.8217878572</v>
      </c>
    </row>
    <row r="37" spans="1:14">
      <c r="A37" s="113" t="s">
        <v>206</v>
      </c>
      <c r="B37" s="873" t="str">
        <f>VLOOKUP(A37,EQUIPOS!A7:D154,3,FALSE)</f>
        <v>Equipo de Soldadura</v>
      </c>
      <c r="C37" s="874"/>
      <c r="D37" s="874"/>
      <c r="E37" s="874"/>
      <c r="F37" s="874"/>
      <c r="G37" s="874"/>
      <c r="H37" s="875"/>
      <c r="I37" s="421"/>
      <c r="J37" s="422"/>
      <c r="K37" s="269">
        <f>VLOOKUP(A37,EQUIPOS!A7:D164,4,FALSE)</f>
        <v>14302.353755676466</v>
      </c>
      <c r="L37" s="335"/>
      <c r="M37" s="336">
        <v>1</v>
      </c>
      <c r="N37" s="272">
        <f t="shared" si="0"/>
        <v>14302.353755676466</v>
      </c>
    </row>
    <row r="38" spans="1:14">
      <c r="A38" s="113" t="s">
        <v>242</v>
      </c>
      <c r="B38" s="873" t="str">
        <f>VLOOKUP(A38,EQUIPOS!A8:D154,3,FALSE)</f>
        <v>Grúa con torre capacidad 1 ton en la punta.</v>
      </c>
      <c r="C38" s="874"/>
      <c r="D38" s="874"/>
      <c r="E38" s="874"/>
      <c r="F38" s="874"/>
      <c r="G38" s="874"/>
      <c r="H38" s="875"/>
      <c r="I38" s="421"/>
      <c r="J38" s="422"/>
      <c r="K38" s="438">
        <f>VLOOKUP(A38,EQUIPOS!A8:D165,4,FALSE)</f>
        <v>197590.99151655103</v>
      </c>
      <c r="L38" s="335"/>
      <c r="M38" s="336">
        <v>2.5</v>
      </c>
      <c r="N38" s="272">
        <f t="shared" si="0"/>
        <v>79036.396606620416</v>
      </c>
    </row>
    <row r="39" spans="1:14">
      <c r="A39" s="113" t="s">
        <v>267</v>
      </c>
      <c r="B39" s="873" t="str">
        <f>VLOOKUP(A39,EQUIPOS!A9:D154,3,FALSE)</f>
        <v>Motobomba de concreto</v>
      </c>
      <c r="C39" s="874"/>
      <c r="D39" s="874"/>
      <c r="E39" s="874"/>
      <c r="F39" s="874"/>
      <c r="G39" s="874"/>
      <c r="H39" s="875"/>
      <c r="I39" s="421"/>
      <c r="J39" s="422"/>
      <c r="K39" s="438">
        <f>VLOOKUP(A39,EQUIPOS!A9:D166,4,FALSE)</f>
        <v>45780.206928694941</v>
      </c>
      <c r="L39" s="335"/>
      <c r="M39" s="336">
        <v>2.5499800000000001</v>
      </c>
      <c r="N39" s="272">
        <f t="shared" si="0"/>
        <v>17953.163134101029</v>
      </c>
    </row>
    <row r="40" spans="1:14">
      <c r="A40" s="113" t="s">
        <v>277</v>
      </c>
      <c r="B40" s="873" t="str">
        <f>VLOOKUP(A40,EQUIPOS!A10:D154,3,FALSE)</f>
        <v>Pala auxiliar de piloteadora</v>
      </c>
      <c r="C40" s="874"/>
      <c r="D40" s="874"/>
      <c r="E40" s="874"/>
      <c r="F40" s="874"/>
      <c r="G40" s="874"/>
      <c r="H40" s="875"/>
      <c r="I40" s="421"/>
      <c r="J40" s="422"/>
      <c r="K40" s="438">
        <f>VLOOKUP(A40,EQUIPOS!A10:D167,4,FALSE)</f>
        <v>279574.22279563849</v>
      </c>
      <c r="L40" s="335"/>
      <c r="M40" s="336">
        <v>2.5</v>
      </c>
      <c r="N40" s="272">
        <f t="shared" si="0"/>
        <v>111829.6891182554</v>
      </c>
    </row>
    <row r="41" spans="1:14">
      <c r="A41" s="113" t="s">
        <v>282</v>
      </c>
      <c r="B41" s="873" t="str">
        <f>VLOOKUP(A41,EQUIPOS!A6:D154,3,FALSE)</f>
        <v>Piloteadora potencia 250KW, RPM 1800, fuerza elevadora 200KN</v>
      </c>
      <c r="C41" s="874"/>
      <c r="D41" s="874"/>
      <c r="E41" s="874"/>
      <c r="F41" s="874"/>
      <c r="G41" s="874"/>
      <c r="H41" s="875"/>
      <c r="I41" s="421"/>
      <c r="J41" s="422"/>
      <c r="K41" s="438">
        <f>VLOOKUP(A41,EQUIPOS!A6:D154,4,FALSE)</f>
        <v>420596.60360092873</v>
      </c>
      <c r="L41" s="335"/>
      <c r="M41" s="336">
        <v>1</v>
      </c>
      <c r="N41" s="272">
        <f t="shared" si="0"/>
        <v>420596.60360092873</v>
      </c>
    </row>
    <row r="42" spans="1:14">
      <c r="A42" s="113" t="s">
        <v>310</v>
      </c>
      <c r="B42" s="873" t="str">
        <f>VLOOKUP(A42,EQUIPOS!A12:D156,3,FALSE)</f>
        <v>Retroexcavadora A25C</v>
      </c>
      <c r="C42" s="874"/>
      <c r="D42" s="874"/>
      <c r="E42" s="874"/>
      <c r="F42" s="874"/>
      <c r="G42" s="874"/>
      <c r="H42" s="875"/>
      <c r="I42" s="328"/>
      <c r="J42" s="330"/>
      <c r="K42" s="438">
        <f>VLOOKUP(A42,EQUIPOS!A12:D169,4,FALSE)</f>
        <v>121789.68710811051</v>
      </c>
      <c r="L42" s="423"/>
      <c r="M42" s="424">
        <v>2.5</v>
      </c>
      <c r="N42" s="272">
        <f t="shared" si="0"/>
        <v>48715.874843244201</v>
      </c>
    </row>
    <row r="43" spans="1:14">
      <c r="B43" s="873"/>
      <c r="C43" s="874"/>
      <c r="D43" s="874"/>
      <c r="E43" s="874"/>
      <c r="F43" s="874"/>
      <c r="G43" s="874"/>
      <c r="H43" s="875"/>
      <c r="I43" s="36"/>
      <c r="J43" s="37"/>
      <c r="K43" s="438"/>
      <c r="L43" s="276"/>
      <c r="M43" s="277"/>
      <c r="N43" s="272"/>
    </row>
    <row r="44" spans="1:14">
      <c r="B44" s="320"/>
      <c r="C44" s="321"/>
      <c r="D44" s="321"/>
      <c r="E44" s="321"/>
      <c r="F44" s="323"/>
      <c r="G44" s="323"/>
      <c r="H44" s="125"/>
      <c r="I44" s="36"/>
      <c r="J44" s="37"/>
      <c r="K44" s="438"/>
      <c r="L44" s="276"/>
      <c r="M44" s="277"/>
      <c r="N44" s="273"/>
    </row>
    <row r="45" spans="1:14">
      <c r="B45" s="881" t="s">
        <v>952</v>
      </c>
      <c r="C45" s="882"/>
      <c r="D45" s="882"/>
      <c r="E45" s="38"/>
      <c r="F45" s="39"/>
      <c r="G45" s="39"/>
      <c r="H45" s="40"/>
      <c r="I45" s="36"/>
      <c r="J45" s="37"/>
      <c r="K45" s="279"/>
      <c r="L45" s="276"/>
      <c r="M45" s="401">
        <v>0.1</v>
      </c>
      <c r="N45" s="344">
        <f>N83*M45</f>
        <v>10046.441950300166</v>
      </c>
    </row>
    <row r="46" spans="1:14" ht="15.75" thickBot="1">
      <c r="B46" s="873"/>
      <c r="C46" s="874"/>
      <c r="D46" s="874"/>
      <c r="E46" s="874"/>
      <c r="F46" s="874"/>
      <c r="G46" s="874"/>
      <c r="H46" s="875"/>
      <c r="I46" s="883"/>
      <c r="J46" s="884"/>
      <c r="K46" s="41"/>
      <c r="L46" s="885"/>
      <c r="M46" s="886"/>
      <c r="N46" s="105"/>
    </row>
    <row r="47" spans="1:14" ht="15.75" thickBot="1">
      <c r="B47" s="824" t="s">
        <v>953</v>
      </c>
      <c r="C47" s="825"/>
      <c r="D47" s="825"/>
      <c r="E47" s="825"/>
      <c r="F47" s="825"/>
      <c r="G47" s="825"/>
      <c r="H47" s="825"/>
      <c r="I47" s="825"/>
      <c r="J47" s="825"/>
      <c r="K47" s="825"/>
      <c r="L47" s="825"/>
      <c r="M47" s="826"/>
      <c r="N47" s="394">
        <f>SUM(N36:N46)</f>
        <v>727846.34479698364</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9" t="s">
        <v>944</v>
      </c>
      <c r="C51" s="870"/>
      <c r="D51" s="870"/>
      <c r="E51" s="870"/>
      <c r="F51" s="870"/>
      <c r="G51" s="870"/>
      <c r="H51" s="870"/>
      <c r="I51" s="904"/>
      <c r="J51" s="315" t="s">
        <v>945</v>
      </c>
      <c r="K51" s="85" t="s">
        <v>946</v>
      </c>
      <c r="L51" s="905" t="s">
        <v>955</v>
      </c>
      <c r="M51" s="904"/>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6551.0524278868579</v>
      </c>
      <c r="N52" s="272">
        <f>K52*M52</f>
        <v>15427.728467673551</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2993.747234121196</v>
      </c>
      <c r="N53" s="272">
        <f>K53*M53</f>
        <v>370327.16374840908</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436114.96265360498</v>
      </c>
      <c r="N54" s="272">
        <f>K54*M54</f>
        <v>359650.0852332025</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SUM(N52:N58)</f>
        <v>745404.9774492851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911">
        <f>VLOOKUP(A64,TRANSPORTE!A5:D117,4,FALSE)</f>
        <v>1182.3355420950079</v>
      </c>
      <c r="M64" s="912"/>
      <c r="N64" s="287">
        <f>K64*L64</f>
        <v>1537.0362047235103</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911">
        <f>VLOOKUP(A65,TRANSPORTE!A6:D117,4,FALSE)</f>
        <v>57.485316065991711</v>
      </c>
      <c r="M65" s="912"/>
      <c r="N65" s="287">
        <f>K65*L65</f>
        <v>2.8742658032995858</v>
      </c>
    </row>
    <row r="66" spans="1:15">
      <c r="B66" s="46"/>
      <c r="C66" s="47"/>
      <c r="D66" s="47"/>
      <c r="E66" s="47"/>
      <c r="F66" s="47"/>
      <c r="G66" s="47"/>
      <c r="H66" s="311"/>
      <c r="I66" s="279"/>
      <c r="J66" s="286"/>
      <c r="K66" s="279"/>
      <c r="L66" s="911"/>
      <c r="M66" s="912"/>
      <c r="N66" s="287"/>
    </row>
    <row r="67" spans="1:15">
      <c r="B67" s="46"/>
      <c r="C67" s="47"/>
      <c r="D67" s="47"/>
      <c r="E67" s="47"/>
      <c r="F67" s="47"/>
      <c r="G67" s="47"/>
      <c r="H67" s="311"/>
      <c r="I67" s="279"/>
      <c r="J67" s="286"/>
      <c r="K67" s="279"/>
      <c r="L67" s="911"/>
      <c r="M67" s="91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1539.9104705268098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978"/>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202996.19999999998</v>
      </c>
      <c r="J76" s="293">
        <v>185</v>
      </c>
      <c r="K76" s="294">
        <f>VLOOKUP(A76,'MANO DE OBRA'!A8:D99,4,FALSE)</f>
        <v>375542.97</v>
      </c>
      <c r="L76" s="50"/>
      <c r="M76" s="434">
        <v>8</v>
      </c>
      <c r="N76" s="395">
        <f>K76/M76</f>
        <v>46942.871249999997</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202996.19999999998</v>
      </c>
      <c r="J79" s="293">
        <v>185</v>
      </c>
      <c r="K79" s="294">
        <f>VLOOKUP(A79,'MANO DE OBRA'!A9:D101,4,FALSE)</f>
        <v>375542.97</v>
      </c>
      <c r="L79" s="50"/>
      <c r="M79" s="300">
        <v>12</v>
      </c>
      <c r="N79" s="395">
        <f>K79/M79</f>
        <v>31295.247499999998</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900"/>
      <c r="C82" s="901"/>
      <c r="D82" s="901"/>
      <c r="E82" s="901"/>
      <c r="F82" s="901"/>
      <c r="G82" s="901"/>
      <c r="H82" s="901"/>
      <c r="I82" s="126"/>
      <c r="J82" s="126"/>
      <c r="K82" s="126"/>
      <c r="L82" s="914"/>
      <c r="M82" s="914"/>
      <c r="N82" s="127"/>
    </row>
    <row r="83" spans="1:14" ht="15.75" thickBot="1">
      <c r="B83" s="913" t="s">
        <v>953</v>
      </c>
      <c r="C83" s="867"/>
      <c r="D83" s="867"/>
      <c r="E83" s="867"/>
      <c r="F83" s="867"/>
      <c r="G83" s="867"/>
      <c r="H83" s="867"/>
      <c r="I83" s="867"/>
      <c r="J83" s="867"/>
      <c r="K83" s="867"/>
      <c r="L83" s="867"/>
      <c r="M83" s="868"/>
      <c r="N83" s="460">
        <f>SUM(N76:N82)</f>
        <v>100464.41950300166</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N47+N59+N70+N83</f>
        <v>1575255.6522197975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9" t="s">
        <v>969</v>
      </c>
      <c r="C89" s="870"/>
      <c r="D89" s="870"/>
      <c r="E89" s="870"/>
      <c r="F89" s="870"/>
      <c r="G89" s="870"/>
      <c r="H89" s="870"/>
      <c r="I89" s="314"/>
      <c r="J89" s="334"/>
      <c r="K89" s="302" t="s">
        <v>970</v>
      </c>
      <c r="L89" s="871" t="s">
        <v>971</v>
      </c>
      <c r="M89" s="872"/>
      <c r="N89" s="303"/>
    </row>
    <row r="90" spans="1:14">
      <c r="B90" s="857" t="s">
        <v>972</v>
      </c>
      <c r="C90" s="858"/>
      <c r="D90" s="858"/>
      <c r="E90" s="858"/>
      <c r="F90" s="858"/>
      <c r="G90" s="858"/>
      <c r="H90" s="858"/>
      <c r="I90" s="87"/>
      <c r="J90" s="88"/>
      <c r="K90" s="304">
        <v>0.2</v>
      </c>
      <c r="L90" s="859">
        <f>N85*K90</f>
        <v>315051.1304439595</v>
      </c>
      <c r="M90" s="860"/>
      <c r="N90" s="51"/>
    </row>
    <row r="91" spans="1:14">
      <c r="B91" s="89" t="s">
        <v>973</v>
      </c>
      <c r="C91" s="90"/>
      <c r="D91" s="90"/>
      <c r="E91" s="90"/>
      <c r="F91" s="90"/>
      <c r="G91" s="90"/>
      <c r="H91" s="90"/>
      <c r="I91" s="87"/>
      <c r="J91" s="88"/>
      <c r="K91" s="304">
        <v>0.05</v>
      </c>
      <c r="L91" s="859">
        <f>N85*K91</f>
        <v>78762.782610989874</v>
      </c>
      <c r="M91" s="860"/>
      <c r="N91" s="51"/>
    </row>
    <row r="92" spans="1:14" ht="15.75" thickBot="1">
      <c r="B92" s="91" t="s">
        <v>974</v>
      </c>
      <c r="C92" s="92"/>
      <c r="D92" s="92"/>
      <c r="E92" s="92"/>
      <c r="F92" s="92"/>
      <c r="G92" s="92"/>
      <c r="H92" s="92"/>
      <c r="I92" s="93"/>
      <c r="J92" s="94"/>
      <c r="K92" s="305">
        <v>0.05</v>
      </c>
      <c r="L92" s="861">
        <f>N85*K92</f>
        <v>78762.782610989874</v>
      </c>
      <c r="M92" s="862"/>
      <c r="N92" s="51"/>
    </row>
    <row r="93" spans="1:14" ht="15.75" thickBot="1">
      <c r="B93" s="824" t="s">
        <v>953</v>
      </c>
      <c r="C93" s="825"/>
      <c r="D93" s="825"/>
      <c r="E93" s="825"/>
      <c r="F93" s="825"/>
      <c r="G93" s="825"/>
      <c r="H93" s="825"/>
      <c r="I93" s="825"/>
      <c r="J93" s="825"/>
      <c r="K93" s="825"/>
      <c r="L93" s="825"/>
      <c r="M93" s="826"/>
      <c r="N93" s="52">
        <f>L90+L91+L92</f>
        <v>472576.69566593925</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2047832.3478857367</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8" t="s">
        <v>2218</v>
      </c>
      <c r="C112" s="969"/>
      <c r="D112" s="969"/>
      <c r="E112" s="969"/>
      <c r="F112" s="969"/>
      <c r="G112" s="969"/>
      <c r="H112" s="969"/>
      <c r="I112" s="969"/>
      <c r="J112" s="969"/>
      <c r="K112" s="969"/>
      <c r="L112" s="969"/>
      <c r="M112" s="969"/>
      <c r="N112" s="970"/>
    </row>
    <row r="113" spans="2:14" ht="15" customHeight="1">
      <c r="B113" s="968"/>
      <c r="C113" s="969"/>
      <c r="D113" s="969"/>
      <c r="E113" s="969"/>
      <c r="F113" s="969"/>
      <c r="G113" s="969"/>
      <c r="H113" s="969"/>
      <c r="I113" s="969"/>
      <c r="J113" s="969"/>
      <c r="K113" s="969"/>
      <c r="L113" s="969"/>
      <c r="M113" s="969"/>
      <c r="N113" s="970"/>
    </row>
    <row r="114" spans="2:14" ht="30" customHeight="1">
      <c r="B114" s="971" t="s">
        <v>2219</v>
      </c>
      <c r="C114" s="972"/>
      <c r="D114" s="972"/>
      <c r="E114" s="972"/>
      <c r="F114" s="972"/>
      <c r="G114" s="972"/>
      <c r="H114" s="972"/>
      <c r="I114" s="972"/>
      <c r="J114" s="972"/>
      <c r="K114" s="972"/>
      <c r="L114" s="972"/>
      <c r="M114" s="972"/>
      <c r="N114" s="973"/>
    </row>
    <row r="115" spans="2:14">
      <c r="B115" s="971"/>
      <c r="C115" s="972"/>
      <c r="D115" s="972"/>
      <c r="E115" s="972"/>
      <c r="F115" s="972"/>
      <c r="G115" s="972"/>
      <c r="H115" s="972"/>
      <c r="I115" s="972"/>
      <c r="J115" s="972"/>
      <c r="K115" s="972"/>
      <c r="L115" s="972"/>
      <c r="M115" s="972"/>
      <c r="N115" s="973"/>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4"/>
      <c r="K125" s="974"/>
      <c r="L125" s="974"/>
      <c r="M125" s="974"/>
      <c r="N125" s="975"/>
    </row>
    <row r="126" spans="2:14" ht="15.75" thickBot="1">
      <c r="B126" s="419" t="s">
        <v>2221</v>
      </c>
      <c r="C126" s="420"/>
      <c r="D126" s="420"/>
      <c r="E126" s="259"/>
      <c r="F126" s="259"/>
      <c r="G126" s="259"/>
      <c r="H126" s="259"/>
      <c r="I126" s="259"/>
      <c r="J126" s="976"/>
      <c r="K126" s="976"/>
      <c r="L126" s="976"/>
      <c r="M126" s="976"/>
      <c r="N126" s="977"/>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182</v>
      </c>
      <c r="B36" s="873" t="str">
        <f>VLOOKUP(A36,EQUIPOS!A6:D154,3,FALSE)</f>
        <v xml:space="preserve">Compresor para penetrar roca
</v>
      </c>
      <c r="C36" s="874"/>
      <c r="D36" s="874"/>
      <c r="E36" s="874"/>
      <c r="F36" s="874"/>
      <c r="G36" s="874"/>
      <c r="H36" s="875"/>
      <c r="I36" s="267"/>
      <c r="J36" s="268"/>
      <c r="K36" s="269">
        <f>VLOOKUP(A36,EQUIPOS!A6:D163,4,FALSE)</f>
        <v>54863.930979107899</v>
      </c>
      <c r="L36" s="270"/>
      <c r="M36" s="271">
        <v>0.125</v>
      </c>
      <c r="N36" s="272">
        <f>K36/M36</f>
        <v>438911.4478328632</v>
      </c>
    </row>
    <row r="37" spans="1:14">
      <c r="A37" s="113" t="s">
        <v>242</v>
      </c>
      <c r="B37" s="873" t="str">
        <f>VLOOKUP(A37,EQUIPOS!A7:D154,3,FALSE)</f>
        <v>Grúa con torre capacidad 1 ton en la punta.</v>
      </c>
      <c r="C37" s="874"/>
      <c r="D37" s="874"/>
      <c r="E37" s="874"/>
      <c r="F37" s="874"/>
      <c r="G37" s="874"/>
      <c r="H37" s="875"/>
      <c r="I37" s="421"/>
      <c r="J37" s="422"/>
      <c r="K37" s="269">
        <f>VLOOKUP(A37,EQUIPOS!A7:D164,4,FALSE)</f>
        <v>197590.99151655103</v>
      </c>
      <c r="L37" s="335"/>
      <c r="M37" s="336">
        <v>2.5</v>
      </c>
      <c r="N37" s="272">
        <f>K37/M37</f>
        <v>79036.396606620416</v>
      </c>
    </row>
    <row r="38" spans="1:14">
      <c r="A38" s="113" t="s">
        <v>267</v>
      </c>
      <c r="B38" s="873" t="str">
        <f>VLOOKUP(A38,EQUIPOS!A8:D154,3,FALSE)</f>
        <v>Motobomba de concreto</v>
      </c>
      <c r="C38" s="874"/>
      <c r="D38" s="874"/>
      <c r="E38" s="874"/>
      <c r="F38" s="874"/>
      <c r="G38" s="874"/>
      <c r="H38" s="875"/>
      <c r="I38" s="421"/>
      <c r="J38" s="422"/>
      <c r="K38" s="438">
        <f>VLOOKUP(A38,EQUIPOS!A8:D165,4,FALSE)</f>
        <v>45780.206928694941</v>
      </c>
      <c r="L38" s="335"/>
      <c r="M38" s="336">
        <v>0.65</v>
      </c>
      <c r="N38" s="272">
        <f>K38/M38</f>
        <v>70431.087582607594</v>
      </c>
    </row>
    <row r="39" spans="1:14">
      <c r="A39" s="113" t="s">
        <v>310</v>
      </c>
      <c r="B39" s="873" t="str">
        <f>VLOOKUP(A39,EQUIPOS!A9:D154,3,FALSE)</f>
        <v>Retroexcavadora A25C</v>
      </c>
      <c r="C39" s="874"/>
      <c r="D39" s="874"/>
      <c r="E39" s="874"/>
      <c r="F39" s="874"/>
      <c r="G39" s="874"/>
      <c r="H39" s="875"/>
      <c r="I39" s="421"/>
      <c r="J39" s="422"/>
      <c r="K39" s="438">
        <f>VLOOKUP(A39,EQUIPOS!A9:D166,4,FALSE)</f>
        <v>121789.68710811051</v>
      </c>
      <c r="L39" s="335"/>
      <c r="M39" s="336">
        <v>0.65</v>
      </c>
      <c r="N39" s="272">
        <f>K39/M39</f>
        <v>187368.74939709308</v>
      </c>
    </row>
    <row r="40" spans="1:14">
      <c r="A40" s="113"/>
      <c r="B40" s="873"/>
      <c r="C40" s="874"/>
      <c r="D40" s="874"/>
      <c r="E40" s="874"/>
      <c r="F40" s="874"/>
      <c r="G40" s="874"/>
      <c r="H40" s="875"/>
      <c r="I40" s="421"/>
      <c r="J40" s="422"/>
      <c r="K40" s="438"/>
      <c r="L40" s="335"/>
      <c r="M40" s="336"/>
      <c r="N40" s="272"/>
    </row>
    <row r="41" spans="1:14">
      <c r="A41" s="113"/>
      <c r="B41" s="873"/>
      <c r="C41" s="874"/>
      <c r="D41" s="874"/>
      <c r="E41" s="874"/>
      <c r="F41" s="874"/>
      <c r="G41" s="874"/>
      <c r="H41" s="875"/>
      <c r="I41" s="421"/>
      <c r="J41" s="422"/>
      <c r="K41" s="438"/>
      <c r="L41" s="335"/>
      <c r="M41" s="336"/>
      <c r="N41" s="272"/>
    </row>
    <row r="42" spans="1:14">
      <c r="A42" s="113"/>
      <c r="B42" s="873"/>
      <c r="C42" s="874"/>
      <c r="D42" s="874"/>
      <c r="E42" s="874"/>
      <c r="F42" s="874"/>
      <c r="G42" s="874"/>
      <c r="H42" s="875"/>
      <c r="I42" s="328"/>
      <c r="J42" s="330"/>
      <c r="K42" s="438"/>
      <c r="L42" s="423"/>
      <c r="M42" s="424"/>
      <c r="N42" s="272"/>
    </row>
    <row r="43" spans="1:14">
      <c r="B43" s="873"/>
      <c r="C43" s="874"/>
      <c r="D43" s="874"/>
      <c r="E43" s="874"/>
      <c r="F43" s="874"/>
      <c r="G43" s="874"/>
      <c r="H43" s="875"/>
      <c r="I43" s="36"/>
      <c r="J43" s="37"/>
      <c r="K43" s="438"/>
      <c r="L43" s="276"/>
      <c r="M43" s="277"/>
      <c r="N43" s="272"/>
    </row>
    <row r="44" spans="1:14">
      <c r="B44" s="320"/>
      <c r="C44" s="321"/>
      <c r="D44" s="321"/>
      <c r="E44" s="321"/>
      <c r="F44" s="323"/>
      <c r="G44" s="323"/>
      <c r="H44" s="125"/>
      <c r="I44" s="36"/>
      <c r="J44" s="37"/>
      <c r="K44" s="438"/>
      <c r="L44" s="276"/>
      <c r="M44" s="277"/>
      <c r="N44" s="273"/>
    </row>
    <row r="45" spans="1:14">
      <c r="B45" s="881" t="s">
        <v>952</v>
      </c>
      <c r="C45" s="882"/>
      <c r="D45" s="882"/>
      <c r="E45" s="38"/>
      <c r="F45" s="39"/>
      <c r="G45" s="39"/>
      <c r="H45" s="40"/>
      <c r="I45" s="36"/>
      <c r="J45" s="37"/>
      <c r="K45" s="279"/>
      <c r="L45" s="276"/>
      <c r="M45" s="401">
        <v>0.1</v>
      </c>
      <c r="N45" s="344">
        <f>N87*M45</f>
        <v>52241.498141560864</v>
      </c>
    </row>
    <row r="46" spans="1:14" ht="15.75" thickBot="1">
      <c r="B46" s="873"/>
      <c r="C46" s="874"/>
      <c r="D46" s="874"/>
      <c r="E46" s="874"/>
      <c r="F46" s="874"/>
      <c r="G46" s="874"/>
      <c r="H46" s="875"/>
      <c r="I46" s="883"/>
      <c r="J46" s="884"/>
      <c r="K46" s="41"/>
      <c r="L46" s="885"/>
      <c r="M46" s="886"/>
      <c r="N46" s="105"/>
    </row>
    <row r="47" spans="1:14" ht="15.75" thickBot="1">
      <c r="B47" s="824" t="s">
        <v>953</v>
      </c>
      <c r="C47" s="825"/>
      <c r="D47" s="825"/>
      <c r="E47" s="825"/>
      <c r="F47" s="825"/>
      <c r="G47" s="825"/>
      <c r="H47" s="825"/>
      <c r="I47" s="825"/>
      <c r="J47" s="825"/>
      <c r="K47" s="825"/>
      <c r="L47" s="825"/>
      <c r="M47" s="826"/>
      <c r="N47" s="394">
        <f>SUM(N36:N46)</f>
        <v>827989.17956074513</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9" t="s">
        <v>944</v>
      </c>
      <c r="C51" s="870"/>
      <c r="D51" s="870"/>
      <c r="E51" s="870"/>
      <c r="F51" s="870"/>
      <c r="G51" s="870"/>
      <c r="H51" s="870"/>
      <c r="I51" s="904"/>
      <c r="J51" s="315" t="s">
        <v>945</v>
      </c>
      <c r="K51" s="85" t="s">
        <v>946</v>
      </c>
      <c r="L51" s="905" t="s">
        <v>955</v>
      </c>
      <c r="M51" s="904"/>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2993.747234121196</v>
      </c>
      <c r="N52" s="272">
        <f>K52*M52</f>
        <v>533271.11579770898</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436114.96265360498</v>
      </c>
      <c r="N53" s="272">
        <f t="shared" ref="N53:N59" si="0">K53*M53</f>
        <v>517896.12273581163</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6428.0903577248764</v>
      </c>
      <c r="N54" s="272">
        <f t="shared" si="0"/>
        <v>1928.4271073174627</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1521.1511110661349</v>
      </c>
      <c r="N55" s="272">
        <f t="shared" si="0"/>
        <v>4563.4533331984048</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10884.168456625752</v>
      </c>
      <c r="N56" s="272">
        <f t="shared" si="0"/>
        <v>2721.0421141564379</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555.04170379162986</v>
      </c>
      <c r="N57" s="272">
        <f t="shared" si="0"/>
        <v>555.04170379162986</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981.3879164809299</v>
      </c>
      <c r="N58" s="272">
        <f t="shared" si="0"/>
        <v>981.3879164809299</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5868.6992335796394</v>
      </c>
      <c r="N59" s="272">
        <f t="shared" si="0"/>
        <v>2687.8642489794752</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4" t="s">
        <v>953</v>
      </c>
      <c r="C63" s="825"/>
      <c r="D63" s="825"/>
      <c r="E63" s="825"/>
      <c r="F63" s="825"/>
      <c r="G63" s="825"/>
      <c r="H63" s="825"/>
      <c r="I63" s="825"/>
      <c r="J63" s="825"/>
      <c r="K63" s="825"/>
      <c r="L63" s="825"/>
      <c r="M63" s="826"/>
      <c r="N63" s="394">
        <f>SUM(N52:N62)</f>
        <v>1064604.4549574447</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10" t="s">
        <v>961</v>
      </c>
      <c r="M67" s="889"/>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911">
        <f>VLOOKUP(A68,TRANSPORTE!A5:D117,4,FALSE)</f>
        <v>1182.3355420950079</v>
      </c>
      <c r="M68" s="912"/>
      <c r="N68" s="287">
        <f>K68*L68</f>
        <v>1537.0362047235103</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911">
        <f>VLOOKUP(A69,TRANSPORTE!A6:D117,4,FALSE)</f>
        <v>57.485316065991711</v>
      </c>
      <c r="M69" s="912"/>
      <c r="N69" s="287">
        <f>K69*L69</f>
        <v>2.8742658032995858</v>
      </c>
    </row>
    <row r="70" spans="1:15">
      <c r="B70" s="46"/>
      <c r="C70" s="47"/>
      <c r="D70" s="47"/>
      <c r="E70" s="47"/>
      <c r="F70" s="47"/>
      <c r="G70" s="47"/>
      <c r="H70" s="311"/>
      <c r="I70" s="279"/>
      <c r="J70" s="286"/>
      <c r="K70" s="279"/>
      <c r="L70" s="911"/>
      <c r="M70" s="912"/>
      <c r="N70" s="287"/>
    </row>
    <row r="71" spans="1:15">
      <c r="B71" s="46"/>
      <c r="C71" s="47"/>
      <c r="D71" s="47"/>
      <c r="E71" s="47"/>
      <c r="F71" s="47"/>
      <c r="G71" s="47"/>
      <c r="H71" s="311"/>
      <c r="I71" s="279"/>
      <c r="J71" s="286"/>
      <c r="K71" s="279"/>
      <c r="L71" s="911"/>
      <c r="M71" s="912"/>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2"/>
      <c r="M73" s="903"/>
      <c r="N73" s="127"/>
    </row>
    <row r="74" spans="1:15" ht="15.75" thickBot="1">
      <c r="B74" s="913" t="s">
        <v>953</v>
      </c>
      <c r="C74" s="867"/>
      <c r="D74" s="867"/>
      <c r="E74" s="867"/>
      <c r="F74" s="867"/>
      <c r="G74" s="867"/>
      <c r="H74" s="867"/>
      <c r="I74" s="867"/>
      <c r="J74" s="867"/>
      <c r="K74" s="867"/>
      <c r="L74" s="867"/>
      <c r="M74" s="868"/>
      <c r="N74" s="104">
        <f>N68+N69+N70+N71+N72</f>
        <v>1539.9104705268098</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3" t="s">
        <v>963</v>
      </c>
      <c r="C78" s="864"/>
      <c r="D78" s="864"/>
      <c r="E78" s="864"/>
      <c r="F78" s="864"/>
      <c r="G78" s="864"/>
      <c r="H78" s="864"/>
      <c r="I78" s="73" t="s">
        <v>964</v>
      </c>
      <c r="J78" s="75" t="s">
        <v>1410</v>
      </c>
      <c r="K78" s="74" t="s">
        <v>966</v>
      </c>
      <c r="L78" s="865" t="s">
        <v>950</v>
      </c>
      <c r="M78" s="978"/>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202996.19999999998</v>
      </c>
      <c r="J80" s="293">
        <v>185</v>
      </c>
      <c r="K80" s="294">
        <f>VLOOKUP(A80,'MANO DE OBRA'!A8:D99,4,FALSE)</f>
        <v>375542.97</v>
      </c>
      <c r="L80" s="50"/>
      <c r="M80" s="434">
        <v>1</v>
      </c>
      <c r="N80" s="395">
        <f>K80/M80</f>
        <v>375542.97</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202996.19999999998</v>
      </c>
      <c r="J83" s="293">
        <v>185</v>
      </c>
      <c r="K83" s="294">
        <f>VLOOKUP(A83,'MANO DE OBRA'!A9:D101,4,FALSE)</f>
        <v>375542.97</v>
      </c>
      <c r="L83" s="50"/>
      <c r="M83" s="300">
        <v>12</v>
      </c>
      <c r="N83" s="395">
        <f>K83/M83</f>
        <v>31295.247499999998</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900"/>
      <c r="C86" s="901"/>
      <c r="D86" s="901"/>
      <c r="E86" s="901"/>
      <c r="F86" s="901"/>
      <c r="G86" s="901"/>
      <c r="H86" s="901"/>
      <c r="I86" s="126"/>
      <c r="J86" s="126"/>
      <c r="K86" s="126"/>
      <c r="L86" s="914"/>
      <c r="M86" s="914"/>
      <c r="N86" s="45"/>
    </row>
    <row r="87" spans="1:14" ht="15.75" thickBot="1">
      <c r="B87" s="913" t="s">
        <v>953</v>
      </c>
      <c r="C87" s="867"/>
      <c r="D87" s="867"/>
      <c r="E87" s="867"/>
      <c r="F87" s="867"/>
      <c r="G87" s="867"/>
      <c r="H87" s="867"/>
      <c r="I87" s="867"/>
      <c r="J87" s="867"/>
      <c r="K87" s="867"/>
      <c r="L87" s="867"/>
      <c r="M87" s="868"/>
      <c r="N87" s="301">
        <f>SUM(N80:N86)</f>
        <v>522414.98141560861</v>
      </c>
    </row>
    <row r="88" spans="1:14" ht="15.75" thickBot="1">
      <c r="B88" s="33"/>
      <c r="C88" s="34"/>
      <c r="D88" s="34"/>
      <c r="E88" s="34"/>
      <c r="F88" s="34"/>
      <c r="G88" s="34"/>
      <c r="H88" s="34"/>
      <c r="I88" s="34"/>
      <c r="J88" s="34"/>
      <c r="K88" s="34"/>
      <c r="L88" s="34"/>
      <c r="M88" s="34"/>
      <c r="N88" s="35"/>
    </row>
    <row r="89" spans="1:14" ht="15.75" thickBot="1">
      <c r="B89" s="824" t="s">
        <v>967</v>
      </c>
      <c r="C89" s="825"/>
      <c r="D89" s="825"/>
      <c r="E89" s="825"/>
      <c r="F89" s="825"/>
      <c r="G89" s="825"/>
      <c r="H89" s="825"/>
      <c r="I89" s="825"/>
      <c r="J89" s="825"/>
      <c r="K89" s="825"/>
      <c r="L89" s="825"/>
      <c r="M89" s="826"/>
      <c r="N89" s="99">
        <f>N47+N63+N74+N87</f>
        <v>2416548.5264043254</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69" t="s">
        <v>969</v>
      </c>
      <c r="C93" s="870"/>
      <c r="D93" s="870"/>
      <c r="E93" s="870"/>
      <c r="F93" s="870"/>
      <c r="G93" s="870"/>
      <c r="H93" s="870"/>
      <c r="I93" s="314"/>
      <c r="J93" s="334"/>
      <c r="K93" s="302" t="s">
        <v>970</v>
      </c>
      <c r="L93" s="871" t="s">
        <v>971</v>
      </c>
      <c r="M93" s="872"/>
      <c r="N93" s="303"/>
    </row>
    <row r="94" spans="1:14">
      <c r="B94" s="857" t="s">
        <v>972</v>
      </c>
      <c r="C94" s="858"/>
      <c r="D94" s="858"/>
      <c r="E94" s="858"/>
      <c r="F94" s="858"/>
      <c r="G94" s="858"/>
      <c r="H94" s="858"/>
      <c r="I94" s="87"/>
      <c r="J94" s="88"/>
      <c r="K94" s="304">
        <v>0.2</v>
      </c>
      <c r="L94" s="859">
        <f>N89*K94</f>
        <v>483309.70528086508</v>
      </c>
      <c r="M94" s="860"/>
      <c r="N94" s="51"/>
    </row>
    <row r="95" spans="1:14">
      <c r="B95" s="89" t="s">
        <v>973</v>
      </c>
      <c r="C95" s="90"/>
      <c r="D95" s="90"/>
      <c r="E95" s="90"/>
      <c r="F95" s="90"/>
      <c r="G95" s="90"/>
      <c r="H95" s="90"/>
      <c r="I95" s="87"/>
      <c r="J95" s="88"/>
      <c r="K95" s="304">
        <v>0.05</v>
      </c>
      <c r="L95" s="859">
        <f>N89*K95</f>
        <v>120827.42632021627</v>
      </c>
      <c r="M95" s="860"/>
      <c r="N95" s="51"/>
    </row>
    <row r="96" spans="1:14" ht="15.75" thickBot="1">
      <c r="B96" s="91" t="s">
        <v>974</v>
      </c>
      <c r="C96" s="92"/>
      <c r="D96" s="92"/>
      <c r="E96" s="92"/>
      <c r="F96" s="92"/>
      <c r="G96" s="92"/>
      <c r="H96" s="92"/>
      <c r="I96" s="93"/>
      <c r="J96" s="94"/>
      <c r="K96" s="305">
        <v>0.05</v>
      </c>
      <c r="L96" s="861">
        <f>N89*K96</f>
        <v>120827.42632021627</v>
      </c>
      <c r="M96" s="862"/>
      <c r="N96" s="51"/>
    </row>
    <row r="97" spans="1:14" ht="15.75" thickBot="1">
      <c r="B97" s="824" t="s">
        <v>953</v>
      </c>
      <c r="C97" s="825"/>
      <c r="D97" s="825"/>
      <c r="E97" s="825"/>
      <c r="F97" s="825"/>
      <c r="G97" s="825"/>
      <c r="H97" s="825"/>
      <c r="I97" s="825"/>
      <c r="J97" s="825"/>
      <c r="K97" s="825"/>
      <c r="L97" s="825"/>
      <c r="M97" s="826"/>
      <c r="N97" s="52">
        <f>L94+L95+L96</f>
        <v>724964.55792129762</v>
      </c>
    </row>
    <row r="98" spans="1:14" ht="15.75" thickBot="1">
      <c r="B98" s="33"/>
      <c r="C98" s="34"/>
      <c r="D98" s="34"/>
      <c r="E98" s="34"/>
      <c r="F98" s="34"/>
      <c r="G98" s="34"/>
      <c r="H98" s="34"/>
      <c r="I98" s="34"/>
      <c r="J98" s="34"/>
      <c r="K98" s="34"/>
      <c r="L98" s="34"/>
      <c r="M98" s="34"/>
      <c r="N98" s="35"/>
    </row>
    <row r="99" spans="1:14" ht="15.75" thickBot="1">
      <c r="A99" t="s">
        <v>2016</v>
      </c>
      <c r="B99" s="824" t="s">
        <v>975</v>
      </c>
      <c r="C99" s="825"/>
      <c r="D99" s="825"/>
      <c r="E99" s="825"/>
      <c r="F99" s="825"/>
      <c r="G99" s="825"/>
      <c r="H99" s="825"/>
      <c r="I99" s="825"/>
      <c r="J99" s="825"/>
      <c r="K99" s="825"/>
      <c r="L99" s="825"/>
      <c r="M99" s="826"/>
      <c r="N99" s="188">
        <f>N89+N97</f>
        <v>3141513.0843256228</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8" t="s">
        <v>2218</v>
      </c>
      <c r="C116" s="969"/>
      <c r="D116" s="969"/>
      <c r="E116" s="969"/>
      <c r="F116" s="969"/>
      <c r="G116" s="969"/>
      <c r="H116" s="969"/>
      <c r="I116" s="969"/>
      <c r="J116" s="969"/>
      <c r="K116" s="969"/>
      <c r="L116" s="969"/>
      <c r="M116" s="969"/>
      <c r="N116" s="970"/>
    </row>
    <row r="117" spans="2:14" ht="15" customHeight="1">
      <c r="B117" s="968"/>
      <c r="C117" s="969"/>
      <c r="D117" s="969"/>
      <c r="E117" s="969"/>
      <c r="F117" s="969"/>
      <c r="G117" s="969"/>
      <c r="H117" s="969"/>
      <c r="I117" s="969"/>
      <c r="J117" s="969"/>
      <c r="K117" s="969"/>
      <c r="L117" s="969"/>
      <c r="M117" s="969"/>
      <c r="N117" s="970"/>
    </row>
    <row r="118" spans="2:14" ht="30" customHeight="1">
      <c r="B118" s="971" t="s">
        <v>2219</v>
      </c>
      <c r="C118" s="972"/>
      <c r="D118" s="972"/>
      <c r="E118" s="972"/>
      <c r="F118" s="972"/>
      <c r="G118" s="972"/>
      <c r="H118" s="972"/>
      <c r="I118" s="972"/>
      <c r="J118" s="972"/>
      <c r="K118" s="972"/>
      <c r="L118" s="972"/>
      <c r="M118" s="972"/>
      <c r="N118" s="973"/>
    </row>
    <row r="119" spans="2:14">
      <c r="B119" s="971"/>
      <c r="C119" s="972"/>
      <c r="D119" s="972"/>
      <c r="E119" s="972"/>
      <c r="F119" s="972"/>
      <c r="G119" s="972"/>
      <c r="H119" s="972"/>
      <c r="I119" s="972"/>
      <c r="J119" s="972"/>
      <c r="K119" s="972"/>
      <c r="L119" s="972"/>
      <c r="M119" s="972"/>
      <c r="N119" s="973"/>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4"/>
      <c r="K129" s="974"/>
      <c r="L129" s="974"/>
      <c r="M129" s="974"/>
      <c r="N129" s="975"/>
    </row>
    <row r="130" spans="2:14" ht="15.75" thickBot="1">
      <c r="B130" s="419" t="s">
        <v>2221</v>
      </c>
      <c r="C130" s="420"/>
      <c r="D130" s="420"/>
      <c r="E130" s="259"/>
      <c r="F130" s="259"/>
      <c r="G130" s="259"/>
      <c r="H130" s="259"/>
      <c r="I130" s="259"/>
      <c r="J130" s="976"/>
      <c r="K130" s="976"/>
      <c r="L130" s="976"/>
      <c r="M130" s="976"/>
      <c r="N130" s="977"/>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8"/>
      <c r="C1" s="930"/>
      <c r="D1" s="931"/>
      <c r="E1" s="931"/>
      <c r="F1" s="931"/>
      <c r="G1" s="931"/>
      <c r="H1" s="931"/>
      <c r="I1" s="931"/>
      <c r="J1" s="932"/>
      <c r="K1" s="933" t="s">
        <v>933</v>
      </c>
      <c r="L1" s="935" t="s">
        <v>2198</v>
      </c>
      <c r="M1" s="936"/>
      <c r="N1" s="937"/>
    </row>
    <row r="2" spans="2:14" ht="40.5" customHeight="1">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2" hidden="1" customHeight="1" thickBot="1">
      <c r="B30" s="71" t="s">
        <v>943</v>
      </c>
      <c r="C30" s="803" t="s">
        <v>944</v>
      </c>
      <c r="D30" s="804"/>
      <c r="E30" s="804"/>
      <c r="F30" s="804"/>
      <c r="G30" s="804"/>
      <c r="H30" s="804"/>
      <c r="I30" s="804"/>
      <c r="J30" s="72"/>
      <c r="K30" s="307"/>
      <c r="L30" s="800" t="s">
        <v>945</v>
      </c>
      <c r="M30" s="801"/>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180</v>
      </c>
      <c r="B36" s="873" t="str">
        <f>VLOOKUP(A36,EQUIPOS!A6:D154,3,FALSE)</f>
        <v>Compresor 120 HP, con martillo.</v>
      </c>
      <c r="C36" s="874"/>
      <c r="D36" s="874"/>
      <c r="E36" s="874"/>
      <c r="F36" s="874"/>
      <c r="G36" s="874"/>
      <c r="H36" s="875"/>
      <c r="I36" s="267"/>
      <c r="J36" s="268"/>
      <c r="K36" s="269">
        <f>VLOOKUP(A36,EQUIPOS!A6:D163,4,FALSE)</f>
        <v>30953.662639288053</v>
      </c>
      <c r="L36" s="270"/>
      <c r="M36" s="271">
        <v>0.16</v>
      </c>
      <c r="N36" s="272">
        <f>K36/M36</f>
        <v>193460.39149555034</v>
      </c>
    </row>
    <row r="37" spans="1:14">
      <c r="A37" s="113" t="s">
        <v>261</v>
      </c>
      <c r="B37" s="873" t="str">
        <f>VLOOKUP(A37,EQUIPOS!A7:D154,3,FALSE)</f>
        <v xml:space="preserve">Motobomba 3 PULGADAS (incluye operario)
</v>
      </c>
      <c r="C37" s="874"/>
      <c r="D37" s="874"/>
      <c r="E37" s="874"/>
      <c r="F37" s="874"/>
      <c r="G37" s="874"/>
      <c r="H37" s="875"/>
      <c r="I37" s="421"/>
      <c r="J37" s="422"/>
      <c r="K37" s="269">
        <f>VLOOKUP(A37,EQUIPOS!A7:D164,4,FALSE)</f>
        <v>8342.0120812881287</v>
      </c>
      <c r="L37" s="335"/>
      <c r="M37" s="336">
        <v>0.16</v>
      </c>
      <c r="N37" s="272">
        <f>K37/M37</f>
        <v>52137.575508050802</v>
      </c>
    </row>
    <row r="38" spans="1:14">
      <c r="A38" s="113"/>
      <c r="B38" s="873"/>
      <c r="C38" s="874"/>
      <c r="D38" s="874"/>
      <c r="E38" s="874"/>
      <c r="F38" s="874"/>
      <c r="G38" s="874"/>
      <c r="H38" s="875"/>
      <c r="I38" s="421"/>
      <c r="J38" s="422"/>
      <c r="K38" s="438"/>
      <c r="L38" s="335"/>
      <c r="M38" s="336"/>
      <c r="N38" s="272"/>
    </row>
    <row r="39" spans="1:14">
      <c r="A39" s="113"/>
      <c r="B39" s="873"/>
      <c r="C39" s="874"/>
      <c r="D39" s="874"/>
      <c r="E39" s="874"/>
      <c r="F39" s="874"/>
      <c r="G39" s="874"/>
      <c r="H39" s="875"/>
      <c r="I39" s="421"/>
      <c r="J39" s="422"/>
      <c r="K39" s="438"/>
      <c r="L39" s="335"/>
      <c r="M39" s="336"/>
      <c r="N39" s="272"/>
    </row>
    <row r="40" spans="1:14">
      <c r="A40" s="113"/>
      <c r="B40" s="873"/>
      <c r="C40" s="874"/>
      <c r="D40" s="874"/>
      <c r="E40" s="874"/>
      <c r="F40" s="874"/>
      <c r="G40" s="874"/>
      <c r="H40" s="875"/>
      <c r="I40" s="328"/>
      <c r="J40" s="330"/>
      <c r="K40" s="438"/>
      <c r="L40" s="423"/>
      <c r="M40" s="424"/>
      <c r="N40" s="272"/>
    </row>
    <row r="41" spans="1:14">
      <c r="B41" s="873"/>
      <c r="C41" s="874"/>
      <c r="D41" s="874"/>
      <c r="E41" s="874"/>
      <c r="F41" s="874"/>
      <c r="G41" s="874"/>
      <c r="H41" s="875"/>
      <c r="I41" s="36"/>
      <c r="J41" s="37"/>
      <c r="K41" s="438"/>
      <c r="L41" s="276"/>
      <c r="M41" s="277"/>
      <c r="N41" s="272"/>
    </row>
    <row r="42" spans="1:14">
      <c r="B42" s="320"/>
      <c r="C42" s="321"/>
      <c r="D42" s="321"/>
      <c r="E42" s="321"/>
      <c r="F42" s="323"/>
      <c r="G42" s="323"/>
      <c r="H42" s="125"/>
      <c r="I42" s="36"/>
      <c r="J42" s="37"/>
      <c r="K42" s="438"/>
      <c r="L42" s="276"/>
      <c r="M42" s="277"/>
      <c r="N42" s="273"/>
    </row>
    <row r="43" spans="1:14">
      <c r="B43" s="881" t="s">
        <v>952</v>
      </c>
      <c r="C43" s="882"/>
      <c r="D43" s="882"/>
      <c r="E43" s="38"/>
      <c r="F43" s="39"/>
      <c r="G43" s="39"/>
      <c r="H43" s="40"/>
      <c r="I43" s="36"/>
      <c r="J43" s="37"/>
      <c r="K43" s="279"/>
      <c r="L43" s="276"/>
      <c r="M43" s="401">
        <v>0.05</v>
      </c>
      <c r="N43" s="344">
        <f>N77*M43</f>
        <v>13947.19623493781</v>
      </c>
    </row>
    <row r="44" spans="1:14" ht="15.75" thickBot="1">
      <c r="B44" s="873"/>
      <c r="C44" s="874"/>
      <c r="D44" s="874"/>
      <c r="E44" s="874"/>
      <c r="F44" s="874"/>
      <c r="G44" s="874"/>
      <c r="H44" s="875"/>
      <c r="I44" s="883"/>
      <c r="J44" s="884"/>
      <c r="K44" s="41"/>
      <c r="L44" s="885"/>
      <c r="M44" s="886"/>
      <c r="N44" s="105"/>
    </row>
    <row r="45" spans="1:14" ht="15.75" thickBot="1">
      <c r="B45" s="824" t="s">
        <v>953</v>
      </c>
      <c r="C45" s="825"/>
      <c r="D45" s="825"/>
      <c r="E45" s="825"/>
      <c r="F45" s="825"/>
      <c r="G45" s="825"/>
      <c r="H45" s="825"/>
      <c r="I45" s="825"/>
      <c r="J45" s="825"/>
      <c r="K45" s="825"/>
      <c r="L45" s="825"/>
      <c r="M45" s="826"/>
      <c r="N45" s="394">
        <f>SUM(N36:N44)</f>
        <v>259545.16323853895</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9" t="s">
        <v>944</v>
      </c>
      <c r="C49" s="870"/>
      <c r="D49" s="870"/>
      <c r="E49" s="870"/>
      <c r="F49" s="870"/>
      <c r="G49" s="870"/>
      <c r="H49" s="870"/>
      <c r="I49" s="904"/>
      <c r="J49" s="315" t="s">
        <v>945</v>
      </c>
      <c r="K49" s="85" t="s">
        <v>946</v>
      </c>
      <c r="L49" s="905" t="s">
        <v>955</v>
      </c>
      <c r="M49" s="904"/>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10884.168456625752</v>
      </c>
      <c r="N50" s="272">
        <f>K50*M50</f>
        <v>2176.8336913251505</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555.04170379162986</v>
      </c>
      <c r="N51" s="272">
        <f>K51*M51</f>
        <v>555.04170379162986</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981.3879164809299</v>
      </c>
      <c r="N52" s="272">
        <f>K52*M52</f>
        <v>490.69395824046495</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2681.5277166984911</v>
      </c>
      <c r="N53" s="272">
        <f>K53*M53</f>
        <v>402229.15750477364</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478003.16011506168</v>
      </c>
      <c r="N54" s="272">
        <f>K54*M54</f>
        <v>478003.16011506168</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883454.88697319257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911">
        <f>VLOOKUP(A63,TRANSPORTE!A5:D117,4,FALSE)</f>
        <v>1182.3355420950079</v>
      </c>
      <c r="M63" s="912"/>
      <c r="N63" s="287">
        <f>K63*L63</f>
        <v>1182.3355420950079</v>
      </c>
    </row>
    <row r="64" spans="1:14">
      <c r="B64" s="46"/>
      <c r="C64" s="47"/>
      <c r="D64" s="47"/>
      <c r="E64" s="47"/>
      <c r="F64" s="47"/>
      <c r="G64" s="47"/>
      <c r="H64" s="311"/>
      <c r="I64" s="279"/>
      <c r="J64" s="286"/>
      <c r="K64" s="279"/>
      <c r="L64" s="911"/>
      <c r="M64" s="912"/>
      <c r="N64" s="287"/>
    </row>
    <row r="65" spans="1:15">
      <c r="B65" s="46"/>
      <c r="C65" s="47"/>
      <c r="D65" s="47"/>
      <c r="E65" s="47"/>
      <c r="F65" s="47"/>
      <c r="G65" s="47"/>
      <c r="H65" s="311"/>
      <c r="I65" s="279"/>
      <c r="J65" s="286"/>
      <c r="K65" s="279"/>
      <c r="L65" s="911"/>
      <c r="M65" s="912"/>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2"/>
      <c r="M67" s="903"/>
      <c r="N67" s="127"/>
    </row>
    <row r="68" spans="1:15" ht="15.75" thickBot="1">
      <c r="B68" s="913" t="s">
        <v>953</v>
      </c>
      <c r="C68" s="867"/>
      <c r="D68" s="867"/>
      <c r="E68" s="867"/>
      <c r="F68" s="867"/>
      <c r="G68" s="867"/>
      <c r="H68" s="867"/>
      <c r="I68" s="867"/>
      <c r="J68" s="867"/>
      <c r="K68" s="867"/>
      <c r="L68" s="867"/>
      <c r="M68" s="868"/>
      <c r="N68" s="104">
        <f>SUM(N63:N67)</f>
        <v>1182.3355420950079</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3" t="s">
        <v>963</v>
      </c>
      <c r="C72" s="864"/>
      <c r="D72" s="864"/>
      <c r="E72" s="864"/>
      <c r="F72" s="864"/>
      <c r="G72" s="864"/>
      <c r="H72" s="864"/>
      <c r="I72" s="73" t="s">
        <v>964</v>
      </c>
      <c r="J72" s="75" t="s">
        <v>1410</v>
      </c>
      <c r="K72" s="74" t="s">
        <v>966</v>
      </c>
      <c r="L72" s="865" t="s">
        <v>950</v>
      </c>
      <c r="M72" s="866"/>
      <c r="N72" s="98" t="s">
        <v>951</v>
      </c>
    </row>
    <row r="73" spans="1:15">
      <c r="A73" s="162" t="s">
        <v>11</v>
      </c>
      <c r="B73" s="49" t="str">
        <f>VLOOKUP(A73,'MANO DE OBRA'!A8:D68,3,FALSE)</f>
        <v>Obrero (4)</v>
      </c>
      <c r="C73" s="47"/>
      <c r="D73" s="47"/>
      <c r="E73" s="47"/>
      <c r="F73" s="47"/>
      <c r="G73" s="47"/>
      <c r="H73" s="47"/>
      <c r="I73" s="292">
        <f>K73/J73*100</f>
        <v>135330.79999999999</v>
      </c>
      <c r="J73" s="293">
        <v>185</v>
      </c>
      <c r="K73" s="294">
        <f>VLOOKUP(A73,'MANO DE OBRA'!A8:D99,4,FALSE)</f>
        <v>250361.97999999998</v>
      </c>
      <c r="L73" s="50"/>
      <c r="M73" s="434">
        <v>1.28</v>
      </c>
      <c r="N73" s="395">
        <f>K73/M73</f>
        <v>195595.29687499997</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SUM(N73:N76)</f>
        <v>278943.92469875619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N45+N58+N68+N77</f>
        <v>1423126.3104525828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284625.26209051657</v>
      </c>
      <c r="M84" s="860"/>
      <c r="N84" s="51"/>
    </row>
    <row r="85" spans="1:14">
      <c r="B85" s="89" t="s">
        <v>973</v>
      </c>
      <c r="C85" s="90"/>
      <c r="D85" s="90"/>
      <c r="E85" s="90"/>
      <c r="F85" s="90"/>
      <c r="G85" s="90"/>
      <c r="H85" s="90"/>
      <c r="I85" s="87"/>
      <c r="J85" s="88"/>
      <c r="K85" s="304">
        <v>0.05</v>
      </c>
      <c r="L85" s="859">
        <f>N79*K85</f>
        <v>71156.315522629142</v>
      </c>
      <c r="M85" s="860"/>
      <c r="N85" s="51"/>
    </row>
    <row r="86" spans="1:14" ht="15.75" thickBot="1">
      <c r="B86" s="91" t="s">
        <v>974</v>
      </c>
      <c r="C86" s="92"/>
      <c r="D86" s="92"/>
      <c r="E86" s="92"/>
      <c r="F86" s="92"/>
      <c r="G86" s="92"/>
      <c r="H86" s="92"/>
      <c r="I86" s="93"/>
      <c r="J86" s="94"/>
      <c r="K86" s="305">
        <v>0.05</v>
      </c>
      <c r="L86" s="861">
        <f>N79*K86</f>
        <v>71156.315522629142</v>
      </c>
      <c r="M86" s="862"/>
      <c r="N86" s="51"/>
    </row>
    <row r="87" spans="1:14" ht="15.75" thickBot="1">
      <c r="B87" s="824" t="s">
        <v>953</v>
      </c>
      <c r="C87" s="825"/>
      <c r="D87" s="825"/>
      <c r="E87" s="825"/>
      <c r="F87" s="825"/>
      <c r="G87" s="825"/>
      <c r="H87" s="825"/>
      <c r="I87" s="825"/>
      <c r="J87" s="825"/>
      <c r="K87" s="825"/>
      <c r="L87" s="825"/>
      <c r="M87" s="826"/>
      <c r="N87" s="52">
        <f>L84+L85+L86</f>
        <v>426937.89313577482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1850064.2035883577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61"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8"/>
      <c r="C1" s="930"/>
      <c r="D1" s="931"/>
      <c r="E1" s="931"/>
      <c r="F1" s="931"/>
      <c r="G1" s="931"/>
      <c r="H1" s="931"/>
      <c r="I1" s="931"/>
      <c r="J1" s="932"/>
      <c r="K1" s="933" t="s">
        <v>933</v>
      </c>
      <c r="L1" s="935" t="s">
        <v>2198</v>
      </c>
      <c r="M1" s="936"/>
      <c r="N1" s="937"/>
    </row>
    <row r="2" spans="2:14" ht="38.25" customHeight="1">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452"/>
      <c r="L30" s="800" t="s">
        <v>945</v>
      </c>
      <c r="M30" s="801"/>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121</v>
      </c>
      <c r="B36" s="873" t="str">
        <f>VLOOKUP(A36,EQUIPOS!A6:D154,3,FALSE)</f>
        <v>Bomba eléctrica para accionar la celda</v>
      </c>
      <c r="C36" s="874"/>
      <c r="D36" s="874"/>
      <c r="E36" s="874"/>
      <c r="F36" s="874"/>
      <c r="G36" s="874"/>
      <c r="H36" s="875"/>
      <c r="I36" s="267"/>
      <c r="J36" s="268"/>
      <c r="K36" s="269">
        <f>VLOOKUP(A36,EQUIPOS!A6:D163,4,FALSE)</f>
        <v>45127.631688055764</v>
      </c>
      <c r="L36" s="270"/>
      <c r="M36" s="271">
        <v>0.01</v>
      </c>
      <c r="N36" s="272">
        <f t="shared" ref="N36:N41" si="0">K36/M36</f>
        <v>4512763.1688055759</v>
      </c>
    </row>
    <row r="37" spans="1:14">
      <c r="A37" s="113" t="s">
        <v>192</v>
      </c>
      <c r="B37" s="873" t="str">
        <f>VLOOKUP(A37,EQUIPOS!A7:D154,3,FALSE)</f>
        <v>Equipo de acarreo interno</v>
      </c>
      <c r="C37" s="874"/>
      <c r="D37" s="874"/>
      <c r="E37" s="874"/>
      <c r="F37" s="874"/>
      <c r="G37" s="874"/>
      <c r="H37" s="875"/>
      <c r="I37" s="421"/>
      <c r="J37" s="422"/>
      <c r="K37" s="269">
        <f>VLOOKUP(A37,EQUIPOS!A7:D164,4,FALSE)</f>
        <v>31686.765518271437</v>
      </c>
      <c r="L37" s="335"/>
      <c r="M37" s="336">
        <v>0.05</v>
      </c>
      <c r="N37" s="272">
        <f t="shared" si="0"/>
        <v>633735.31036542868</v>
      </c>
    </row>
    <row r="38" spans="1:14">
      <c r="A38" s="113" t="s">
        <v>217</v>
      </c>
      <c r="B38" s="873" t="str">
        <f>VLOOKUP(A38,EQUIPOS!A8:D154,3,FALSE)</f>
        <v>Equipo de soldadura y de acetileno (incluye soldadura)</v>
      </c>
      <c r="C38" s="874"/>
      <c r="D38" s="874"/>
      <c r="E38" s="874"/>
      <c r="F38" s="874"/>
      <c r="G38" s="874"/>
      <c r="H38" s="875"/>
      <c r="I38" s="421"/>
      <c r="J38" s="422"/>
      <c r="K38" s="269">
        <f>VLOOKUP(A38,EQUIPOS!A8:D165,4,FALSE)</f>
        <v>32101.702116811957</v>
      </c>
      <c r="L38" s="335"/>
      <c r="M38" s="336">
        <v>0.01</v>
      </c>
      <c r="N38" s="272">
        <f t="shared" si="0"/>
        <v>3210170.2116811955</v>
      </c>
    </row>
    <row r="39" spans="1:14">
      <c r="A39" s="113" t="s">
        <v>242</v>
      </c>
      <c r="B39" s="873" t="str">
        <f>VLOOKUP(A39,EQUIPOS!A9:D154,3,FALSE)</f>
        <v>Grúa con torre capacidad 1 ton en la punta.</v>
      </c>
      <c r="C39" s="874"/>
      <c r="D39" s="874"/>
      <c r="E39" s="874"/>
      <c r="F39" s="874"/>
      <c r="G39" s="874"/>
      <c r="H39" s="875"/>
      <c r="I39" s="421"/>
      <c r="J39" s="422"/>
      <c r="K39" s="269">
        <f>VLOOKUP(A39,EQUIPOS!A9:D166,4,FALSE)</f>
        <v>197590.99151655103</v>
      </c>
      <c r="L39" s="335"/>
      <c r="M39" s="336">
        <v>0.04</v>
      </c>
      <c r="N39" s="272">
        <f t="shared" si="0"/>
        <v>4939774.787913776</v>
      </c>
    </row>
    <row r="40" spans="1:14">
      <c r="A40" s="113" t="s">
        <v>255</v>
      </c>
      <c r="B40" s="873" t="str">
        <f>VLOOKUP(A40,EQUIPOS!A10:D154,3,FALSE)</f>
        <v>Manómetro cable de acero para bajar la celda</v>
      </c>
      <c r="C40" s="874"/>
      <c r="D40" s="874"/>
      <c r="E40" s="874"/>
      <c r="F40" s="874"/>
      <c r="G40" s="874"/>
      <c r="H40" s="875"/>
      <c r="I40" s="328"/>
      <c r="J40" s="330"/>
      <c r="K40" s="269">
        <f>VLOOKUP(A40,EQUIPOS!A10:D167,4,FALSE)</f>
        <v>1217690.8053035717</v>
      </c>
      <c r="L40" s="423"/>
      <c r="M40" s="424">
        <v>1</v>
      </c>
      <c r="N40" s="272">
        <f t="shared" si="0"/>
        <v>1217690.8053035717</v>
      </c>
    </row>
    <row r="41" spans="1:14">
      <c r="A41" t="s">
        <v>320</v>
      </c>
      <c r="B41" s="873" t="str">
        <f>VLOOKUP(A41,EQUIPOS!A11:D155,3,FALSE)</f>
        <v>Retroexcavadora sobre llantas, motor 62HP, Profundidad de excavación de 5.41 metros.</v>
      </c>
      <c r="C41" s="874"/>
      <c r="D41" s="874"/>
      <c r="E41" s="874"/>
      <c r="F41" s="874"/>
      <c r="G41" s="874"/>
      <c r="H41" s="875"/>
      <c r="I41" s="36"/>
      <c r="J41" s="37"/>
      <c r="K41" s="269">
        <f>VLOOKUP(A41,EQUIPOS!A11:D168,4,FALSE)</f>
        <v>130276.3909680418</v>
      </c>
      <c r="L41" s="276"/>
      <c r="M41" s="277">
        <v>0.2</v>
      </c>
      <c r="N41" s="272">
        <f t="shared" si="0"/>
        <v>651381.95484020899</v>
      </c>
    </row>
    <row r="42" spans="1:14">
      <c r="B42" s="320"/>
      <c r="C42" s="321"/>
      <c r="D42" s="321"/>
      <c r="E42" s="321"/>
      <c r="F42" s="323"/>
      <c r="G42" s="323"/>
      <c r="H42" s="125"/>
      <c r="I42" s="36"/>
      <c r="J42" s="37"/>
      <c r="K42" s="438"/>
      <c r="L42" s="276"/>
      <c r="M42" s="277"/>
      <c r="N42" s="273"/>
    </row>
    <row r="43" spans="1:14">
      <c r="B43" s="881" t="s">
        <v>952</v>
      </c>
      <c r="C43" s="882"/>
      <c r="D43" s="882"/>
      <c r="E43" s="38"/>
      <c r="F43" s="39"/>
      <c r="G43" s="39"/>
      <c r="H43" s="40"/>
      <c r="I43" s="36"/>
      <c r="J43" s="37"/>
      <c r="K43" s="279"/>
      <c r="L43" s="276"/>
      <c r="M43" s="401">
        <v>0.01</v>
      </c>
      <c r="N43" s="344">
        <f>N81*M43</f>
        <v>6998.5517413614798</v>
      </c>
    </row>
    <row r="44" spans="1:14" ht="15.75" thickBot="1">
      <c r="B44" s="873"/>
      <c r="C44" s="874"/>
      <c r="D44" s="874"/>
      <c r="E44" s="874"/>
      <c r="F44" s="874"/>
      <c r="G44" s="874"/>
      <c r="H44" s="875"/>
      <c r="I44" s="883"/>
      <c r="J44" s="884"/>
      <c r="K44" s="41"/>
      <c r="L44" s="885"/>
      <c r="M44" s="886"/>
      <c r="N44" s="105"/>
    </row>
    <row r="45" spans="1:14" ht="15.75" thickBot="1">
      <c r="B45" s="824" t="s">
        <v>953</v>
      </c>
      <c r="C45" s="825"/>
      <c r="D45" s="825"/>
      <c r="E45" s="825"/>
      <c r="F45" s="825"/>
      <c r="G45" s="825"/>
      <c r="H45" s="825"/>
      <c r="I45" s="825"/>
      <c r="J45" s="825"/>
      <c r="K45" s="825"/>
      <c r="L45" s="825"/>
      <c r="M45" s="826"/>
      <c r="N45" s="394">
        <f>SUM(N36:N44)</f>
        <v>15172514.790651118</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9" t="s">
        <v>944</v>
      </c>
      <c r="C49" s="870"/>
      <c r="D49" s="870"/>
      <c r="E49" s="870"/>
      <c r="F49" s="870"/>
      <c r="G49" s="870"/>
      <c r="H49" s="870"/>
      <c r="I49" s="904"/>
      <c r="J49" s="315" t="s">
        <v>945</v>
      </c>
      <c r="K49" s="85" t="s">
        <v>946</v>
      </c>
      <c r="L49" s="905" t="s">
        <v>955</v>
      </c>
      <c r="M49" s="904"/>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13799022.476314181</v>
      </c>
      <c r="N50" s="272">
        <f t="shared" ref="N50:N55" si="1">K50*M50</f>
        <v>13799022.476314181</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1842.517580547456</v>
      </c>
      <c r="N51" s="272">
        <f t="shared" si="1"/>
        <v>55275.527416423676</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1364421.0061829125</v>
      </c>
      <c r="N52" s="272">
        <f t="shared" si="1"/>
        <v>2728842.012365825</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836726.38626230275</v>
      </c>
      <c r="N53" s="272">
        <f t="shared" si="1"/>
        <v>4183631.9313115138</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54218.636881929764</v>
      </c>
      <c r="N54" s="272">
        <f t="shared" si="1"/>
        <v>3253118.2129157856</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34771.865452484199</v>
      </c>
      <c r="N55" s="272">
        <f t="shared" si="1"/>
        <v>417262.38542981038</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24437152.545753539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911">
        <f>VLOOKUP(A63,TRANSPORTE!A5:D117,4,FALSE)</f>
        <v>838259.59187846794</v>
      </c>
      <c r="M63" s="912"/>
      <c r="N63" s="287">
        <f>K63*L63</f>
        <v>838259.59187846794</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911">
        <f>VLOOKUP(A64,TRANSPORTE!A6:D117,4,FALSE)</f>
        <v>109743.59385643507</v>
      </c>
      <c r="M64" s="912"/>
      <c r="N64" s="287">
        <f>K64*L64</f>
        <v>877948.75085148052</v>
      </c>
    </row>
    <row r="65" spans="1:15">
      <c r="A65" t="s">
        <v>1399</v>
      </c>
      <c r="B65" s="46" t="str">
        <f>VLOOKUP(A65,TRANSPORTE!A6:D117,3,FALSE)</f>
        <v>Pasajes aéreos</v>
      </c>
      <c r="C65" s="47"/>
      <c r="D65" s="47"/>
      <c r="E65" s="47"/>
      <c r="F65" s="47"/>
      <c r="G65" s="47"/>
      <c r="H65" s="311" t="s">
        <v>945</v>
      </c>
      <c r="I65" s="279">
        <v>3</v>
      </c>
      <c r="J65" s="286">
        <v>1</v>
      </c>
      <c r="K65" s="279">
        <f>I65*J65</f>
        <v>3</v>
      </c>
      <c r="L65" s="911">
        <f>VLOOKUP(A65,TRANSPORTE!A6:D117,4,FALSE)</f>
        <v>245706.5623955653</v>
      </c>
      <c r="M65" s="912"/>
      <c r="N65" s="287">
        <f>K65*L65</f>
        <v>737119.68718669587</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2"/>
      <c r="M67" s="903"/>
      <c r="N67" s="127"/>
    </row>
    <row r="68" spans="1:15" ht="15.75" thickBot="1">
      <c r="B68" s="913" t="s">
        <v>953</v>
      </c>
      <c r="C68" s="867"/>
      <c r="D68" s="867"/>
      <c r="E68" s="867"/>
      <c r="F68" s="867"/>
      <c r="G68" s="867"/>
      <c r="H68" s="867"/>
      <c r="I68" s="867"/>
      <c r="J68" s="867"/>
      <c r="K68" s="867"/>
      <c r="L68" s="867"/>
      <c r="M68" s="868"/>
      <c r="N68" s="104">
        <f>SUM(N63:N67)</f>
        <v>2453328.0299166441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3" t="s">
        <v>963</v>
      </c>
      <c r="C72" s="864"/>
      <c r="D72" s="864"/>
      <c r="E72" s="864"/>
      <c r="F72" s="864"/>
      <c r="G72" s="864"/>
      <c r="H72" s="864"/>
      <c r="I72" s="73" t="s">
        <v>964</v>
      </c>
      <c r="J72" s="75" t="s">
        <v>1410</v>
      </c>
      <c r="K72" s="74" t="s">
        <v>966</v>
      </c>
      <c r="L72" s="865" t="s">
        <v>950</v>
      </c>
      <c r="M72" s="866"/>
      <c r="N72" s="98" t="s">
        <v>951</v>
      </c>
    </row>
    <row r="73" spans="1:15">
      <c r="A73" s="162" t="s">
        <v>6</v>
      </c>
      <c r="B73" s="49" t="str">
        <f>VLOOKUP(A73,'MANO DE OBRA'!A8:D68,3,FALSE)</f>
        <v xml:space="preserve">Obrero </v>
      </c>
      <c r="C73" s="47"/>
      <c r="D73" s="47"/>
      <c r="E73" s="47"/>
      <c r="F73" s="47"/>
      <c r="G73" s="47"/>
      <c r="H73" s="47"/>
      <c r="I73" s="292">
        <f t="shared" ref="I73:I76" si="2">K73/J73*100</f>
        <v>33832.699999999997</v>
      </c>
      <c r="J73" s="293">
        <v>185</v>
      </c>
      <c r="K73" s="294">
        <f>VLOOKUP(A73,'MANO DE OBRA'!A8:D99,4,FALSE)</f>
        <v>62590.494999999995</v>
      </c>
      <c r="L73" s="50"/>
      <c r="M73" s="434">
        <v>1</v>
      </c>
      <c r="N73" s="395">
        <f t="shared" ref="N73:N76" si="3">K73/M73</f>
        <v>62590.494999999995</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SUM(N73:N80)</f>
        <v>699855.17413614795</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N45+N58+N68+N81</f>
        <v>42762850.54045745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8552570.1080914903</v>
      </c>
      <c r="M88" s="860"/>
      <c r="N88" s="51"/>
    </row>
    <row r="89" spans="1:14">
      <c r="B89" s="89" t="s">
        <v>973</v>
      </c>
      <c r="C89" s="90"/>
      <c r="D89" s="90"/>
      <c r="E89" s="90"/>
      <c r="F89" s="90"/>
      <c r="G89" s="90"/>
      <c r="H89" s="90"/>
      <c r="I89" s="87"/>
      <c r="J89" s="88"/>
      <c r="K89" s="304">
        <v>0.05</v>
      </c>
      <c r="L89" s="859">
        <f>N83*K89</f>
        <v>2138142.5270228726</v>
      </c>
      <c r="M89" s="860"/>
      <c r="N89" s="51"/>
    </row>
    <row r="90" spans="1:14" ht="15.75" thickBot="1">
      <c r="B90" s="91" t="s">
        <v>974</v>
      </c>
      <c r="C90" s="92"/>
      <c r="D90" s="92"/>
      <c r="E90" s="92"/>
      <c r="F90" s="92"/>
      <c r="G90" s="92"/>
      <c r="H90" s="92"/>
      <c r="I90" s="93"/>
      <c r="J90" s="94"/>
      <c r="K90" s="305">
        <v>0.05</v>
      </c>
      <c r="L90" s="861">
        <f>N83*K90</f>
        <v>2138142.5270228726</v>
      </c>
      <c r="M90" s="862"/>
      <c r="N90" s="51"/>
    </row>
    <row r="91" spans="1:14" ht="15.75" thickBot="1">
      <c r="B91" s="824" t="s">
        <v>953</v>
      </c>
      <c r="C91" s="825"/>
      <c r="D91" s="825"/>
      <c r="E91" s="825"/>
      <c r="F91" s="825"/>
      <c r="G91" s="825"/>
      <c r="H91" s="825"/>
      <c r="I91" s="825"/>
      <c r="J91" s="825"/>
      <c r="K91" s="825"/>
      <c r="L91" s="825"/>
      <c r="M91" s="826"/>
      <c r="N91" s="52">
        <f>L88+L89+L90</f>
        <v>12828855.162137235</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55591705.702594683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8" t="s">
        <v>2218</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2219</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4"/>
      <c r="K123" s="974"/>
      <c r="L123" s="974"/>
      <c r="M123" s="974"/>
      <c r="N123" s="975"/>
    </row>
    <row r="124" spans="2:14" ht="15.75" thickBot="1">
      <c r="B124" s="419" t="s">
        <v>2221</v>
      </c>
      <c r="C124" s="420"/>
      <c r="D124" s="420"/>
      <c r="E124" s="259"/>
      <c r="F124" s="259"/>
      <c r="G124" s="259"/>
      <c r="H124" s="259"/>
      <c r="I124" s="259"/>
      <c r="J124" s="976"/>
      <c r="K124" s="976"/>
      <c r="L124" s="976"/>
      <c r="M124" s="976"/>
      <c r="N124" s="977"/>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2"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8"/>
      <c r="C1" s="930"/>
      <c r="D1" s="931"/>
      <c r="E1" s="931"/>
      <c r="F1" s="931"/>
      <c r="G1" s="931"/>
      <c r="H1" s="931"/>
      <c r="I1" s="931"/>
      <c r="J1" s="932"/>
      <c r="K1" s="933" t="s">
        <v>933</v>
      </c>
      <c r="L1" s="935" t="s">
        <v>2198</v>
      </c>
      <c r="M1" s="936"/>
      <c r="N1" s="937"/>
    </row>
    <row r="2" spans="2:14" ht="27" customHeight="1">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4" t="s">
        <v>944</v>
      </c>
      <c r="C35" s="895"/>
      <c r="D35" s="895"/>
      <c r="E35" s="895"/>
      <c r="F35" s="895"/>
      <c r="G35" s="895"/>
      <c r="H35" s="896"/>
      <c r="I35" s="897" t="s">
        <v>948</v>
      </c>
      <c r="J35" s="898"/>
      <c r="K35" s="69" t="s">
        <v>949</v>
      </c>
      <c r="L35" s="899" t="s">
        <v>950</v>
      </c>
      <c r="M35" s="896"/>
      <c r="N35" s="70" t="s">
        <v>951</v>
      </c>
    </row>
    <row r="36" spans="1:16">
      <c r="A36" s="113" t="s">
        <v>121</v>
      </c>
      <c r="B36" s="873" t="str">
        <f>VLOOKUP(A36,EQUIPOS!A6:D154,3,FALSE)</f>
        <v>Bomba eléctrica para accionar la celda</v>
      </c>
      <c r="C36" s="874"/>
      <c r="D36" s="874"/>
      <c r="E36" s="874"/>
      <c r="F36" s="874"/>
      <c r="G36" s="874"/>
      <c r="H36" s="875"/>
      <c r="I36" s="267"/>
      <c r="J36" s="268"/>
      <c r="K36" s="269">
        <f>VLOOKUP(A36,EQUIPOS!A6:D163,4,FALSE)</f>
        <v>45127.631688055764</v>
      </c>
      <c r="L36" s="270"/>
      <c r="M36" s="271">
        <v>0.01</v>
      </c>
      <c r="N36" s="272">
        <f>K36/M36</f>
        <v>4512763.1688055759</v>
      </c>
    </row>
    <row r="37" spans="1:16">
      <c r="A37" s="113" t="s">
        <v>217</v>
      </c>
      <c r="B37" s="873" t="str">
        <f>VLOOKUP(A37,EQUIPOS!A7:D154,3,FALSE)</f>
        <v>Equipo de soldadura y de acetileno (incluye soldadura)</v>
      </c>
      <c r="C37" s="874"/>
      <c r="D37" s="874"/>
      <c r="E37" s="874"/>
      <c r="F37" s="874"/>
      <c r="G37" s="874"/>
      <c r="H37" s="875"/>
      <c r="I37" s="421"/>
      <c r="J37" s="422"/>
      <c r="K37" s="269">
        <f>VLOOKUP(A37,EQUIPOS!A7:D164,4,FALSE)</f>
        <v>32101.702116811957</v>
      </c>
      <c r="L37" s="335"/>
      <c r="M37" s="336">
        <v>0.01</v>
      </c>
      <c r="N37" s="272">
        <f>K37/M37</f>
        <v>3210170.2116811955</v>
      </c>
    </row>
    <row r="38" spans="1:16">
      <c r="A38" s="113" t="s">
        <v>255</v>
      </c>
      <c r="B38" s="873" t="str">
        <f>VLOOKUP(A38,EQUIPOS!A8:D154,3,FALSE)</f>
        <v>Manómetro cable de acero para bajar la celda</v>
      </c>
      <c r="C38" s="874"/>
      <c r="D38" s="874"/>
      <c r="E38" s="874"/>
      <c r="F38" s="874"/>
      <c r="G38" s="874"/>
      <c r="H38" s="875"/>
      <c r="I38" s="421"/>
      <c r="J38" s="422"/>
      <c r="K38" s="269">
        <f>VLOOKUP(A38,EQUIPOS!A8:D165,4,FALSE)</f>
        <v>1217690.8053035717</v>
      </c>
      <c r="L38" s="335"/>
      <c r="M38" s="336">
        <v>1</v>
      </c>
      <c r="N38" s="272">
        <f>K38/M38</f>
        <v>1217690.8053035717</v>
      </c>
    </row>
    <row r="39" spans="1:16">
      <c r="A39" s="113"/>
      <c r="B39" s="873"/>
      <c r="C39" s="874"/>
      <c r="D39" s="874"/>
      <c r="E39" s="874"/>
      <c r="F39" s="874"/>
      <c r="G39" s="874"/>
      <c r="H39" s="875"/>
      <c r="I39" s="421"/>
      <c r="J39" s="422"/>
      <c r="K39" s="269"/>
      <c r="L39" s="335"/>
      <c r="M39" s="336"/>
      <c r="N39" s="272"/>
    </row>
    <row r="40" spans="1:16">
      <c r="A40" s="113"/>
      <c r="B40" s="873"/>
      <c r="C40" s="874"/>
      <c r="D40" s="874"/>
      <c r="E40" s="874"/>
      <c r="F40" s="874"/>
      <c r="G40" s="874"/>
      <c r="H40" s="875"/>
      <c r="I40" s="328"/>
      <c r="J40" s="330"/>
      <c r="K40" s="269"/>
      <c r="L40" s="423"/>
      <c r="M40" s="424"/>
      <c r="N40" s="272"/>
    </row>
    <row r="41" spans="1:16">
      <c r="B41" s="873"/>
      <c r="C41" s="874"/>
      <c r="D41" s="874"/>
      <c r="E41" s="874"/>
      <c r="F41" s="874"/>
      <c r="G41" s="874"/>
      <c r="H41" s="875"/>
      <c r="I41" s="36"/>
      <c r="J41" s="37"/>
      <c r="K41" s="269"/>
      <c r="L41" s="276"/>
      <c r="M41" s="277"/>
      <c r="N41" s="272"/>
    </row>
    <row r="42" spans="1:16">
      <c r="B42" s="320"/>
      <c r="C42" s="321"/>
      <c r="D42" s="321"/>
      <c r="E42" s="321"/>
      <c r="F42" s="323"/>
      <c r="G42" s="323"/>
      <c r="H42" s="125"/>
      <c r="I42" s="36"/>
      <c r="J42" s="37"/>
      <c r="K42" s="438"/>
      <c r="L42" s="276"/>
      <c r="M42" s="277"/>
      <c r="N42" s="273"/>
    </row>
    <row r="43" spans="1:16">
      <c r="B43" s="881" t="s">
        <v>952</v>
      </c>
      <c r="C43" s="882"/>
      <c r="D43" s="882"/>
      <c r="E43" s="38"/>
      <c r="F43" s="39"/>
      <c r="G43" s="39"/>
      <c r="H43" s="40"/>
      <c r="I43" s="36"/>
      <c r="J43" s="37"/>
      <c r="K43" s="279"/>
      <c r="L43" s="276"/>
      <c r="M43" s="401">
        <v>0.01</v>
      </c>
      <c r="N43" s="344">
        <f>N81*M43</f>
        <v>6998.5517413614798</v>
      </c>
    </row>
    <row r="44" spans="1:16" ht="15.75" thickBot="1">
      <c r="B44" s="873"/>
      <c r="C44" s="874"/>
      <c r="D44" s="874"/>
      <c r="E44" s="874"/>
      <c r="F44" s="874"/>
      <c r="G44" s="874"/>
      <c r="H44" s="875"/>
      <c r="I44" s="883"/>
      <c r="J44" s="884"/>
      <c r="K44" s="41"/>
      <c r="L44" s="885"/>
      <c r="M44" s="886"/>
      <c r="N44" s="105"/>
    </row>
    <row r="45" spans="1:16" ht="15.75" thickBot="1">
      <c r="B45" s="824" t="s">
        <v>953</v>
      </c>
      <c r="C45" s="825"/>
      <c r="D45" s="825"/>
      <c r="E45" s="825"/>
      <c r="F45" s="825"/>
      <c r="G45" s="825"/>
      <c r="H45" s="825"/>
      <c r="I45" s="825"/>
      <c r="J45" s="825"/>
      <c r="K45" s="825"/>
      <c r="L45" s="825"/>
      <c r="M45" s="826"/>
      <c r="N45" s="394">
        <f>SUM(N36:N44)</f>
        <v>8947622.7375317048</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69" t="s">
        <v>944</v>
      </c>
      <c r="C49" s="870"/>
      <c r="D49" s="870"/>
      <c r="E49" s="870"/>
      <c r="F49" s="870"/>
      <c r="G49" s="870"/>
      <c r="H49" s="870"/>
      <c r="I49" s="904"/>
      <c r="J49" s="315" t="s">
        <v>945</v>
      </c>
      <c r="K49" s="85" t="s">
        <v>946</v>
      </c>
      <c r="L49" s="905" t="s">
        <v>955</v>
      </c>
      <c r="M49" s="904"/>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13799022.476314181</v>
      </c>
      <c r="N50" s="272">
        <f t="shared" ref="N50:N55" si="0">K50*M50</f>
        <v>13799022.476314181</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1842.517580547456</v>
      </c>
      <c r="N51" s="272">
        <f t="shared" si="0"/>
        <v>55275.527416423676</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1364421.0061829125</v>
      </c>
      <c r="N52" s="272">
        <f t="shared" si="0"/>
        <v>2728842.012365825</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836726.38626230275</v>
      </c>
      <c r="N53" s="272">
        <f t="shared" si="0"/>
        <v>4183631.9313115138</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54218.636881929764</v>
      </c>
      <c r="N54" s="272">
        <f t="shared" si="0"/>
        <v>3253118.2129157856</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34771.865452484199</v>
      </c>
      <c r="N55" s="272">
        <f t="shared" si="0"/>
        <v>417262.38542981038</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24437152.545753539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911">
        <f>VLOOKUP(A63,TRANSPORTE!A5:D117,4,FALSE)</f>
        <v>245706.5623955653</v>
      </c>
      <c r="M63" s="912"/>
      <c r="N63" s="287">
        <f>K63*L63</f>
        <v>737119.68718669587</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911">
        <f>VLOOKUP(A64,TRANSPORTE!A6:D117,4,FALSE)</f>
        <v>838259.59187846794</v>
      </c>
      <c r="M64" s="912"/>
      <c r="N64" s="287">
        <f>K64*L64</f>
        <v>838259.59187846794</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911">
        <f>VLOOKUP(A65,TRANSPORTE!A6:D118,4,FALSE)</f>
        <v>109743.59385643507</v>
      </c>
      <c r="M65" s="912"/>
      <c r="N65" s="287">
        <f>K65*L65</f>
        <v>877948.75085148052</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2"/>
      <c r="M67" s="903"/>
      <c r="N67" s="127"/>
    </row>
    <row r="68" spans="1:15" ht="15.75" thickBot="1">
      <c r="B68" s="913" t="s">
        <v>953</v>
      </c>
      <c r="C68" s="867"/>
      <c r="D68" s="867"/>
      <c r="E68" s="867"/>
      <c r="F68" s="867"/>
      <c r="G68" s="867"/>
      <c r="H68" s="867"/>
      <c r="I68" s="867"/>
      <c r="J68" s="867"/>
      <c r="K68" s="867"/>
      <c r="L68" s="867"/>
      <c r="M68" s="868"/>
      <c r="N68" s="104">
        <f>SUM(N63:N67)</f>
        <v>2453328.0299166441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3" t="s">
        <v>963</v>
      </c>
      <c r="C72" s="864"/>
      <c r="D72" s="864"/>
      <c r="E72" s="864"/>
      <c r="F72" s="864"/>
      <c r="G72" s="864"/>
      <c r="H72" s="864"/>
      <c r="I72" s="73" t="s">
        <v>964</v>
      </c>
      <c r="J72" s="75" t="s">
        <v>1410</v>
      </c>
      <c r="K72" s="74" t="s">
        <v>966</v>
      </c>
      <c r="L72" s="865" t="s">
        <v>950</v>
      </c>
      <c r="M72" s="866"/>
      <c r="N72" s="98" t="s">
        <v>951</v>
      </c>
    </row>
    <row r="73" spans="1:15">
      <c r="A73" s="162" t="s">
        <v>6</v>
      </c>
      <c r="B73" s="49" t="str">
        <f>VLOOKUP(A73,'MANO DE OBRA'!A8:D68,3,FALSE)</f>
        <v xml:space="preserve">Obrero </v>
      </c>
      <c r="C73" s="47"/>
      <c r="D73" s="47"/>
      <c r="E73" s="47"/>
      <c r="F73" s="47"/>
      <c r="G73" s="47"/>
      <c r="H73" s="47"/>
      <c r="I73" s="292">
        <f t="shared" ref="I73:I76" si="1">K73/J73*100</f>
        <v>33832.699999999997</v>
      </c>
      <c r="J73" s="293">
        <v>185</v>
      </c>
      <c r="K73" s="294">
        <f>VLOOKUP(A73,'MANO DE OBRA'!A8:D99,4,FALSE)</f>
        <v>62590.494999999995</v>
      </c>
      <c r="L73" s="50"/>
      <c r="M73" s="434">
        <v>1</v>
      </c>
      <c r="N73" s="395">
        <f t="shared" ref="N73:N76" si="2">K73/M73</f>
        <v>62590.494999999995</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900"/>
      <c r="C80" s="901"/>
      <c r="D80" s="901"/>
      <c r="E80" s="901"/>
      <c r="F80" s="901"/>
      <c r="G80" s="901"/>
      <c r="H80" s="901"/>
      <c r="I80" s="44"/>
      <c r="J80" s="44"/>
      <c r="K80" s="44"/>
      <c r="L80" s="979"/>
      <c r="M80" s="980"/>
      <c r="N80" s="45"/>
    </row>
    <row r="81" spans="1:14" ht="15.75" thickBot="1">
      <c r="B81" s="824" t="s">
        <v>953</v>
      </c>
      <c r="C81" s="825"/>
      <c r="D81" s="825"/>
      <c r="E81" s="825"/>
      <c r="F81" s="825"/>
      <c r="G81" s="825"/>
      <c r="H81" s="825"/>
      <c r="I81" s="867"/>
      <c r="J81" s="867"/>
      <c r="K81" s="867"/>
      <c r="L81" s="867"/>
      <c r="M81" s="868"/>
      <c r="N81" s="301">
        <f>SUM(N73:N80)</f>
        <v>699855.17413614795</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N45+N58+N68+N81</f>
        <v>36537958.487338036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7307591.6974676074</v>
      </c>
      <c r="M88" s="860"/>
      <c r="N88" s="51"/>
    </row>
    <row r="89" spans="1:14">
      <c r="B89" s="89" t="s">
        <v>973</v>
      </c>
      <c r="C89" s="90"/>
      <c r="D89" s="90"/>
      <c r="E89" s="90"/>
      <c r="F89" s="90"/>
      <c r="G89" s="90"/>
      <c r="H89" s="90"/>
      <c r="I89" s="87"/>
      <c r="J89" s="88"/>
      <c r="K89" s="304">
        <v>0.05</v>
      </c>
      <c r="L89" s="859">
        <f>N83*K89</f>
        <v>1826897.9243669019</v>
      </c>
      <c r="M89" s="860"/>
      <c r="N89" s="51"/>
    </row>
    <row r="90" spans="1:14" ht="15.75" thickBot="1">
      <c r="B90" s="91" t="s">
        <v>974</v>
      </c>
      <c r="C90" s="92"/>
      <c r="D90" s="92"/>
      <c r="E90" s="92"/>
      <c r="F90" s="92"/>
      <c r="G90" s="92"/>
      <c r="H90" s="92"/>
      <c r="I90" s="93"/>
      <c r="J90" s="94"/>
      <c r="K90" s="305">
        <v>0.05</v>
      </c>
      <c r="L90" s="861">
        <f>N83*K90</f>
        <v>1826897.9243669019</v>
      </c>
      <c r="M90" s="862"/>
      <c r="N90" s="51"/>
    </row>
    <row r="91" spans="1:14" ht="15.75" thickBot="1">
      <c r="B91" s="824" t="s">
        <v>953</v>
      </c>
      <c r="C91" s="825"/>
      <c r="D91" s="825"/>
      <c r="E91" s="825"/>
      <c r="F91" s="825"/>
      <c r="G91" s="825"/>
      <c r="H91" s="825"/>
      <c r="I91" s="825"/>
      <c r="J91" s="825"/>
      <c r="K91" s="825"/>
      <c r="L91" s="825"/>
      <c r="M91" s="826"/>
      <c r="N91" s="52">
        <f>L88+L89+L90</f>
        <v>10961387.546201412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47499346.033539444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8" t="s">
        <v>2218</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2219</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4"/>
      <c r="K123" s="974"/>
      <c r="L123" s="974"/>
      <c r="M123" s="974"/>
      <c r="N123" s="975"/>
    </row>
    <row r="124" spans="2:14" ht="15.75" thickBot="1">
      <c r="B124" s="419" t="s">
        <v>2221</v>
      </c>
      <c r="C124" s="420"/>
      <c r="D124" s="420"/>
      <c r="E124" s="259"/>
      <c r="F124" s="259"/>
      <c r="G124" s="259"/>
      <c r="H124" s="259"/>
      <c r="I124" s="259"/>
      <c r="J124" s="976"/>
      <c r="K124" s="976"/>
      <c r="L124" s="976"/>
      <c r="M124" s="976"/>
      <c r="N124" s="977"/>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8"/>
      <c r="C1" s="930"/>
      <c r="D1" s="931"/>
      <c r="E1" s="931"/>
      <c r="F1" s="931"/>
      <c r="G1" s="931"/>
      <c r="H1" s="931"/>
      <c r="I1" s="931"/>
      <c r="J1" s="932"/>
      <c r="K1" s="933" t="s">
        <v>933</v>
      </c>
      <c r="L1" s="935" t="s">
        <v>2198</v>
      </c>
      <c r="M1" s="936"/>
      <c r="N1" s="937"/>
    </row>
    <row r="2" spans="2:14" ht="22.5" customHeight="1">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259</v>
      </c>
      <c r="B36" s="873" t="str">
        <f>VLOOKUP(A36,EQUIPOS!A6:D154,3,FALSE)</f>
        <v>Montacargas</v>
      </c>
      <c r="C36" s="874"/>
      <c r="D36" s="874"/>
      <c r="E36" s="874"/>
      <c r="F36" s="874"/>
      <c r="G36" s="874"/>
      <c r="H36" s="875"/>
      <c r="I36" s="267"/>
      <c r="J36" s="268"/>
      <c r="K36" s="269">
        <f>VLOOKUP(A36,EQUIPOS!A6:D163,4,FALSE)</f>
        <v>8202.7205994113338</v>
      </c>
      <c r="L36" s="270"/>
      <c r="M36" s="336">
        <v>1.5</v>
      </c>
      <c r="N36" s="272">
        <f>K36/M36</f>
        <v>5468.4803996075561</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2975.4018634534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8443.8822630609557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6925.1344741582197</v>
      </c>
      <c r="N48" s="272">
        <f>K48*M48</f>
        <v>2168959.5936790011</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2168959.5936790011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2"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12</v>
      </c>
      <c r="N71" s="395">
        <f>K71/M71</f>
        <v>41726.996666666666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59508.037269067994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2236911.5132111302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447382.30264222604</v>
      </c>
      <c r="M84" s="860"/>
      <c r="N84" s="51"/>
    </row>
    <row r="85" spans="1:14">
      <c r="B85" s="89" t="s">
        <v>973</v>
      </c>
      <c r="C85" s="90"/>
      <c r="D85" s="90"/>
      <c r="E85" s="90"/>
      <c r="F85" s="90"/>
      <c r="G85" s="90"/>
      <c r="H85" s="90"/>
      <c r="I85" s="87"/>
      <c r="J85" s="88"/>
      <c r="K85" s="304">
        <v>0.05</v>
      </c>
      <c r="L85" s="859">
        <f>N79*K85</f>
        <v>111845.57566055651</v>
      </c>
      <c r="M85" s="860"/>
      <c r="N85" s="51"/>
    </row>
    <row r="86" spans="1:14" ht="15.75" thickBot="1">
      <c r="B86" s="91" t="s">
        <v>974</v>
      </c>
      <c r="C86" s="92"/>
      <c r="D86" s="92"/>
      <c r="E86" s="92"/>
      <c r="F86" s="92"/>
      <c r="G86" s="92"/>
      <c r="H86" s="92"/>
      <c r="I86" s="93"/>
      <c r="J86" s="94"/>
      <c r="K86" s="305">
        <v>0.05</v>
      </c>
      <c r="L86" s="861">
        <f>N79*K86</f>
        <v>111845.57566055651</v>
      </c>
      <c r="M86" s="862"/>
      <c r="N86" s="51"/>
    </row>
    <row r="87" spans="1:14" ht="15.75" thickBot="1">
      <c r="B87" s="824" t="s">
        <v>953</v>
      </c>
      <c r="C87" s="825"/>
      <c r="D87" s="825"/>
      <c r="E87" s="825"/>
      <c r="F87" s="825"/>
      <c r="G87" s="825"/>
      <c r="H87" s="825"/>
      <c r="I87" s="825"/>
      <c r="J87" s="825"/>
      <c r="K87" s="825"/>
      <c r="L87" s="825"/>
      <c r="M87" s="826"/>
      <c r="N87" s="52">
        <f>L84+L85+L86</f>
        <v>671073.4539633391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2907984.9671744695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267</v>
      </c>
      <c r="B36" s="873" t="str">
        <f>VLOOKUP(A36,EQUIPOS!A6:D154,3,FALSE)</f>
        <v>Motobomba de concreto</v>
      </c>
      <c r="C36" s="874"/>
      <c r="D36" s="874"/>
      <c r="E36" s="874"/>
      <c r="F36" s="874"/>
      <c r="G36" s="874"/>
      <c r="H36" s="875"/>
      <c r="I36" s="267"/>
      <c r="J36" s="268"/>
      <c r="K36" s="269">
        <f>VLOOKUP(A36,EQUIPOS!A6:D163,4,FALSE)</f>
        <v>45780.206928694941</v>
      </c>
      <c r="L36" s="270"/>
      <c r="M36" s="336">
        <v>2.5</v>
      </c>
      <c r="N36" s="272">
        <f>K36/M36</f>
        <v>18312.082771477977</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18312.082771477977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2993.747234121196</v>
      </c>
      <c r="N48" s="272">
        <f>K48*M48</f>
        <v>139983.66789689861</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426490.21252937586</v>
      </c>
      <c r="N49" s="272">
        <f>K49*M49</f>
        <v>284887.41749823908</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424871.08539513766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911">
        <f>VLOOKUP(A60,TRANSPORTE!A2:D117,4,FALSE)</f>
        <v>1182.3355420950079</v>
      </c>
      <c r="M60" s="912"/>
      <c r="N60" s="287">
        <f>K60*L60</f>
        <v>1026.7111931315776</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1026.7111931315776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444209.87935974722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88841.975871949457</v>
      </c>
      <c r="M84" s="860"/>
      <c r="N84" s="51"/>
    </row>
    <row r="85" spans="1:14">
      <c r="B85" s="89" t="s">
        <v>973</v>
      </c>
      <c r="C85" s="90"/>
      <c r="D85" s="90"/>
      <c r="E85" s="90"/>
      <c r="F85" s="90"/>
      <c r="G85" s="90"/>
      <c r="H85" s="90"/>
      <c r="I85" s="87"/>
      <c r="J85" s="88"/>
      <c r="K85" s="304">
        <v>0.05</v>
      </c>
      <c r="L85" s="859">
        <f>N79*K85</f>
        <v>22210.493967987364</v>
      </c>
      <c r="M85" s="860"/>
      <c r="N85" s="51"/>
    </row>
    <row r="86" spans="1:14" ht="15.75" thickBot="1">
      <c r="B86" s="91" t="s">
        <v>974</v>
      </c>
      <c r="C86" s="92"/>
      <c r="D86" s="92"/>
      <c r="E86" s="92"/>
      <c r="F86" s="92"/>
      <c r="G86" s="92"/>
      <c r="H86" s="92"/>
      <c r="I86" s="93"/>
      <c r="J86" s="94"/>
      <c r="K86" s="305">
        <v>0.05</v>
      </c>
      <c r="L86" s="861">
        <f>N79*K86</f>
        <v>22210.493967987364</v>
      </c>
      <c r="M86" s="862"/>
      <c r="N86" s="51"/>
    </row>
    <row r="87" spans="1:14" ht="15.75" thickBot="1">
      <c r="B87" s="824" t="s">
        <v>953</v>
      </c>
      <c r="C87" s="825"/>
      <c r="D87" s="825"/>
      <c r="E87" s="825"/>
      <c r="F87" s="825"/>
      <c r="G87" s="825"/>
      <c r="H87" s="825"/>
      <c r="I87" s="825"/>
      <c r="J87" s="825"/>
      <c r="K87" s="825"/>
      <c r="L87" s="825"/>
      <c r="M87" s="826"/>
      <c r="N87" s="52">
        <f>L84+L85+L86</f>
        <v>133262.96380792418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577472.84316767147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5"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121</v>
      </c>
      <c r="B36" s="873" t="str">
        <f>VLOOKUP(A36,EQUIPOS!A6:D154,3,FALSE)</f>
        <v>Bomba eléctrica para accionar la celda</v>
      </c>
      <c r="C36" s="874"/>
      <c r="D36" s="874"/>
      <c r="E36" s="874"/>
      <c r="F36" s="874"/>
      <c r="G36" s="874"/>
      <c r="H36" s="875"/>
      <c r="I36" s="267"/>
      <c r="J36" s="268"/>
      <c r="K36" s="269">
        <f>VLOOKUP(A36,EQUIPOS!A6:D163,4,FALSE)</f>
        <v>45127.631688055764</v>
      </c>
      <c r="L36" s="270"/>
      <c r="M36" s="271">
        <v>0.01</v>
      </c>
      <c r="N36" s="272">
        <f t="shared" ref="N36:N41" si="0">K36/M36</f>
        <v>4512763.1688055759</v>
      </c>
    </row>
    <row r="37" spans="1:14">
      <c r="A37" s="113" t="s">
        <v>192</v>
      </c>
      <c r="B37" s="873" t="str">
        <f>VLOOKUP(A37,EQUIPOS!A7:D154,3,FALSE)</f>
        <v>Equipo de acarreo interno</v>
      </c>
      <c r="C37" s="874"/>
      <c r="D37" s="874"/>
      <c r="E37" s="874"/>
      <c r="F37" s="874"/>
      <c r="G37" s="874"/>
      <c r="H37" s="875"/>
      <c r="I37" s="421"/>
      <c r="J37" s="422"/>
      <c r="K37" s="269">
        <f>VLOOKUP(A37,EQUIPOS!A7:D164,4,FALSE)</f>
        <v>31686.765518271437</v>
      </c>
      <c r="L37" s="335"/>
      <c r="M37" s="336">
        <v>0.05</v>
      </c>
      <c r="N37" s="272">
        <f t="shared" si="0"/>
        <v>633735.31036542868</v>
      </c>
    </row>
    <row r="38" spans="1:14">
      <c r="A38" s="113" t="s">
        <v>214</v>
      </c>
      <c r="B38" s="873" t="str">
        <f>VLOOKUP(A38,EQUIPOS!A8:D154,3,FALSE)</f>
        <v>Equipo de oxigeno y soldadura</v>
      </c>
      <c r="C38" s="874"/>
      <c r="D38" s="874"/>
      <c r="E38" s="874"/>
      <c r="F38" s="874"/>
      <c r="G38" s="874"/>
      <c r="H38" s="875"/>
      <c r="I38" s="421"/>
      <c r="J38" s="422"/>
      <c r="K38" s="438">
        <f>VLOOKUP(A38,EQUIPOS!A8:D165,4,FALSE)</f>
        <v>8859.5516981949459</v>
      </c>
      <c r="L38" s="335"/>
      <c r="M38" s="336">
        <v>0.01</v>
      </c>
      <c r="N38" s="272">
        <f t="shared" si="0"/>
        <v>885955.16981949459</v>
      </c>
    </row>
    <row r="39" spans="1:14">
      <c r="A39" s="113" t="s">
        <v>248</v>
      </c>
      <c r="B39" s="873" t="str">
        <f>VLOOKUP(A39,EQUIPOS!A9:D154,3,FALSE)</f>
        <v>Grúa telescópica de 50 Ton.</v>
      </c>
      <c r="C39" s="874"/>
      <c r="D39" s="874"/>
      <c r="E39" s="874"/>
      <c r="F39" s="874"/>
      <c r="G39" s="874"/>
      <c r="H39" s="875"/>
      <c r="I39" s="421"/>
      <c r="J39" s="422"/>
      <c r="K39" s="438">
        <f>VLOOKUP(A39,EQUIPOS!A9:D166,4,FALSE)</f>
        <v>330049.24437530735</v>
      </c>
      <c r="L39" s="335"/>
      <c r="M39" s="336">
        <v>0.04</v>
      </c>
      <c r="N39" s="272">
        <f t="shared" si="0"/>
        <v>8251231.1093826834</v>
      </c>
    </row>
    <row r="40" spans="1:14">
      <c r="A40" s="113" t="s">
        <v>255</v>
      </c>
      <c r="B40" s="873" t="str">
        <f>VLOOKUP(A40,EQUIPOS!A10:D154,3,FALSE)</f>
        <v>Manómetro cable de acero para bajar la celda</v>
      </c>
      <c r="C40" s="874"/>
      <c r="D40" s="874"/>
      <c r="E40" s="874"/>
      <c r="F40" s="874"/>
      <c r="G40" s="874"/>
      <c r="H40" s="875"/>
      <c r="I40" s="421"/>
      <c r="J40" s="422"/>
      <c r="K40" s="438">
        <f>VLOOKUP(A40,EQUIPOS!A10:D167,4,FALSE)</f>
        <v>1217690.8053035717</v>
      </c>
      <c r="L40" s="335"/>
      <c r="M40" s="336">
        <v>1</v>
      </c>
      <c r="N40" s="272">
        <f t="shared" si="0"/>
        <v>1217690.8053035717</v>
      </c>
    </row>
    <row r="41" spans="1:14">
      <c r="A41" s="113" t="s">
        <v>322</v>
      </c>
      <c r="B41" s="873" t="str">
        <f>VLOOKUP(A41,EQUIPOS!A11:D155,3,FALSE)</f>
        <v xml:space="preserve">Retroexcavadora sobre llantas JD 410
</v>
      </c>
      <c r="C41" s="874"/>
      <c r="D41" s="874"/>
      <c r="E41" s="874"/>
      <c r="F41" s="874"/>
      <c r="G41" s="874"/>
      <c r="H41" s="875"/>
      <c r="I41" s="421"/>
      <c r="J41" s="422"/>
      <c r="K41" s="438">
        <f>VLOOKUP(A41,EQUIPOS!A11:D168,4,FALSE)</f>
        <v>138313.54343298479</v>
      </c>
      <c r="L41" s="335"/>
      <c r="M41" s="336">
        <v>0.2</v>
      </c>
      <c r="N41" s="272">
        <f t="shared" si="0"/>
        <v>691567.7171649239</v>
      </c>
    </row>
    <row r="42" spans="1:14">
      <c r="A42" s="113"/>
      <c r="B42" s="873"/>
      <c r="C42" s="874"/>
      <c r="D42" s="874"/>
      <c r="E42" s="874"/>
      <c r="F42" s="874"/>
      <c r="G42" s="874"/>
      <c r="H42" s="875"/>
      <c r="I42" s="328"/>
      <c r="J42" s="330"/>
      <c r="K42" s="438"/>
      <c r="L42" s="423"/>
      <c r="M42" s="424"/>
      <c r="N42" s="272"/>
    </row>
    <row r="43" spans="1:14">
      <c r="B43" s="873"/>
      <c r="C43" s="874"/>
      <c r="D43" s="874"/>
      <c r="E43" s="874"/>
      <c r="F43" s="874"/>
      <c r="G43" s="874"/>
      <c r="H43" s="875"/>
      <c r="I43" s="36"/>
      <c r="J43" s="37"/>
      <c r="K43" s="438"/>
      <c r="L43" s="276"/>
      <c r="M43" s="277"/>
      <c r="N43" s="272"/>
    </row>
    <row r="44" spans="1:14">
      <c r="B44" s="320"/>
      <c r="C44" s="321"/>
      <c r="D44" s="321"/>
      <c r="E44" s="321"/>
      <c r="F44" s="323"/>
      <c r="G44" s="323"/>
      <c r="H44" s="125"/>
      <c r="I44" s="36"/>
      <c r="J44" s="37"/>
      <c r="K44" s="438"/>
      <c r="L44" s="276"/>
      <c r="M44" s="277"/>
      <c r="N44" s="273"/>
    </row>
    <row r="45" spans="1:14">
      <c r="B45" s="881" t="s">
        <v>952</v>
      </c>
      <c r="C45" s="882"/>
      <c r="D45" s="882"/>
      <c r="E45" s="38"/>
      <c r="F45" s="39"/>
      <c r="G45" s="39"/>
      <c r="H45" s="40"/>
      <c r="I45" s="36"/>
      <c r="J45" s="37"/>
      <c r="K45" s="279"/>
      <c r="L45" s="276"/>
      <c r="M45" s="401">
        <v>0.1</v>
      </c>
      <c r="N45" s="344">
        <f>N86*M45</f>
        <v>69985.517413614798</v>
      </c>
    </row>
    <row r="46" spans="1:14" ht="15.75" thickBot="1">
      <c r="B46" s="873"/>
      <c r="C46" s="874"/>
      <c r="D46" s="874"/>
      <c r="E46" s="874"/>
      <c r="F46" s="874"/>
      <c r="G46" s="874"/>
      <c r="H46" s="875"/>
      <c r="I46" s="883"/>
      <c r="J46" s="884"/>
      <c r="K46" s="41"/>
      <c r="L46" s="885"/>
      <c r="M46" s="886"/>
      <c r="N46" s="105"/>
    </row>
    <row r="47" spans="1:14" ht="15.75" thickBot="1">
      <c r="B47" s="824" t="s">
        <v>953</v>
      </c>
      <c r="C47" s="825"/>
      <c r="D47" s="825"/>
      <c r="E47" s="825"/>
      <c r="F47" s="825"/>
      <c r="G47" s="825"/>
      <c r="H47" s="825"/>
      <c r="I47" s="825"/>
      <c r="J47" s="825"/>
      <c r="K47" s="825"/>
      <c r="L47" s="825"/>
      <c r="M47" s="826"/>
      <c r="N47" s="411">
        <f>SUM(N36:N45)</f>
        <v>16262928.798255293</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69" t="s">
        <v>944</v>
      </c>
      <c r="C51" s="870"/>
      <c r="D51" s="870"/>
      <c r="E51" s="870"/>
      <c r="F51" s="870"/>
      <c r="G51" s="870"/>
      <c r="H51" s="870"/>
      <c r="I51" s="904"/>
      <c r="J51" s="315" t="s">
        <v>945</v>
      </c>
      <c r="K51" s="85" t="s">
        <v>946</v>
      </c>
      <c r="L51" s="905" t="s">
        <v>955</v>
      </c>
      <c r="M51" s="904"/>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13799022.476314181</v>
      </c>
      <c r="N52" s="272">
        <f t="shared" ref="N52:N57" si="1">K52*M52</f>
        <v>13799022.476314181</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1842.517580547456</v>
      </c>
      <c r="N53" s="272">
        <f t="shared" si="1"/>
        <v>55275.527416423676</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1364421.0061829125</v>
      </c>
      <c r="N54" s="272">
        <f t="shared" si="1"/>
        <v>2728842.012365825</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836726.38626230275</v>
      </c>
      <c r="N55" s="272">
        <f t="shared" si="1"/>
        <v>4183631.9313115138</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56064.93227051702</v>
      </c>
      <c r="N56" s="272">
        <f t="shared" si="1"/>
        <v>3363895.9362310213</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34771.865452484199</v>
      </c>
      <c r="N57" s="272">
        <f t="shared" si="1"/>
        <v>417262.38542981038</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4" t="s">
        <v>953</v>
      </c>
      <c r="C63" s="825"/>
      <c r="D63" s="825"/>
      <c r="E63" s="825"/>
      <c r="F63" s="825"/>
      <c r="G63" s="825"/>
      <c r="H63" s="825"/>
      <c r="I63" s="825"/>
      <c r="J63" s="825"/>
      <c r="K63" s="825"/>
      <c r="L63" s="825"/>
      <c r="M63" s="826"/>
      <c r="N63" s="394">
        <f>SUM(N52:N62)</f>
        <v>24547930.269068774</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10" t="s">
        <v>961</v>
      </c>
      <c r="M67" s="889"/>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911">
        <f>VLOOKUP(A68,TRANSPORTE!A5:D117,4,FALSE)</f>
        <v>838259.59187846794</v>
      </c>
      <c r="M68" s="912"/>
      <c r="N68" s="287">
        <f>K68*L68</f>
        <v>838259.59187846794</v>
      </c>
    </row>
    <row r="69" spans="1:15">
      <c r="A69" t="s">
        <v>1399</v>
      </c>
      <c r="B69" s="46" t="str">
        <f>VLOOKUP(A69,TRANSPORTE!A5:D117,3,FALSE)</f>
        <v>Pasajes aéreos</v>
      </c>
      <c r="C69" s="47"/>
      <c r="D69" s="47"/>
      <c r="E69" s="47"/>
      <c r="F69" s="47"/>
      <c r="G69" s="47"/>
      <c r="H69" s="311" t="s">
        <v>945</v>
      </c>
      <c r="I69" s="279">
        <v>3</v>
      </c>
      <c r="J69" s="286">
        <v>1</v>
      </c>
      <c r="K69" s="279">
        <f>I69*J69</f>
        <v>3</v>
      </c>
      <c r="L69" s="911">
        <f>VLOOKUP(A69,TRANSPORTE!A5:D117,4,FALSE)</f>
        <v>245706.5623955653</v>
      </c>
      <c r="M69" s="912"/>
      <c r="N69" s="287">
        <f>K69*L69</f>
        <v>737119.68718669587</v>
      </c>
    </row>
    <row r="70" spans="1:15">
      <c r="B70" s="46"/>
      <c r="C70" s="47"/>
      <c r="D70" s="47"/>
      <c r="E70" s="47"/>
      <c r="F70" s="47"/>
      <c r="G70" s="47"/>
      <c r="H70" s="311"/>
      <c r="I70" s="279"/>
      <c r="J70" s="286"/>
      <c r="K70" s="279"/>
      <c r="L70" s="911"/>
      <c r="M70" s="912"/>
      <c r="N70" s="287"/>
    </row>
    <row r="71" spans="1:15">
      <c r="B71" s="46"/>
      <c r="C71" s="47"/>
      <c r="D71" s="47"/>
      <c r="E71" s="47"/>
      <c r="F71" s="47"/>
      <c r="G71" s="47"/>
      <c r="H71" s="311"/>
      <c r="I71" s="279"/>
      <c r="J71" s="286"/>
      <c r="K71" s="279"/>
      <c r="L71" s="911"/>
      <c r="M71" s="912"/>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2"/>
      <c r="M73" s="903"/>
      <c r="N73" s="127"/>
    </row>
    <row r="74" spans="1:15" ht="15.75" thickBot="1">
      <c r="B74" s="913" t="s">
        <v>953</v>
      </c>
      <c r="C74" s="867"/>
      <c r="D74" s="867"/>
      <c r="E74" s="867"/>
      <c r="F74" s="867"/>
      <c r="G74" s="867"/>
      <c r="H74" s="867"/>
      <c r="I74" s="867"/>
      <c r="J74" s="867"/>
      <c r="K74" s="867"/>
      <c r="L74" s="867"/>
      <c r="M74" s="868"/>
      <c r="N74" s="104">
        <f>N68+N69+N70+N71+N72</f>
        <v>1575379.2790651638</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3" t="s">
        <v>963</v>
      </c>
      <c r="C78" s="864"/>
      <c r="D78" s="864"/>
      <c r="E78" s="864"/>
      <c r="F78" s="864"/>
      <c r="G78" s="864"/>
      <c r="H78" s="864"/>
      <c r="I78" s="73" t="s">
        <v>964</v>
      </c>
      <c r="J78" s="75" t="s">
        <v>1410</v>
      </c>
      <c r="K78" s="74" t="s">
        <v>966</v>
      </c>
      <c r="L78" s="865" t="s">
        <v>950</v>
      </c>
      <c r="M78" s="866"/>
      <c r="N78" s="98" t="s">
        <v>951</v>
      </c>
    </row>
    <row r="79" spans="1:15">
      <c r="A79" s="162" t="s">
        <v>6</v>
      </c>
      <c r="B79" s="49" t="str">
        <f>VLOOKUP(A79,'MANO DE OBRA'!A8:D68,3,FALSE)</f>
        <v xml:space="preserve">Obrero </v>
      </c>
      <c r="C79" s="47"/>
      <c r="D79" s="47"/>
      <c r="E79" s="47"/>
      <c r="F79" s="47"/>
      <c r="G79" s="47"/>
      <c r="H79" s="47"/>
      <c r="I79" s="292">
        <f t="shared" ref="I79:I82" si="2">K79/J79*100</f>
        <v>33832.699999999997</v>
      </c>
      <c r="J79" s="293">
        <v>185</v>
      </c>
      <c r="K79" s="294">
        <f>VLOOKUP(A79,'MANO DE OBRA'!A8:D99,4,FALSE)</f>
        <v>62590.494999999995</v>
      </c>
      <c r="L79" s="50"/>
      <c r="M79" s="434">
        <v>1</v>
      </c>
      <c r="N79" s="395">
        <f t="shared" ref="N79:N82" si="3">K79/M79</f>
        <v>62590.494999999995</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900"/>
      <c r="C85" s="901" t="e">
        <f>VLOOKUP(B85,'MANO DE OBRA'!B12:E73,3,FALSE)</f>
        <v>#N/A</v>
      </c>
      <c r="D85" s="901" t="e">
        <f>VLOOKUP(C85,'MANO DE OBRA'!C12:F73,3,FALSE)</f>
        <v>#N/A</v>
      </c>
      <c r="E85" s="901" t="e">
        <f>VLOOKUP(D85,'MANO DE OBRA'!D12:G73,3,FALSE)</f>
        <v>#N/A</v>
      </c>
      <c r="F85" s="901" t="e">
        <f>VLOOKUP(E85,'MANO DE OBRA'!E12:H73,3,FALSE)</f>
        <v>#N/A</v>
      </c>
      <c r="G85" s="901" t="e">
        <f>VLOOKUP(F85,'MANO DE OBRA'!F12:I73,3,FALSE)</f>
        <v>#N/A</v>
      </c>
      <c r="H85" s="901" t="e">
        <f>VLOOKUP(G85,'MANO DE OBRA'!G12:J73,3,FALSE)</f>
        <v>#N/A</v>
      </c>
      <c r="I85" s="470"/>
      <c r="J85" s="471"/>
      <c r="K85" s="472"/>
      <c r="L85" s="981"/>
      <c r="M85" s="981"/>
      <c r="N85" s="473"/>
    </row>
    <row r="86" spans="1:14" ht="15.75" thickBot="1">
      <c r="B86" s="913" t="s">
        <v>953</v>
      </c>
      <c r="C86" s="867"/>
      <c r="D86" s="867"/>
      <c r="E86" s="867"/>
      <c r="F86" s="867"/>
      <c r="G86" s="867"/>
      <c r="H86" s="867"/>
      <c r="I86" s="867"/>
      <c r="J86" s="867"/>
      <c r="K86" s="867"/>
      <c r="L86" s="867"/>
      <c r="M86" s="868"/>
      <c r="N86" s="460">
        <f>SUM(N79:N85)</f>
        <v>699855.17413614795</v>
      </c>
    </row>
    <row r="87" spans="1:14" ht="15.75" thickBot="1">
      <c r="B87" s="33"/>
      <c r="C87" s="34"/>
      <c r="D87" s="34"/>
      <c r="E87" s="34"/>
      <c r="F87" s="34"/>
      <c r="G87" s="34"/>
      <c r="H87" s="34"/>
      <c r="I87" s="34"/>
      <c r="J87" s="34"/>
      <c r="K87" s="34"/>
      <c r="L87" s="34"/>
      <c r="M87" s="34"/>
      <c r="N87" s="35"/>
    </row>
    <row r="88" spans="1:14" ht="15.75" thickBot="1">
      <c r="B88" s="824" t="s">
        <v>967</v>
      </c>
      <c r="C88" s="825"/>
      <c r="D88" s="825"/>
      <c r="E88" s="825"/>
      <c r="F88" s="825"/>
      <c r="G88" s="825"/>
      <c r="H88" s="825"/>
      <c r="I88" s="825"/>
      <c r="J88" s="825"/>
      <c r="K88" s="825"/>
      <c r="L88" s="825"/>
      <c r="M88" s="826"/>
      <c r="N88" s="99">
        <f>N86+N74+N63+N47</f>
        <v>43086093.520525381</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69" t="s">
        <v>969</v>
      </c>
      <c r="C92" s="870"/>
      <c r="D92" s="870"/>
      <c r="E92" s="870"/>
      <c r="F92" s="870"/>
      <c r="G92" s="870"/>
      <c r="H92" s="870"/>
      <c r="I92" s="314"/>
      <c r="J92" s="334"/>
      <c r="K92" s="302" t="s">
        <v>970</v>
      </c>
      <c r="L92" s="871" t="s">
        <v>971</v>
      </c>
      <c r="M92" s="872"/>
      <c r="N92" s="303"/>
    </row>
    <row r="93" spans="1:14">
      <c r="B93" s="857" t="s">
        <v>972</v>
      </c>
      <c r="C93" s="858"/>
      <c r="D93" s="858"/>
      <c r="E93" s="858"/>
      <c r="F93" s="858"/>
      <c r="G93" s="858"/>
      <c r="H93" s="858"/>
      <c r="I93" s="87"/>
      <c r="J93" s="88"/>
      <c r="K93" s="304">
        <v>0.2</v>
      </c>
      <c r="L93" s="859">
        <f>N88*K93</f>
        <v>8617218.7041050773</v>
      </c>
      <c r="M93" s="860"/>
      <c r="N93" s="51"/>
    </row>
    <row r="94" spans="1:14">
      <c r="B94" s="89" t="s">
        <v>973</v>
      </c>
      <c r="C94" s="90"/>
      <c r="D94" s="90"/>
      <c r="E94" s="90"/>
      <c r="F94" s="90"/>
      <c r="G94" s="90"/>
      <c r="H94" s="90"/>
      <c r="I94" s="87"/>
      <c r="J94" s="88"/>
      <c r="K94" s="304">
        <v>0.05</v>
      </c>
      <c r="L94" s="859">
        <f>N88*K94</f>
        <v>2154304.6760262693</v>
      </c>
      <c r="M94" s="860"/>
      <c r="N94" s="51"/>
    </row>
    <row r="95" spans="1:14" ht="15.75" thickBot="1">
      <c r="B95" s="91" t="s">
        <v>974</v>
      </c>
      <c r="C95" s="92"/>
      <c r="D95" s="92"/>
      <c r="E95" s="92"/>
      <c r="F95" s="92"/>
      <c r="G95" s="92"/>
      <c r="H95" s="92"/>
      <c r="I95" s="93"/>
      <c r="J95" s="94"/>
      <c r="K95" s="305">
        <v>0.05</v>
      </c>
      <c r="L95" s="861">
        <f>N88*K95</f>
        <v>2154304.6760262693</v>
      </c>
      <c r="M95" s="862"/>
      <c r="N95" s="51"/>
    </row>
    <row r="96" spans="1:14" ht="15.75" thickBot="1">
      <c r="B96" s="824" t="s">
        <v>953</v>
      </c>
      <c r="C96" s="825"/>
      <c r="D96" s="825"/>
      <c r="E96" s="825"/>
      <c r="F96" s="825"/>
      <c r="G96" s="825"/>
      <c r="H96" s="825"/>
      <c r="I96" s="825"/>
      <c r="J96" s="825"/>
      <c r="K96" s="825"/>
      <c r="L96" s="825"/>
      <c r="M96" s="826"/>
      <c r="N96" s="52">
        <f>L93+L94+L95</f>
        <v>12925828.056157617</v>
      </c>
    </row>
    <row r="97" spans="1:14" ht="15.75" thickBot="1">
      <c r="B97" s="33"/>
      <c r="C97" s="34"/>
      <c r="D97" s="34"/>
      <c r="E97" s="34"/>
      <c r="F97" s="34"/>
      <c r="G97" s="34"/>
      <c r="H97" s="34"/>
      <c r="I97" s="34"/>
      <c r="J97" s="34"/>
      <c r="K97" s="34"/>
      <c r="L97" s="34"/>
      <c r="M97" s="34"/>
      <c r="N97" s="35"/>
    </row>
    <row r="98" spans="1:14" ht="15.75" thickBot="1">
      <c r="A98" t="s">
        <v>2016</v>
      </c>
      <c r="B98" s="824" t="s">
        <v>975</v>
      </c>
      <c r="C98" s="825"/>
      <c r="D98" s="825"/>
      <c r="E98" s="825"/>
      <c r="F98" s="825"/>
      <c r="G98" s="825"/>
      <c r="H98" s="825"/>
      <c r="I98" s="825"/>
      <c r="J98" s="825"/>
      <c r="K98" s="825"/>
      <c r="L98" s="825"/>
      <c r="M98" s="826"/>
      <c r="N98" s="188">
        <f>N88+N96</f>
        <v>56011921.576683</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8" t="s">
        <v>2218</v>
      </c>
      <c r="C115" s="969"/>
      <c r="D115" s="969"/>
      <c r="E115" s="969"/>
      <c r="F115" s="969"/>
      <c r="G115" s="969"/>
      <c r="H115" s="969"/>
      <c r="I115" s="969"/>
      <c r="J115" s="969"/>
      <c r="K115" s="969"/>
      <c r="L115" s="969"/>
      <c r="M115" s="969"/>
      <c r="N115" s="970"/>
    </row>
    <row r="116" spans="2:14" ht="15" customHeight="1">
      <c r="B116" s="968"/>
      <c r="C116" s="969"/>
      <c r="D116" s="969"/>
      <c r="E116" s="969"/>
      <c r="F116" s="969"/>
      <c r="G116" s="969"/>
      <c r="H116" s="969"/>
      <c r="I116" s="969"/>
      <c r="J116" s="969"/>
      <c r="K116" s="969"/>
      <c r="L116" s="969"/>
      <c r="M116" s="969"/>
      <c r="N116" s="970"/>
    </row>
    <row r="117" spans="2:14" ht="30" customHeight="1">
      <c r="B117" s="971" t="s">
        <v>2219</v>
      </c>
      <c r="C117" s="972"/>
      <c r="D117" s="972"/>
      <c r="E117" s="972"/>
      <c r="F117" s="972"/>
      <c r="G117" s="972"/>
      <c r="H117" s="972"/>
      <c r="I117" s="972"/>
      <c r="J117" s="972"/>
      <c r="K117" s="972"/>
      <c r="L117" s="972"/>
      <c r="M117" s="972"/>
      <c r="N117" s="973"/>
    </row>
    <row r="118" spans="2:14">
      <c r="B118" s="971"/>
      <c r="C118" s="972"/>
      <c r="D118" s="972"/>
      <c r="E118" s="972"/>
      <c r="F118" s="972"/>
      <c r="G118" s="972"/>
      <c r="H118" s="972"/>
      <c r="I118" s="972"/>
      <c r="J118" s="972"/>
      <c r="K118" s="972"/>
      <c r="L118" s="972"/>
      <c r="M118" s="972"/>
      <c r="N118" s="973"/>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4"/>
      <c r="K128" s="974"/>
      <c r="L128" s="974"/>
      <c r="M128" s="974"/>
      <c r="N128" s="975"/>
    </row>
    <row r="129" spans="2:14" ht="15.75" thickBot="1">
      <c r="B129" s="419" t="s">
        <v>2221</v>
      </c>
      <c r="C129" s="420"/>
      <c r="D129" s="420"/>
      <c r="E129" s="259"/>
      <c r="F129" s="259"/>
      <c r="G129" s="259"/>
      <c r="H129" s="259"/>
      <c r="I129" s="259"/>
      <c r="J129" s="976"/>
      <c r="K129" s="976"/>
      <c r="L129" s="976"/>
      <c r="M129" s="976"/>
      <c r="N129" s="977"/>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N10" sqref="N10"/>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8.42578125" customWidth="1"/>
    <col min="15" max="15" width="12" bestFit="1" customWidth="1"/>
  </cols>
  <sheetData>
    <row r="1" spans="2:14" ht="26.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326</v>
      </c>
      <c r="B36" s="873" t="str">
        <f>VLOOKUP(A36,EQUIPOS!A6:D154,3,FALSE)</f>
        <v>Sensor de Impacto para prueba de integridad tipo</v>
      </c>
      <c r="C36" s="874"/>
      <c r="D36" s="874"/>
      <c r="E36" s="874"/>
      <c r="F36" s="874"/>
      <c r="G36" s="874"/>
      <c r="H36" s="875"/>
      <c r="I36" s="267"/>
      <c r="J36" s="268"/>
      <c r="K36" s="269">
        <f>VLOOKUP(A36,EQUIPOS!A6:D163,4,FALSE)</f>
        <v>78184.374608418584</v>
      </c>
      <c r="L36" s="270"/>
      <c r="M36" s="336">
        <v>1</v>
      </c>
      <c r="N36" s="272">
        <f>K36/M36</f>
        <v>78184.374608418584</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78184.374608418584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400073.41755476414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478257.79216318275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95651.55843263655</v>
      </c>
      <c r="M84" s="860"/>
      <c r="N84" s="51"/>
    </row>
    <row r="85" spans="1:14">
      <c r="B85" s="89" t="s">
        <v>973</v>
      </c>
      <c r="C85" s="90"/>
      <c r="D85" s="90"/>
      <c r="E85" s="90"/>
      <c r="F85" s="90"/>
      <c r="G85" s="90"/>
      <c r="H85" s="90"/>
      <c r="I85" s="87"/>
      <c r="J85" s="88"/>
      <c r="K85" s="304">
        <v>0.05</v>
      </c>
      <c r="L85" s="859">
        <f>N79*K85</f>
        <v>23912.889608159137</v>
      </c>
      <c r="M85" s="860"/>
      <c r="N85" s="51"/>
    </row>
    <row r="86" spans="1:14" ht="15.75" thickBot="1">
      <c r="B86" s="91" t="s">
        <v>974</v>
      </c>
      <c r="C86" s="92"/>
      <c r="D86" s="92"/>
      <c r="E86" s="92"/>
      <c r="F86" s="92"/>
      <c r="G86" s="92"/>
      <c r="H86" s="92"/>
      <c r="I86" s="93"/>
      <c r="J86" s="94"/>
      <c r="K86" s="305">
        <v>0.05</v>
      </c>
      <c r="L86" s="861">
        <f>N79*K86</f>
        <v>23912.889608159137</v>
      </c>
      <c r="M86" s="862"/>
      <c r="N86" s="51"/>
    </row>
    <row r="87" spans="1:14" ht="15.75" thickBot="1">
      <c r="B87" s="824" t="s">
        <v>953</v>
      </c>
      <c r="C87" s="825"/>
      <c r="D87" s="825"/>
      <c r="E87" s="825"/>
      <c r="F87" s="825"/>
      <c r="G87" s="825"/>
      <c r="H87" s="825"/>
      <c r="I87" s="825"/>
      <c r="J87" s="825"/>
      <c r="K87" s="825"/>
      <c r="L87" s="825"/>
      <c r="M87" s="826"/>
      <c r="N87" s="52">
        <f>L84+L85+L86</f>
        <v>143477.33764895482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621735.12981213757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320</v>
      </c>
      <c r="B36" s="873" t="str">
        <f>VLOOKUP(A36,EQUIPOS!A6:D154,3,FALSE)</f>
        <v>Retroexcavadora sobre llantas, motor 62HP, Profundidad de excavación de 5.41 metros.</v>
      </c>
      <c r="C36" s="874"/>
      <c r="D36" s="874"/>
      <c r="E36" s="874"/>
      <c r="F36" s="874"/>
      <c r="G36" s="874"/>
      <c r="H36" s="875"/>
      <c r="I36" s="267"/>
      <c r="J36" s="268"/>
      <c r="K36" s="269">
        <f>VLOOKUP(A36,EQUIPOS!A6:D163,4,FALSE)</f>
        <v>130276.3909680418</v>
      </c>
      <c r="L36" s="270"/>
      <c r="M36" s="336">
        <v>10</v>
      </c>
      <c r="N36" s="272">
        <f>K36/M36</f>
        <v>13027.63909680418</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368.07216076801001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13395.711257572189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94747.494985360114</v>
      </c>
      <c r="N48" s="272">
        <f>K48*M48</f>
        <v>46320.997548398278</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20551.21961304294</v>
      </c>
      <c r="N49" s="272">
        <f>K49*M49</f>
        <v>27401.626150723918</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4574.3672492195719</v>
      </c>
      <c r="N50" s="272">
        <f>K50*M50</f>
        <v>6861.5508738293574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80584.174572951553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2"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80</v>
      </c>
      <c r="N71" s="395">
        <f>K71/M71</f>
        <v>2347.1435624999999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3680.7216076800996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97660.607438203835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19532.121487640768</v>
      </c>
      <c r="M84" s="860"/>
      <c r="N84" s="51"/>
    </row>
    <row r="85" spans="1:14">
      <c r="B85" s="89" t="s">
        <v>973</v>
      </c>
      <c r="C85" s="90"/>
      <c r="D85" s="90"/>
      <c r="E85" s="90"/>
      <c r="F85" s="90"/>
      <c r="G85" s="90"/>
      <c r="H85" s="90"/>
      <c r="I85" s="87"/>
      <c r="J85" s="88"/>
      <c r="K85" s="304">
        <v>0.05</v>
      </c>
      <c r="L85" s="859">
        <f>N79*K85</f>
        <v>4883.0303719101921</v>
      </c>
      <c r="M85" s="860"/>
      <c r="N85" s="51"/>
    </row>
    <row r="86" spans="1:14" ht="15.75" thickBot="1">
      <c r="B86" s="91" t="s">
        <v>974</v>
      </c>
      <c r="C86" s="92"/>
      <c r="D86" s="92"/>
      <c r="E86" s="92"/>
      <c r="F86" s="92"/>
      <c r="G86" s="92"/>
      <c r="H86" s="92"/>
      <c r="I86" s="93"/>
      <c r="J86" s="94"/>
      <c r="K86" s="305">
        <v>0.05</v>
      </c>
      <c r="L86" s="861">
        <f>N79*K86</f>
        <v>4883.0303719101921</v>
      </c>
      <c r="M86" s="862"/>
      <c r="N86" s="51"/>
    </row>
    <row r="87" spans="1:14" ht="15.75" thickBot="1">
      <c r="B87" s="824" t="s">
        <v>953</v>
      </c>
      <c r="C87" s="825"/>
      <c r="D87" s="825"/>
      <c r="E87" s="825"/>
      <c r="F87" s="825"/>
      <c r="G87" s="825"/>
      <c r="H87" s="825"/>
      <c r="I87" s="825"/>
      <c r="J87" s="825"/>
      <c r="K87" s="825"/>
      <c r="L87" s="825"/>
      <c r="M87" s="826"/>
      <c r="N87" s="52">
        <f>L84+L85+L86</f>
        <v>29298.182231461156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126958.78966966498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ht="27" customHeight="1">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204</v>
      </c>
      <c r="B36" s="873" t="str">
        <f>VLOOKUP(A36,EQUIPOS!A6:D154,3,FALSE)</f>
        <v xml:space="preserve">Equipo de soldadura 250 AMP
</v>
      </c>
      <c r="C36" s="874"/>
      <c r="D36" s="874"/>
      <c r="E36" s="874"/>
      <c r="F36" s="874"/>
      <c r="G36" s="874"/>
      <c r="H36" s="875"/>
      <c r="I36" s="267"/>
      <c r="J36" s="268"/>
      <c r="K36" s="269">
        <f>VLOOKUP(A36,EQUIPOS!A6:D163,4,FALSE)</f>
        <v>17157.692647844935</v>
      </c>
      <c r="L36" s="270"/>
      <c r="M36" s="336">
        <v>10</v>
      </c>
      <c r="N36" s="272">
        <f>K36/M36</f>
        <v>1715.7692647844935</v>
      </c>
    </row>
    <row r="37" spans="1:14">
      <c r="A37" s="113" t="s">
        <v>320</v>
      </c>
      <c r="B37" s="873" t="str">
        <f>VLOOKUP(A37,EQUIPOS!A7:D154,3,FALSE)</f>
        <v>Retroexcavadora sobre llantas, motor 62HP, Profundidad de excavación de 5.41 metros.</v>
      </c>
      <c r="C37" s="874"/>
      <c r="D37" s="874"/>
      <c r="E37" s="874"/>
      <c r="F37" s="874"/>
      <c r="G37" s="874"/>
      <c r="H37" s="875"/>
      <c r="I37" s="421"/>
      <c r="J37" s="422"/>
      <c r="K37" s="269">
        <f>VLOOKUP(A37,EQUIPOS!A7:D164,4,FALSE)</f>
        <v>130276.3909680418</v>
      </c>
      <c r="L37" s="335"/>
      <c r="M37" s="336">
        <v>10</v>
      </c>
      <c r="N37" s="272">
        <f>K37/M37</f>
        <v>13027.63909680418</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423.19184653601991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15166.600208124693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11313.269646904797</v>
      </c>
      <c r="N48" s="272">
        <f>K48*M48</f>
        <v>373.3378983478583</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70692.126395304644</v>
      </c>
      <c r="N49" s="272">
        <f>K49*M49</f>
        <v>212076.37918591395</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688.36290299427799</v>
      </c>
      <c r="N50" s="272">
        <f>K50*M50</f>
        <v>6883.6290299427801</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219333.34611420459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1">
        <v>80</v>
      </c>
      <c r="N71" s="395">
        <f>K71/M71</f>
        <v>1564.7623749999998</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4231.9184653601988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238731.86478768947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47746.372957537897</v>
      </c>
      <c r="M84" s="860"/>
      <c r="N84" s="51"/>
    </row>
    <row r="85" spans="1:14">
      <c r="B85" s="89" t="s">
        <v>973</v>
      </c>
      <c r="C85" s="90"/>
      <c r="D85" s="90"/>
      <c r="E85" s="90"/>
      <c r="F85" s="90"/>
      <c r="G85" s="90"/>
      <c r="H85" s="90"/>
      <c r="I85" s="87"/>
      <c r="J85" s="88"/>
      <c r="K85" s="304">
        <v>0.05</v>
      </c>
      <c r="L85" s="859">
        <f>N79*K85</f>
        <v>11936.593239384474</v>
      </c>
      <c r="M85" s="860"/>
      <c r="N85" s="51"/>
    </row>
    <row r="86" spans="1:14" ht="15.75" thickBot="1">
      <c r="B86" s="91" t="s">
        <v>974</v>
      </c>
      <c r="C86" s="92"/>
      <c r="D86" s="92"/>
      <c r="E86" s="92"/>
      <c r="F86" s="92"/>
      <c r="G86" s="92"/>
      <c r="H86" s="92"/>
      <c r="I86" s="93"/>
      <c r="J86" s="94"/>
      <c r="K86" s="305">
        <v>0.05</v>
      </c>
      <c r="L86" s="861">
        <f>N79*K86</f>
        <v>11936.593239384474</v>
      </c>
      <c r="M86" s="862"/>
      <c r="N86" s="51"/>
    </row>
    <row r="87" spans="1:14" ht="15.75" thickBot="1">
      <c r="B87" s="824" t="s">
        <v>953</v>
      </c>
      <c r="C87" s="825"/>
      <c r="D87" s="825"/>
      <c r="E87" s="825"/>
      <c r="F87" s="825"/>
      <c r="G87" s="825"/>
      <c r="H87" s="825"/>
      <c r="I87" s="825"/>
      <c r="J87" s="825"/>
      <c r="K87" s="825"/>
      <c r="L87" s="825"/>
      <c r="M87" s="826"/>
      <c r="N87" s="52">
        <f>L84+L85+L86</f>
        <v>71619.559436306838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310351.42422399629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8"/>
      <c r="C1" s="930"/>
      <c r="D1" s="931"/>
      <c r="E1" s="931"/>
      <c r="F1" s="931"/>
      <c r="G1" s="931"/>
      <c r="H1" s="931"/>
      <c r="I1" s="931"/>
      <c r="J1" s="932"/>
      <c r="K1" s="933" t="s">
        <v>933</v>
      </c>
      <c r="L1" s="935" t="s">
        <v>2198</v>
      </c>
      <c r="M1" s="936"/>
      <c r="N1" s="937"/>
    </row>
    <row r="2" spans="2:14" ht="22.5" customHeight="1">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282</v>
      </c>
      <c r="B36" s="873" t="str">
        <f>VLOOKUP(A36,EQUIPOS!A6:D154,3,FALSE)</f>
        <v>Piloteadora potencia 250KW, RPM 1800, fuerza elevadora 200KN</v>
      </c>
      <c r="C36" s="874"/>
      <c r="D36" s="874"/>
      <c r="E36" s="874"/>
      <c r="F36" s="874"/>
      <c r="G36" s="874"/>
      <c r="H36" s="875"/>
      <c r="I36" s="267"/>
      <c r="J36" s="268"/>
      <c r="K36" s="269">
        <f>VLOOKUP(A36,EQUIPOS!A6:D163,4,FALSE)</f>
        <v>420596.60360092873</v>
      </c>
      <c r="L36" s="270"/>
      <c r="M36" s="336">
        <v>2</v>
      </c>
      <c r="N36" s="272">
        <f>K36/M36</f>
        <v>210298.30180046437</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5245.4839826800999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215543.78578314447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2993.747234121196</v>
      </c>
      <c r="N48" s="272">
        <f>K48*M48</f>
        <v>83824.922555393481</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436114.96265360498</v>
      </c>
      <c r="N49" s="272">
        <f>K49*M49</f>
        <v>152640.23692876173</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16907.00326422332</v>
      </c>
      <c r="N50" s="272">
        <f>K50*M50</f>
        <v>50721.00979266996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287186.16927682515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1">
        <f>VLOOKUP(A60,TRANSPORTE!A2:D117,4,FALSE)</f>
        <v>1182.3355420950079</v>
      </c>
      <c r="M60" s="912"/>
      <c r="N60" s="287">
        <f>K60*L60</f>
        <v>413.81743973325274</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413.81743973325274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52454.839826800991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555598.61232650385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111119.72246530077</v>
      </c>
      <c r="M84" s="860"/>
      <c r="N84" s="51"/>
    </row>
    <row r="85" spans="1:14">
      <c r="B85" s="89" t="s">
        <v>973</v>
      </c>
      <c r="C85" s="90"/>
      <c r="D85" s="90"/>
      <c r="E85" s="90"/>
      <c r="F85" s="90"/>
      <c r="G85" s="90"/>
      <c r="H85" s="90"/>
      <c r="I85" s="87"/>
      <c r="J85" s="88"/>
      <c r="K85" s="304">
        <v>0.05</v>
      </c>
      <c r="L85" s="859">
        <f>N79*K85</f>
        <v>27779.930616325193</v>
      </c>
      <c r="M85" s="860"/>
      <c r="N85" s="51"/>
    </row>
    <row r="86" spans="1:14" ht="15.75" thickBot="1">
      <c r="B86" s="91" t="s">
        <v>974</v>
      </c>
      <c r="C86" s="92"/>
      <c r="D86" s="92"/>
      <c r="E86" s="92"/>
      <c r="F86" s="92"/>
      <c r="G86" s="92"/>
      <c r="H86" s="92"/>
      <c r="I86" s="93"/>
      <c r="J86" s="94"/>
      <c r="K86" s="305">
        <v>0.05</v>
      </c>
      <c r="L86" s="861">
        <f>N79*K86</f>
        <v>27779.930616325193</v>
      </c>
      <c r="M86" s="862"/>
      <c r="N86" s="51"/>
    </row>
    <row r="87" spans="1:14" ht="15.75" thickBot="1">
      <c r="B87" s="824" t="s">
        <v>953</v>
      </c>
      <c r="C87" s="825"/>
      <c r="D87" s="825"/>
      <c r="E87" s="825"/>
      <c r="F87" s="825"/>
      <c r="G87" s="825"/>
      <c r="H87" s="825"/>
      <c r="I87" s="825"/>
      <c r="J87" s="825"/>
      <c r="K87" s="825"/>
      <c r="L87" s="825"/>
      <c r="M87" s="826"/>
      <c r="N87" s="52">
        <f>L84+L85+L86</f>
        <v>166679.58369795117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722278.19602445501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282</v>
      </c>
      <c r="B36" s="873" t="str">
        <f>VLOOKUP(A36,EQUIPOS!A6:D154,3,FALSE)</f>
        <v>Piloteadora potencia 250KW, RPM 1800, fuerza elevadora 200KN</v>
      </c>
      <c r="C36" s="874"/>
      <c r="D36" s="874"/>
      <c r="E36" s="874"/>
      <c r="F36" s="874"/>
      <c r="G36" s="874"/>
      <c r="H36" s="875"/>
      <c r="I36" s="267"/>
      <c r="J36" s="268"/>
      <c r="K36" s="269">
        <f>VLOOKUP(A36,EQUIPOS!A6:D163,4,FALSE)</f>
        <v>420596.60360092873</v>
      </c>
      <c r="L36" s="270"/>
      <c r="M36" s="336">
        <v>2</v>
      </c>
      <c r="N36" s="272">
        <f>K36/M36</f>
        <v>210298.30180046437</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5245.4839826800999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215543.78578314447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2993.747234121196</v>
      </c>
      <c r="N48" s="272">
        <f>K48*M48</f>
        <v>83824.922555393481</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421894.95775847032</v>
      </c>
      <c r="N49" s="272">
        <f>K49*M49</f>
        <v>147663.23521546461</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16907.00326422332</v>
      </c>
      <c r="N50" s="272">
        <f>K50*M50</f>
        <v>33814.00652844664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265302.16429930471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1">
        <f>VLOOKUP(A60,TRANSPORTE!A2:D117,4,FALSE)</f>
        <v>1182.3355420950079</v>
      </c>
      <c r="M60" s="912"/>
      <c r="N60" s="287">
        <f>K60*L60</f>
        <v>413.81743973325274</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413.81743973325274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52454.839826800991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533714.60734898341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106742.92146979668</v>
      </c>
      <c r="M84" s="860"/>
      <c r="N84" s="51"/>
    </row>
    <row r="85" spans="1:14">
      <c r="B85" s="89" t="s">
        <v>973</v>
      </c>
      <c r="C85" s="90"/>
      <c r="D85" s="90"/>
      <c r="E85" s="90"/>
      <c r="F85" s="90"/>
      <c r="G85" s="90"/>
      <c r="H85" s="90"/>
      <c r="I85" s="87"/>
      <c r="J85" s="88"/>
      <c r="K85" s="304">
        <v>0.05</v>
      </c>
      <c r="L85" s="859">
        <f>N79*K85</f>
        <v>26685.73036744917</v>
      </c>
      <c r="M85" s="860"/>
      <c r="N85" s="51"/>
    </row>
    <row r="86" spans="1:14" ht="15.75" thickBot="1">
      <c r="B86" s="91" t="s">
        <v>974</v>
      </c>
      <c r="C86" s="92"/>
      <c r="D86" s="92"/>
      <c r="E86" s="92"/>
      <c r="F86" s="92"/>
      <c r="G86" s="92"/>
      <c r="H86" s="92"/>
      <c r="I86" s="93"/>
      <c r="J86" s="94"/>
      <c r="K86" s="305">
        <v>0.05</v>
      </c>
      <c r="L86" s="861">
        <f>N79*K86</f>
        <v>26685.73036744917</v>
      </c>
      <c r="M86" s="862"/>
      <c r="N86" s="51"/>
    </row>
    <row r="87" spans="1:14" ht="15.75" thickBot="1">
      <c r="B87" s="824" t="s">
        <v>953</v>
      </c>
      <c r="C87" s="825"/>
      <c r="D87" s="825"/>
      <c r="E87" s="825"/>
      <c r="F87" s="825"/>
      <c r="G87" s="825"/>
      <c r="H87" s="825"/>
      <c r="I87" s="825"/>
      <c r="J87" s="825"/>
      <c r="K87" s="825"/>
      <c r="L87" s="825"/>
      <c r="M87" s="826"/>
      <c r="N87" s="52">
        <f>L84+L85+L86</f>
        <v>160114.38220469502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693828.98955367843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195</v>
      </c>
      <c r="B36" s="873" t="str">
        <f>VLOOKUP(A36,EQUIPOS!A6:D154,3,FALSE)</f>
        <v xml:space="preserve">Equipo de oxicorte, Capacidad de corte: hasta 6´´ (152mm) </v>
      </c>
      <c r="C36" s="874"/>
      <c r="D36" s="874"/>
      <c r="E36" s="874"/>
      <c r="F36" s="874"/>
      <c r="G36" s="874"/>
      <c r="H36" s="875"/>
      <c r="I36" s="267"/>
      <c r="J36" s="268"/>
      <c r="K36" s="269">
        <f>VLOOKUP(A36,EQUIPOS!A6:D163,4,FALSE)</f>
        <v>2674.396452034488</v>
      </c>
      <c r="L36" s="270"/>
      <c r="M36" s="336">
        <v>1.1299999999999999</v>
      </c>
      <c r="N36" s="272">
        <f>K36/M36</f>
        <v>2366.7225239243257</v>
      </c>
    </row>
    <row r="37" spans="1:14">
      <c r="A37" s="113" t="s">
        <v>332</v>
      </c>
      <c r="B37" s="873" t="str">
        <f>VLOOKUP(A37,EQUIPOS!A7:D154,3,FALSE)</f>
        <v xml:space="preserve">Taladro de 1/2´´, pulidora, lijadora y circular
</v>
      </c>
      <c r="C37" s="874"/>
      <c r="D37" s="874"/>
      <c r="E37" s="874"/>
      <c r="F37" s="874"/>
      <c r="G37" s="874"/>
      <c r="H37" s="875"/>
      <c r="I37" s="421"/>
      <c r="J37" s="422"/>
      <c r="K37" s="269">
        <f>VLOOKUP(A37,EQUIPOS!A7:D164,4,FALSE)</f>
        <v>2145.0888209026621</v>
      </c>
      <c r="L37" s="335"/>
      <c r="M37" s="336">
        <v>0.53</v>
      </c>
      <c r="N37" s="272">
        <f>K37/M37</f>
        <v>4047.3373979295507</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2821.2789769067999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9235.3388987606759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74618.085601843821</v>
      </c>
      <c r="N48" s="272">
        <f>K48*M48</f>
        <v>1492.3617120368765</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4021.748575990056</v>
      </c>
      <c r="N49" s="272">
        <f>K49*M49</f>
        <v>2010.874287995028</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58610.790773227774</v>
      </c>
      <c r="N50" s="272">
        <f>K50*M50</f>
        <v>4688.8632618582224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8192.0992618901273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2"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6</v>
      </c>
      <c r="N71" s="395">
        <f>K71/M71</f>
        <v>10431.749166666666</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28212.789769067997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45640.2279297188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9128.0455859437607</v>
      </c>
      <c r="M84" s="860"/>
      <c r="N84" s="51"/>
    </row>
    <row r="85" spans="1:14">
      <c r="B85" s="89" t="s">
        <v>973</v>
      </c>
      <c r="C85" s="90"/>
      <c r="D85" s="90"/>
      <c r="E85" s="90"/>
      <c r="F85" s="90"/>
      <c r="G85" s="90"/>
      <c r="H85" s="90"/>
      <c r="I85" s="87"/>
      <c r="J85" s="88"/>
      <c r="K85" s="304">
        <v>0.05</v>
      </c>
      <c r="L85" s="859">
        <f>N79*K85</f>
        <v>2282.0113964859402</v>
      </c>
      <c r="M85" s="860"/>
      <c r="N85" s="51"/>
    </row>
    <row r="86" spans="1:14" ht="15.75" thickBot="1">
      <c r="B86" s="91" t="s">
        <v>974</v>
      </c>
      <c r="C86" s="92"/>
      <c r="D86" s="92"/>
      <c r="E86" s="92"/>
      <c r="F86" s="92"/>
      <c r="G86" s="92"/>
      <c r="H86" s="92"/>
      <c r="I86" s="93"/>
      <c r="J86" s="94"/>
      <c r="K86" s="305">
        <v>0.05</v>
      </c>
      <c r="L86" s="861">
        <f>N79*K86</f>
        <v>2282.0113964859402</v>
      </c>
      <c r="M86" s="862"/>
      <c r="N86" s="51"/>
    </row>
    <row r="87" spans="1:14" ht="15.75" thickBot="1">
      <c r="B87" s="824" t="s">
        <v>953</v>
      </c>
      <c r="C87" s="825"/>
      <c r="D87" s="825"/>
      <c r="E87" s="825"/>
      <c r="F87" s="825"/>
      <c r="G87" s="825"/>
      <c r="H87" s="825"/>
      <c r="I87" s="825"/>
      <c r="J87" s="825"/>
      <c r="K87" s="825"/>
      <c r="L87" s="825"/>
      <c r="M87" s="826"/>
      <c r="N87" s="52">
        <f>L84+L85+L86</f>
        <v>13692.068378915643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59332.296308634439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7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123</v>
      </c>
      <c r="B36" s="873" t="str">
        <f>VLOOKUP(A36,EQUIPOS!A6:D154,3,FALSE)</f>
        <v>Bomba de inyección de lechada</v>
      </c>
      <c r="C36" s="874"/>
      <c r="D36" s="874"/>
      <c r="E36" s="874"/>
      <c r="F36" s="874"/>
      <c r="G36" s="874"/>
      <c r="H36" s="875"/>
      <c r="I36" s="267"/>
      <c r="J36" s="268"/>
      <c r="K36" s="269">
        <f>VLOOKUP(A36,EQUIPOS!A6:D163,4,FALSE)</f>
        <v>27674.319085464125</v>
      </c>
      <c r="L36" s="270"/>
      <c r="M36" s="336">
        <v>12</v>
      </c>
      <c r="N36" s="272">
        <f t="shared" ref="N36:N42" si="0">K36/M36</f>
        <v>2306.1932571220104</v>
      </c>
    </row>
    <row r="37" spans="1:14">
      <c r="A37" s="113" t="s">
        <v>288</v>
      </c>
      <c r="B37" s="873" t="str">
        <f>VLOOKUP(A37,EQUIPOS!A7:D154,3,FALSE)</f>
        <v xml:space="preserve">Planta eléctrica </v>
      </c>
      <c r="C37" s="874"/>
      <c r="D37" s="874"/>
      <c r="E37" s="874"/>
      <c r="F37" s="874"/>
      <c r="G37" s="874"/>
      <c r="H37" s="875"/>
      <c r="I37" s="267"/>
      <c r="J37" s="268"/>
      <c r="K37" s="269">
        <f>VLOOKUP(A37,EQUIPOS!A7:D164,4,FALSE)</f>
        <v>9286.0987917864149</v>
      </c>
      <c r="L37" s="270"/>
      <c r="M37" s="336">
        <v>1.3</v>
      </c>
      <c r="N37" s="272">
        <f t="shared" si="0"/>
        <v>7143.1529167587805</v>
      </c>
    </row>
    <row r="38" spans="1:14">
      <c r="A38" s="113" t="s">
        <v>125</v>
      </c>
      <c r="B38" s="873" t="str">
        <f>VLOOKUP(A38,EQUIPOS!A8:D154,3,FALSE)</f>
        <v>Bomba para gato de tensionamiento</v>
      </c>
      <c r="C38" s="874"/>
      <c r="D38" s="874"/>
      <c r="E38" s="874"/>
      <c r="F38" s="874"/>
      <c r="G38" s="874"/>
      <c r="H38" s="875"/>
      <c r="I38" s="267"/>
      <c r="J38" s="268"/>
      <c r="K38" s="269">
        <f>VLOOKUP(A38,EQUIPOS!A8:D165,4,FALSE)</f>
        <v>37426.057283782837</v>
      </c>
      <c r="L38" s="270"/>
      <c r="M38" s="336">
        <v>12</v>
      </c>
      <c r="N38" s="272">
        <f t="shared" si="0"/>
        <v>3118.8381069819029</v>
      </c>
    </row>
    <row r="39" spans="1:14">
      <c r="A39" s="113" t="s">
        <v>180</v>
      </c>
      <c r="B39" s="873" t="str">
        <f>VLOOKUP(A39,EQUIPOS!A9:D154,3,FALSE)</f>
        <v>Compresor 120 HP, con martillo.</v>
      </c>
      <c r="C39" s="874"/>
      <c r="D39" s="874"/>
      <c r="E39" s="874"/>
      <c r="F39" s="874"/>
      <c r="G39" s="874"/>
      <c r="H39" s="875"/>
      <c r="I39" s="267"/>
      <c r="J39" s="268"/>
      <c r="K39" s="269">
        <f>VLOOKUP(A39,EQUIPOS!A9:D166,4,FALSE)</f>
        <v>30953.662639288053</v>
      </c>
      <c r="L39" s="270"/>
      <c r="M39" s="336">
        <v>1.3</v>
      </c>
      <c r="N39" s="272">
        <f t="shared" si="0"/>
        <v>23810.50972252927</v>
      </c>
    </row>
    <row r="40" spans="1:14">
      <c r="A40" s="113" t="s">
        <v>197</v>
      </c>
      <c r="B40" s="873" t="str">
        <f>VLOOKUP(A40,EQUIPOS!A10:D154,3,FALSE)</f>
        <v>Equipo de perforación (TRACKDRILL), potencia 40 HP, 2100 golpes / minuto</v>
      </c>
      <c r="C40" s="874"/>
      <c r="D40" s="874"/>
      <c r="E40" s="874"/>
      <c r="F40" s="874"/>
      <c r="G40" s="874"/>
      <c r="H40" s="875"/>
      <c r="I40" s="267"/>
      <c r="J40" s="268"/>
      <c r="K40" s="269">
        <f>VLOOKUP(A40,EQUIPOS!A10:D167,4,FALSE)</f>
        <v>55324.732644349249</v>
      </c>
      <c r="L40" s="270"/>
      <c r="M40" s="336">
        <v>1.3</v>
      </c>
      <c r="N40" s="272">
        <f t="shared" si="0"/>
        <v>42557.48664949942</v>
      </c>
    </row>
    <row r="41" spans="1:14">
      <c r="A41" s="113" t="s">
        <v>195</v>
      </c>
      <c r="B41" s="873" t="str">
        <f>VLOOKUP(A41,EQUIPOS!A11:D155,3,FALSE)</f>
        <v xml:space="preserve">Equipo de oxicorte, Capacidad de corte: hasta 6´´ (152mm) </v>
      </c>
      <c r="C41" s="874"/>
      <c r="D41" s="874"/>
      <c r="E41" s="874"/>
      <c r="F41" s="874"/>
      <c r="G41" s="874"/>
      <c r="H41" s="875"/>
      <c r="I41" s="267"/>
      <c r="J41" s="268"/>
      <c r="K41" s="269">
        <f>VLOOKUP(A41,EQUIPOS!A11:D168,4,FALSE)</f>
        <v>2674.396452034488</v>
      </c>
      <c r="L41" s="270"/>
      <c r="M41" s="336">
        <v>15</v>
      </c>
      <c r="N41" s="272">
        <f t="shared" si="0"/>
        <v>178.2930968022992</v>
      </c>
    </row>
    <row r="42" spans="1:14">
      <c r="A42" s="113" t="s">
        <v>240</v>
      </c>
      <c r="B42" s="873" t="str">
        <f>VLOOKUP(A42,EQUIPOS!A12:D156,3,FALSE)</f>
        <v>Gato para tensionamiento, fuerza Max 200 ton, área de tensión 314 cm2.</v>
      </c>
      <c r="C42" s="874"/>
      <c r="D42" s="874"/>
      <c r="E42" s="874"/>
      <c r="F42" s="874"/>
      <c r="G42" s="874"/>
      <c r="H42" s="875"/>
      <c r="I42" s="267"/>
      <c r="J42" s="268"/>
      <c r="K42" s="269">
        <f>VLOOKUP(A42,EQUIPOS!A12:D169,4,FALSE)</f>
        <v>109083.35568988587</v>
      </c>
      <c r="L42" s="270"/>
      <c r="M42" s="336">
        <v>12</v>
      </c>
      <c r="N42" s="272">
        <f t="shared" si="0"/>
        <v>9090.2796408238228</v>
      </c>
    </row>
    <row r="43" spans="1:14">
      <c r="A43" s="113"/>
      <c r="B43" s="873"/>
      <c r="C43" s="874"/>
      <c r="D43" s="874"/>
      <c r="E43" s="874"/>
      <c r="F43" s="874"/>
      <c r="G43" s="874"/>
      <c r="H43" s="875"/>
      <c r="I43" s="421"/>
      <c r="J43" s="422"/>
      <c r="K43" s="269"/>
      <c r="L43" s="335"/>
      <c r="M43" s="336"/>
      <c r="N43" s="272"/>
    </row>
    <row r="44" spans="1:14">
      <c r="A44" s="113"/>
      <c r="B44" s="873"/>
      <c r="C44" s="874"/>
      <c r="D44" s="874"/>
      <c r="E44" s="874"/>
      <c r="F44" s="874"/>
      <c r="G44" s="874"/>
      <c r="H44" s="875"/>
      <c r="I44" s="328"/>
      <c r="J44" s="330"/>
      <c r="K44" s="269"/>
      <c r="L44" s="423"/>
      <c r="M44" s="424"/>
      <c r="N44" s="272"/>
    </row>
    <row r="45" spans="1:14">
      <c r="B45" s="873"/>
      <c r="C45" s="874"/>
      <c r="D45" s="874"/>
      <c r="E45" s="874"/>
      <c r="F45" s="874"/>
      <c r="G45" s="874"/>
      <c r="H45" s="875"/>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4458.9852618155373</v>
      </c>
    </row>
    <row r="48" spans="1:14" ht="15.75" thickBot="1">
      <c r="B48" s="873"/>
      <c r="C48" s="874"/>
      <c r="D48" s="874"/>
      <c r="E48" s="874"/>
      <c r="F48" s="874"/>
      <c r="G48" s="874"/>
      <c r="H48" s="875"/>
      <c r="I48" s="883"/>
      <c r="J48" s="884"/>
      <c r="K48" s="41"/>
      <c r="L48" s="885"/>
      <c r="M48" s="886"/>
      <c r="N48" s="105"/>
    </row>
    <row r="49" spans="1:14" ht="15.75" thickBot="1">
      <c r="B49" s="824" t="s">
        <v>953</v>
      </c>
      <c r="C49" s="825"/>
      <c r="D49" s="825"/>
      <c r="E49" s="825"/>
      <c r="F49" s="825"/>
      <c r="G49" s="825"/>
      <c r="H49" s="825"/>
      <c r="I49" s="825"/>
      <c r="J49" s="825"/>
      <c r="K49" s="825"/>
      <c r="L49" s="825"/>
      <c r="M49" s="826"/>
      <c r="N49" s="394">
        <f>SUM(N36:N48)</f>
        <v>92663.73865233305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4971.2301612523206</v>
      </c>
      <c r="N54" s="272">
        <f>K54*M54</f>
        <v>994.24603225046417</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4591.8884596119842</v>
      </c>
      <c r="N55" s="272">
        <f t="shared" ref="N55:N67" si="1">K55*M55</f>
        <v>25393.143181654275</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42615.323601427248</v>
      </c>
      <c r="N56" s="272">
        <f t="shared" si="1"/>
        <v>340.922588811418</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36530.124998822423</v>
      </c>
      <c r="N57" s="272">
        <f t="shared" si="1"/>
        <v>803.66274997409323</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1085.2930489555642</v>
      </c>
      <c r="N58" s="272">
        <f t="shared" si="1"/>
        <v>325.58791468666925</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1528.3669266453264</v>
      </c>
      <c r="N59" s="272">
        <f t="shared" si="1"/>
        <v>152.83669266453265</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11762.221896758825</v>
      </c>
      <c r="N60" s="272">
        <f t="shared" si="1"/>
        <v>5881.1109483794125</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52657.619995212677</v>
      </c>
      <c r="N61" s="272">
        <f t="shared" si="1"/>
        <v>5265.7619995212681</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825.52039720119535</v>
      </c>
      <c r="N62" s="272">
        <f t="shared" si="1"/>
        <v>8255.2039720119537</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11852.278685676005</v>
      </c>
      <c r="N63" s="272">
        <f t="shared" si="1"/>
        <v>11852.278685676005</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10978.266171365556</v>
      </c>
      <c r="N64" s="272">
        <f t="shared" si="1"/>
        <v>5489.1330856827781</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1039.15036978894</v>
      </c>
      <c r="N65" s="272">
        <f t="shared" si="1"/>
        <v>571.53270338391701</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4574.3672492195719</v>
      </c>
      <c r="N66" s="272">
        <f t="shared" si="1"/>
        <v>228.7183624609786</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3845.1082308759665</v>
      </c>
      <c r="N67" s="272">
        <f t="shared" si="1"/>
        <v>3845.1082308759665</v>
      </c>
    </row>
    <row r="68" spans="1:14" ht="15.75" thickBot="1">
      <c r="B68" s="43"/>
      <c r="C68" s="310"/>
      <c r="D68" s="310"/>
      <c r="E68" s="310"/>
      <c r="F68" s="310"/>
      <c r="G68" s="310"/>
      <c r="H68" s="310"/>
      <c r="I68" s="310"/>
      <c r="J68" s="435"/>
      <c r="K68" s="126"/>
      <c r="L68" s="325"/>
      <c r="M68" s="402"/>
      <c r="N68" s="272"/>
    </row>
    <row r="69" spans="1:14" ht="15.75" thickBot="1">
      <c r="B69" s="824" t="s">
        <v>953</v>
      </c>
      <c r="C69" s="825"/>
      <c r="D69" s="825"/>
      <c r="E69" s="825"/>
      <c r="F69" s="825"/>
      <c r="G69" s="825"/>
      <c r="H69" s="825"/>
      <c r="I69" s="825"/>
      <c r="J69" s="825"/>
      <c r="K69" s="825"/>
      <c r="L69" s="825"/>
      <c r="M69" s="826"/>
      <c r="N69" s="394">
        <f>SUM(N54:N68)</f>
        <v>69399.247148033726</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910" t="s">
        <v>961</v>
      </c>
      <c r="M73" s="889"/>
      <c r="N73" s="76" t="s">
        <v>951</v>
      </c>
    </row>
    <row r="74" spans="1:14">
      <c r="B74" s="46"/>
      <c r="C74" s="317"/>
      <c r="D74" s="317"/>
      <c r="E74" s="317"/>
      <c r="F74" s="317"/>
      <c r="G74" s="317"/>
      <c r="H74" s="311"/>
      <c r="I74" s="279"/>
      <c r="J74" s="286"/>
      <c r="K74" s="279"/>
      <c r="L74" s="911"/>
      <c r="M74" s="912"/>
      <c r="N74" s="287"/>
    </row>
    <row r="75" spans="1:14">
      <c r="B75" s="46"/>
      <c r="C75" s="47"/>
      <c r="D75" s="47"/>
      <c r="E75" s="47"/>
      <c r="F75" s="47"/>
      <c r="G75" s="47"/>
      <c r="H75" s="311"/>
      <c r="I75" s="279"/>
      <c r="J75" s="286"/>
      <c r="K75" s="279"/>
      <c r="L75" s="911"/>
      <c r="M75" s="912"/>
      <c r="N75" s="287"/>
    </row>
    <row r="76" spans="1:14">
      <c r="B76" s="46"/>
      <c r="C76" s="47"/>
      <c r="D76" s="47"/>
      <c r="E76" s="47"/>
      <c r="F76" s="47"/>
      <c r="G76" s="47"/>
      <c r="H76" s="311"/>
      <c r="I76" s="279"/>
      <c r="J76" s="286"/>
      <c r="K76" s="279"/>
      <c r="L76" s="911"/>
      <c r="M76" s="912"/>
      <c r="N76" s="287"/>
    </row>
    <row r="77" spans="1:14">
      <c r="B77" s="46"/>
      <c r="C77" s="47"/>
      <c r="D77" s="47"/>
      <c r="E77" s="47"/>
      <c r="F77" s="47"/>
      <c r="G77" s="47"/>
      <c r="H77" s="311"/>
      <c r="I77" s="279"/>
      <c r="J77" s="286"/>
      <c r="K77" s="279"/>
      <c r="L77" s="911"/>
      <c r="M77" s="912"/>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902"/>
      <c r="M79" s="903"/>
      <c r="N79" s="127"/>
    </row>
    <row r="80" spans="1:14" ht="15.75" thickBot="1">
      <c r="B80" s="913" t="s">
        <v>953</v>
      </c>
      <c r="C80" s="867"/>
      <c r="D80" s="867"/>
      <c r="E80" s="867"/>
      <c r="F80" s="867"/>
      <c r="G80" s="867"/>
      <c r="H80" s="867"/>
      <c r="I80" s="867"/>
      <c r="J80" s="867"/>
      <c r="K80" s="867"/>
      <c r="L80" s="867"/>
      <c r="M80" s="868"/>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3" t="s">
        <v>963</v>
      </c>
      <c r="C84" s="864"/>
      <c r="D84" s="864"/>
      <c r="E84" s="864"/>
      <c r="F84" s="864"/>
      <c r="G84" s="864"/>
      <c r="H84" s="864"/>
      <c r="I84" s="73" t="s">
        <v>964</v>
      </c>
      <c r="J84" s="75" t="s">
        <v>1410</v>
      </c>
      <c r="K84" s="74" t="s">
        <v>966</v>
      </c>
      <c r="L84" s="865" t="s">
        <v>950</v>
      </c>
      <c r="M84" s="866"/>
      <c r="N84" s="98" t="s">
        <v>951</v>
      </c>
    </row>
    <row r="85" spans="1:15">
      <c r="A85" s="162" t="s">
        <v>11</v>
      </c>
      <c r="B85" s="49" t="str">
        <f>VLOOKUP(A85,'MANO DE OBRA'!A8:D68,3,FALSE)</f>
        <v>Obrero (4)</v>
      </c>
      <c r="C85" s="47"/>
      <c r="D85" s="47"/>
      <c r="E85" s="47"/>
      <c r="F85" s="47"/>
      <c r="G85" s="47"/>
      <c r="H85" s="47"/>
      <c r="I85" s="292">
        <f>K85/J85*100</f>
        <v>135330.79999999999</v>
      </c>
      <c r="J85" s="293">
        <v>185</v>
      </c>
      <c r="K85" s="294">
        <f>VLOOKUP(A85,'MANO DE OBRA'!A8:D99,4,FALSE)</f>
        <v>250361.97999999998</v>
      </c>
      <c r="L85" s="50"/>
      <c r="M85" s="434">
        <v>10.4</v>
      </c>
      <c r="N85" s="395">
        <f>K85/M85</f>
        <v>24073.267307692306</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900"/>
      <c r="C90" s="901"/>
      <c r="D90" s="901"/>
      <c r="E90" s="901"/>
      <c r="F90" s="901"/>
      <c r="G90" s="901"/>
      <c r="H90" s="901"/>
      <c r="I90" s="126"/>
      <c r="J90" s="126"/>
      <c r="K90" s="126"/>
      <c r="L90" s="914"/>
      <c r="M90" s="914"/>
      <c r="N90" s="45"/>
    </row>
    <row r="91" spans="1:15" ht="15.75" thickBot="1">
      <c r="B91" s="913" t="s">
        <v>953</v>
      </c>
      <c r="C91" s="867"/>
      <c r="D91" s="867"/>
      <c r="E91" s="867"/>
      <c r="F91" s="867"/>
      <c r="G91" s="867"/>
      <c r="H91" s="867"/>
      <c r="I91" s="867"/>
      <c r="J91" s="867"/>
      <c r="K91" s="867"/>
      <c r="L91" s="867"/>
      <c r="M91" s="868"/>
      <c r="N91" s="301">
        <f>SUM(N85:N90)</f>
        <v>44589.852618155375</v>
      </c>
    </row>
    <row r="92" spans="1:15" ht="15.75" thickBot="1">
      <c r="B92" s="33"/>
      <c r="C92" s="34"/>
      <c r="D92" s="34"/>
      <c r="E92" s="34"/>
      <c r="F92" s="34"/>
      <c r="G92" s="34"/>
      <c r="H92" s="34"/>
      <c r="I92" s="34"/>
      <c r="J92" s="34"/>
      <c r="K92" s="34"/>
      <c r="L92" s="34"/>
      <c r="M92" s="34"/>
      <c r="N92" s="35"/>
    </row>
    <row r="93" spans="1:15" ht="15.75" thickBot="1">
      <c r="B93" s="824" t="s">
        <v>967</v>
      </c>
      <c r="C93" s="825"/>
      <c r="D93" s="825"/>
      <c r="E93" s="825"/>
      <c r="F93" s="825"/>
      <c r="G93" s="825"/>
      <c r="H93" s="825"/>
      <c r="I93" s="825"/>
      <c r="J93" s="825"/>
      <c r="K93" s="825"/>
      <c r="L93" s="825"/>
      <c r="M93" s="826"/>
      <c r="N93" s="99">
        <f>N49+N69+N80+N91</f>
        <v>206652.83841852215</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69" t="s">
        <v>969</v>
      </c>
      <c r="C97" s="870"/>
      <c r="D97" s="870"/>
      <c r="E97" s="870"/>
      <c r="F97" s="870"/>
      <c r="G97" s="870"/>
      <c r="H97" s="870"/>
      <c r="I97" s="314"/>
      <c r="J97" s="334"/>
      <c r="K97" s="302" t="s">
        <v>970</v>
      </c>
      <c r="L97" s="871" t="s">
        <v>971</v>
      </c>
      <c r="M97" s="872"/>
      <c r="N97" s="303"/>
    </row>
    <row r="98" spans="1:14">
      <c r="B98" s="857" t="s">
        <v>972</v>
      </c>
      <c r="C98" s="858"/>
      <c r="D98" s="858"/>
      <c r="E98" s="858"/>
      <c r="F98" s="858"/>
      <c r="G98" s="858"/>
      <c r="H98" s="858"/>
      <c r="I98" s="87"/>
      <c r="J98" s="88"/>
      <c r="K98" s="304">
        <v>0.2</v>
      </c>
      <c r="L98" s="859">
        <f>N93*K98</f>
        <v>41330.56768370443</v>
      </c>
      <c r="M98" s="860"/>
      <c r="N98" s="51"/>
    </row>
    <row r="99" spans="1:14">
      <c r="B99" s="89" t="s">
        <v>973</v>
      </c>
      <c r="C99" s="90"/>
      <c r="D99" s="90"/>
      <c r="E99" s="90"/>
      <c r="F99" s="90"/>
      <c r="G99" s="90"/>
      <c r="H99" s="90"/>
      <c r="I99" s="87"/>
      <c r="J99" s="88"/>
      <c r="K99" s="304">
        <v>0.05</v>
      </c>
      <c r="L99" s="859">
        <f>N93*K99</f>
        <v>10332.641920926108</v>
      </c>
      <c r="M99" s="860"/>
      <c r="N99" s="51"/>
    </row>
    <row r="100" spans="1:14" ht="15.75" thickBot="1">
      <c r="B100" s="91" t="s">
        <v>974</v>
      </c>
      <c r="C100" s="92"/>
      <c r="D100" s="92"/>
      <c r="E100" s="92"/>
      <c r="F100" s="92"/>
      <c r="G100" s="92"/>
      <c r="H100" s="92"/>
      <c r="I100" s="93"/>
      <c r="J100" s="94"/>
      <c r="K100" s="305">
        <v>0.05</v>
      </c>
      <c r="L100" s="861">
        <f>N93*K100</f>
        <v>10332.641920926108</v>
      </c>
      <c r="M100" s="862"/>
      <c r="N100" s="51"/>
    </row>
    <row r="101" spans="1:14" ht="15.75" thickBot="1">
      <c r="B101" s="824" t="s">
        <v>953</v>
      </c>
      <c r="C101" s="825"/>
      <c r="D101" s="825"/>
      <c r="E101" s="825"/>
      <c r="F101" s="825"/>
      <c r="G101" s="825"/>
      <c r="H101" s="825"/>
      <c r="I101" s="825"/>
      <c r="J101" s="825"/>
      <c r="K101" s="825"/>
      <c r="L101" s="825"/>
      <c r="M101" s="826"/>
      <c r="N101" s="52">
        <f>L98+L99+L100</f>
        <v>61995.851525556645</v>
      </c>
    </row>
    <row r="102" spans="1:14" ht="15.75" thickBot="1">
      <c r="B102" s="33"/>
      <c r="C102" s="34"/>
      <c r="D102" s="34"/>
      <c r="E102" s="34"/>
      <c r="F102" s="34"/>
      <c r="G102" s="34"/>
      <c r="H102" s="34"/>
      <c r="I102" s="34"/>
      <c r="J102" s="34"/>
      <c r="K102" s="34"/>
      <c r="L102" s="34"/>
      <c r="M102" s="34"/>
      <c r="N102" s="35"/>
    </row>
    <row r="103" spans="1:14" ht="15.75" thickBot="1">
      <c r="A103" t="s">
        <v>2016</v>
      </c>
      <c r="B103" s="824" t="s">
        <v>975</v>
      </c>
      <c r="C103" s="825"/>
      <c r="D103" s="825"/>
      <c r="E103" s="825"/>
      <c r="F103" s="825"/>
      <c r="G103" s="825"/>
      <c r="H103" s="825"/>
      <c r="I103" s="825"/>
      <c r="J103" s="825"/>
      <c r="K103" s="825"/>
      <c r="L103" s="825"/>
      <c r="M103" s="826"/>
      <c r="N103" s="188">
        <f>N93+N101</f>
        <v>268648.6899440788</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8" t="s">
        <v>2218</v>
      </c>
      <c r="C120" s="969"/>
      <c r="D120" s="969"/>
      <c r="E120" s="969"/>
      <c r="F120" s="969"/>
      <c r="G120" s="969"/>
      <c r="H120" s="969"/>
      <c r="I120" s="969"/>
      <c r="J120" s="969"/>
      <c r="K120" s="969"/>
      <c r="L120" s="969"/>
      <c r="M120" s="969"/>
      <c r="N120" s="970"/>
    </row>
    <row r="121" spans="2:14" ht="15" customHeight="1">
      <c r="B121" s="968"/>
      <c r="C121" s="969"/>
      <c r="D121" s="969"/>
      <c r="E121" s="969"/>
      <c r="F121" s="969"/>
      <c r="G121" s="969"/>
      <c r="H121" s="969"/>
      <c r="I121" s="969"/>
      <c r="J121" s="969"/>
      <c r="K121" s="969"/>
      <c r="L121" s="969"/>
      <c r="M121" s="969"/>
      <c r="N121" s="970"/>
    </row>
    <row r="122" spans="2:14" ht="30" customHeight="1">
      <c r="B122" s="971" t="s">
        <v>2219</v>
      </c>
      <c r="C122" s="972"/>
      <c r="D122" s="972"/>
      <c r="E122" s="972"/>
      <c r="F122" s="972"/>
      <c r="G122" s="972"/>
      <c r="H122" s="972"/>
      <c r="I122" s="972"/>
      <c r="J122" s="972"/>
      <c r="K122" s="972"/>
      <c r="L122" s="972"/>
      <c r="M122" s="972"/>
      <c r="N122" s="973"/>
    </row>
    <row r="123" spans="2:14">
      <c r="B123" s="971"/>
      <c r="C123" s="972"/>
      <c r="D123" s="972"/>
      <c r="E123" s="972"/>
      <c r="F123" s="972"/>
      <c r="G123" s="972"/>
      <c r="H123" s="972"/>
      <c r="I123" s="972"/>
      <c r="J123" s="972"/>
      <c r="K123" s="972"/>
      <c r="L123" s="972"/>
      <c r="M123" s="972"/>
      <c r="N123" s="973"/>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4"/>
      <c r="K133" s="974"/>
      <c r="L133" s="974"/>
      <c r="M133" s="974"/>
      <c r="N133" s="975"/>
    </row>
    <row r="134" spans="2:14" ht="15.75" thickBot="1">
      <c r="B134" s="419" t="s">
        <v>2221</v>
      </c>
      <c r="C134" s="420"/>
      <c r="D134" s="420"/>
      <c r="E134" s="259"/>
      <c r="F134" s="259"/>
      <c r="G134" s="259"/>
      <c r="H134" s="259"/>
      <c r="I134" s="259"/>
      <c r="J134" s="976"/>
      <c r="K134" s="976"/>
      <c r="L134" s="976"/>
      <c r="M134" s="976"/>
      <c r="N134" s="977"/>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224</v>
      </c>
      <c r="B36" s="873" t="str">
        <f>VLOOKUP(A36,EQUIPOS!A6:D154,3,FALSE)</f>
        <v>Equipo de Medición (Deformimetros Eléctricos, Mecánicos, Celdas de Carga,  Etc.)</v>
      </c>
      <c r="C36" s="874"/>
      <c r="D36" s="874"/>
      <c r="E36" s="874"/>
      <c r="F36" s="874"/>
      <c r="G36" s="874"/>
      <c r="H36" s="875"/>
      <c r="I36" s="267"/>
      <c r="J36" s="268"/>
      <c r="K36" s="269">
        <f>VLOOKUP(A36,EQUIPOS!A6:D163,4,FALSE)</f>
        <v>121142.42623654421</v>
      </c>
      <c r="L36" s="270"/>
      <c r="M36" s="336">
        <v>3.3333333330000001</v>
      </c>
      <c r="N36" s="272">
        <f>K36/M36</f>
        <v>36342.727874597535</v>
      </c>
    </row>
    <row r="37" spans="1:14">
      <c r="A37" s="113" t="s">
        <v>125</v>
      </c>
      <c r="B37" s="873" t="str">
        <f>VLOOKUP(A37,EQUIPOS!A7:D154,3,FALSE)</f>
        <v>Bomba para gato de tensionamiento</v>
      </c>
      <c r="C37" s="874"/>
      <c r="D37" s="874"/>
      <c r="E37" s="874"/>
      <c r="F37" s="874"/>
      <c r="G37" s="874"/>
      <c r="H37" s="875"/>
      <c r="I37" s="421"/>
      <c r="J37" s="422"/>
      <c r="K37" s="269">
        <f>VLOOKUP(A37,EQUIPOS!A7:D164,4,FALSE)</f>
        <v>37426.057283782837</v>
      </c>
      <c r="L37" s="335"/>
      <c r="M37" s="336">
        <v>0.1</v>
      </c>
      <c r="N37" s="272">
        <f>K37/M37</f>
        <v>374260.57283782837</v>
      </c>
    </row>
    <row r="38" spans="1:14">
      <c r="A38" s="113" t="s">
        <v>240</v>
      </c>
      <c r="B38" s="873" t="str">
        <f>VLOOKUP(A38,EQUIPOS!A8:D154,3,FALSE)</f>
        <v>Gato para tensionamiento, fuerza Max 200 ton, área de tensión 314 cm2.</v>
      </c>
      <c r="C38" s="874"/>
      <c r="D38" s="874"/>
      <c r="E38" s="874"/>
      <c r="F38" s="874"/>
      <c r="G38" s="874"/>
      <c r="H38" s="875"/>
      <c r="I38" s="328"/>
      <c r="J38" s="330"/>
      <c r="K38" s="269">
        <f>VLOOKUP(A38,EQUIPOS!A8:D165,4,FALSE)</f>
        <v>109083.35568988587</v>
      </c>
      <c r="L38" s="423"/>
      <c r="M38" s="424">
        <v>0.1</v>
      </c>
      <c r="N38" s="272">
        <f>K38/M38</f>
        <v>1090833.5568988586</v>
      </c>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1501436.8576112846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911">
        <f>VLOOKUP(A60,TRANSPORTE!A2:D117,4,FALSE)</f>
        <v>3937.6589602338045</v>
      </c>
      <c r="M60" s="912"/>
      <c r="N60" s="287">
        <f>K60*L60</f>
        <v>59064.884403507065</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59064.884403507065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6101.0196361652497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1566602.7616509569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313320.55233019142</v>
      </c>
      <c r="M84" s="860"/>
      <c r="N84" s="51"/>
    </row>
    <row r="85" spans="1:14">
      <c r="B85" s="89" t="s">
        <v>973</v>
      </c>
      <c r="C85" s="90"/>
      <c r="D85" s="90"/>
      <c r="E85" s="90"/>
      <c r="F85" s="90"/>
      <c r="G85" s="90"/>
      <c r="H85" s="90"/>
      <c r="I85" s="87"/>
      <c r="J85" s="88"/>
      <c r="K85" s="304">
        <v>0.05</v>
      </c>
      <c r="L85" s="859">
        <f>N79*K85</f>
        <v>78330.138082547855</v>
      </c>
      <c r="M85" s="860"/>
      <c r="N85" s="51"/>
    </row>
    <row r="86" spans="1:14" ht="15.75" thickBot="1">
      <c r="B86" s="91" t="s">
        <v>974</v>
      </c>
      <c r="C86" s="92"/>
      <c r="D86" s="92"/>
      <c r="E86" s="92"/>
      <c r="F86" s="92"/>
      <c r="G86" s="92"/>
      <c r="H86" s="92"/>
      <c r="I86" s="93"/>
      <c r="J86" s="94"/>
      <c r="K86" s="305">
        <v>0.05</v>
      </c>
      <c r="L86" s="861">
        <f>N79*K86</f>
        <v>78330.138082547855</v>
      </c>
      <c r="M86" s="862"/>
      <c r="N86" s="51"/>
    </row>
    <row r="87" spans="1:14" ht="15.75" thickBot="1">
      <c r="B87" s="824" t="s">
        <v>953</v>
      </c>
      <c r="C87" s="825"/>
      <c r="D87" s="825"/>
      <c r="E87" s="825"/>
      <c r="F87" s="825"/>
      <c r="G87" s="825"/>
      <c r="H87" s="825"/>
      <c r="I87" s="825"/>
      <c r="J87" s="825"/>
      <c r="K87" s="825"/>
      <c r="L87" s="825"/>
      <c r="M87" s="826"/>
      <c r="N87" s="52">
        <f>L84+L85+L86</f>
        <v>469980.82849528716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2036583.590146244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112</v>
      </c>
      <c r="B36" s="873" t="str">
        <f>VLOOKUP(A36,EQUIPOS!A6:D154,3,FALSE)</f>
        <v xml:space="preserve">Aspersor manual
</v>
      </c>
      <c r="C36" s="874"/>
      <c r="D36" s="874"/>
      <c r="E36" s="874"/>
      <c r="F36" s="874"/>
      <c r="G36" s="874"/>
      <c r="H36" s="875"/>
      <c r="I36" s="267"/>
      <c r="J36" s="268"/>
      <c r="K36" s="269">
        <f>VLOOKUP(A36,EQUIPOS!A6:D163,4,FALSE)</f>
        <v>2826.7706322902995</v>
      </c>
      <c r="L36" s="270"/>
      <c r="M36" s="336">
        <v>2</v>
      </c>
      <c r="N36" s="272">
        <f>K36/M36</f>
        <v>1413.3853161451498</v>
      </c>
    </row>
    <row r="37" spans="1:14">
      <c r="A37" s="113" t="s">
        <v>363</v>
      </c>
      <c r="B37" s="873" t="str">
        <f>VLOOKUP(A37,EQUIPOS!A7:D154,3,FALSE)</f>
        <v>Vibrador de concreto, Motor de 3 hp a 18.000 rpm Mangueras de 4 mt</v>
      </c>
      <c r="C37" s="874"/>
      <c r="D37" s="874"/>
      <c r="E37" s="874"/>
      <c r="F37" s="874"/>
      <c r="G37" s="874"/>
      <c r="H37" s="875"/>
      <c r="I37" s="421"/>
      <c r="J37" s="422"/>
      <c r="K37" s="269">
        <f>VLOOKUP(A37,EQUIPOS!A7:D164,4,FALSE)</f>
        <v>5457.5210640621935</v>
      </c>
      <c r="L37" s="335"/>
      <c r="M37" s="336">
        <v>2</v>
      </c>
      <c r="N37" s="272">
        <f>K37/M37</f>
        <v>2728.7605320310968</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1840.3608038400498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5982.5066520162964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37325.065882634997</v>
      </c>
      <c r="N48" s="272">
        <f>K48*M48</f>
        <v>171695.30306012096</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6376.1908304430463</v>
      </c>
      <c r="N49" s="272">
        <f>K49*M49</f>
        <v>6376.1908304430463</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421894.95775847032</v>
      </c>
      <c r="N50" s="272">
        <f>K50*M50</f>
        <v>421894.95775847032</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2716.8558803030969</v>
      </c>
      <c r="N51" s="272">
        <f>K51*M51</f>
        <v>12497.537049394245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612463.98869842861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1">
        <f>VLOOKUP(A60,TRANSPORTE!A2:D117,4,FALSE)</f>
        <v>1182.3355420950079</v>
      </c>
      <c r="M60" s="912"/>
      <c r="N60" s="287">
        <f>K60*L60</f>
        <v>1182.3355420950079</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1182.3355420950079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f>SUM(N71:N76)</f>
        <v>36807.216076800993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656436.04696934088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131287.20939386819</v>
      </c>
      <c r="M84" s="860"/>
      <c r="N84" s="51"/>
    </row>
    <row r="85" spans="1:14">
      <c r="B85" s="89" t="s">
        <v>973</v>
      </c>
      <c r="C85" s="90"/>
      <c r="D85" s="90"/>
      <c r="E85" s="90"/>
      <c r="F85" s="90"/>
      <c r="G85" s="90"/>
      <c r="H85" s="90"/>
      <c r="I85" s="87"/>
      <c r="J85" s="88"/>
      <c r="K85" s="304">
        <v>0.05</v>
      </c>
      <c r="L85" s="859">
        <f>N79*K85</f>
        <v>32821.802348467048</v>
      </c>
      <c r="M85" s="860"/>
      <c r="N85" s="51"/>
    </row>
    <row r="86" spans="1:14" ht="15.75" thickBot="1">
      <c r="B86" s="91" t="s">
        <v>974</v>
      </c>
      <c r="C86" s="92"/>
      <c r="D86" s="92"/>
      <c r="E86" s="92"/>
      <c r="F86" s="92"/>
      <c r="G86" s="92"/>
      <c r="H86" s="92"/>
      <c r="I86" s="93"/>
      <c r="J86" s="94"/>
      <c r="K86" s="305">
        <v>0.05</v>
      </c>
      <c r="L86" s="861">
        <f>N79*K86</f>
        <v>32821.802348467048</v>
      </c>
      <c r="M86" s="862"/>
      <c r="N86" s="51"/>
    </row>
    <row r="87" spans="1:14" ht="15.75" thickBot="1">
      <c r="B87" s="824" t="s">
        <v>953</v>
      </c>
      <c r="C87" s="825"/>
      <c r="D87" s="825"/>
      <c r="E87" s="825"/>
      <c r="F87" s="825"/>
      <c r="G87" s="825"/>
      <c r="H87" s="825"/>
      <c r="I87" s="825"/>
      <c r="J87" s="825"/>
      <c r="K87" s="825"/>
      <c r="L87" s="825"/>
      <c r="M87" s="826"/>
      <c r="N87" s="52">
        <f>L84+L85+L86</f>
        <v>196930.81409080231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853366.86106014322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112</v>
      </c>
      <c r="B36" s="873" t="str">
        <f>VLOOKUP(A36,EQUIPOS!A6:D154,3,FALSE)</f>
        <v xml:space="preserve">Aspersor manual
</v>
      </c>
      <c r="C36" s="874"/>
      <c r="D36" s="874"/>
      <c r="E36" s="874"/>
      <c r="F36" s="874"/>
      <c r="G36" s="874"/>
      <c r="H36" s="875"/>
      <c r="I36" s="267"/>
      <c r="J36" s="268"/>
      <c r="K36" s="269">
        <f>VLOOKUP(A36,EQUIPOS!A6:D163,4,FALSE)</f>
        <v>2826.7706322902995</v>
      </c>
      <c r="L36" s="270"/>
      <c r="M36" s="336">
        <v>2</v>
      </c>
      <c r="N36" s="272">
        <f>K36/M36</f>
        <v>1413.3853161451498</v>
      </c>
    </row>
    <row r="37" spans="1:14">
      <c r="A37" s="113" t="s">
        <v>363</v>
      </c>
      <c r="B37" s="873" t="str">
        <f>VLOOKUP(A37,EQUIPOS!A7:D154,3,FALSE)</f>
        <v>Vibrador de concreto, Motor de 3 hp a 18.000 rpm Mangueras de 4 mt</v>
      </c>
      <c r="C37" s="874"/>
      <c r="D37" s="874"/>
      <c r="E37" s="874"/>
      <c r="F37" s="874"/>
      <c r="G37" s="874"/>
      <c r="H37" s="875"/>
      <c r="I37" s="421"/>
      <c r="J37" s="422"/>
      <c r="K37" s="269">
        <f>VLOOKUP(A37,EQUIPOS!A7:D164,4,FALSE)</f>
        <v>5457.5210640621935</v>
      </c>
      <c r="L37" s="335"/>
      <c r="M37" s="336">
        <v>2</v>
      </c>
      <c r="N37" s="272">
        <f>K37/M37</f>
        <v>2728.7605320310968</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1506.9662925450248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5649.1121407212713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37325.065882634997</v>
      </c>
      <c r="N48" s="272">
        <f>K48*M48</f>
        <v>171695.30306012096</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6376.1908304430463</v>
      </c>
      <c r="N49" s="272">
        <f>K49*M49</f>
        <v>6376.1908304430463</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478003.16011506168</v>
      </c>
      <c r="N50" s="272">
        <f>K50*M50</f>
        <v>478003.16011506168</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2716.8558803030969</v>
      </c>
      <c r="N51" s="272">
        <f>K51*M51</f>
        <v>12497.537049394245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668572.19105501997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1">
        <f>VLOOKUP(A60,TRANSPORTE!A2:D117,4,FALSE)</f>
        <v>1182.3355420950079</v>
      </c>
      <c r="M60" s="912"/>
      <c r="N60" s="287">
        <f>K60*L60</f>
        <v>1182.3355420950079</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1182.3355420950079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30139.325850900495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705542.96458873677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141108.59291774736</v>
      </c>
      <c r="M84" s="860"/>
      <c r="N84" s="51"/>
    </row>
    <row r="85" spans="1:14">
      <c r="B85" s="89" t="s">
        <v>973</v>
      </c>
      <c r="C85" s="90"/>
      <c r="D85" s="90"/>
      <c r="E85" s="90"/>
      <c r="F85" s="90"/>
      <c r="G85" s="90"/>
      <c r="H85" s="90"/>
      <c r="I85" s="87"/>
      <c r="J85" s="88"/>
      <c r="K85" s="304">
        <v>0.05</v>
      </c>
      <c r="L85" s="859">
        <f>N79*K85</f>
        <v>35277.14822943684</v>
      </c>
      <c r="M85" s="860"/>
      <c r="N85" s="51"/>
    </row>
    <row r="86" spans="1:14" ht="15.75" thickBot="1">
      <c r="B86" s="91" t="s">
        <v>974</v>
      </c>
      <c r="C86" s="92"/>
      <c r="D86" s="92"/>
      <c r="E86" s="92"/>
      <c r="F86" s="92"/>
      <c r="G86" s="92"/>
      <c r="H86" s="92"/>
      <c r="I86" s="93"/>
      <c r="J86" s="94"/>
      <c r="K86" s="305">
        <v>0.05</v>
      </c>
      <c r="L86" s="861">
        <f>N79*K86</f>
        <v>35277.14822943684</v>
      </c>
      <c r="M86" s="862"/>
      <c r="N86" s="51"/>
    </row>
    <row r="87" spans="1:14" ht="15.75" thickBot="1">
      <c r="B87" s="824" t="s">
        <v>953</v>
      </c>
      <c r="C87" s="825"/>
      <c r="D87" s="825"/>
      <c r="E87" s="825"/>
      <c r="F87" s="825"/>
      <c r="G87" s="825"/>
      <c r="H87" s="825"/>
      <c r="I87" s="825"/>
      <c r="J87" s="825"/>
      <c r="K87" s="825"/>
      <c r="L87" s="825"/>
      <c r="M87" s="826"/>
      <c r="N87" s="52">
        <f>L84+L85+L86</f>
        <v>211662.88937662102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917205.85396535776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112</v>
      </c>
      <c r="B36" s="873" t="str">
        <f>VLOOKUP(A36,EQUIPOS!A6:D154,3,FALSE)</f>
        <v xml:space="preserve">Aspersor manual
</v>
      </c>
      <c r="C36" s="874"/>
      <c r="D36" s="874"/>
      <c r="E36" s="874"/>
      <c r="F36" s="874"/>
      <c r="G36" s="874"/>
      <c r="H36" s="875"/>
      <c r="I36" s="267"/>
      <c r="J36" s="268"/>
      <c r="K36" s="269">
        <f>VLOOKUP(A36,EQUIPOS!A6:D163,4,FALSE)</f>
        <v>2826.7706322902995</v>
      </c>
      <c r="L36" s="270"/>
      <c r="M36" s="336">
        <v>2</v>
      </c>
      <c r="N36" s="272">
        <f>K36/M36</f>
        <v>1413.3853161451498</v>
      </c>
    </row>
    <row r="37" spans="1:14">
      <c r="A37" s="113" t="s">
        <v>363</v>
      </c>
      <c r="B37" s="873" t="str">
        <f>VLOOKUP(A37,EQUIPOS!A7:D154,3,FALSE)</f>
        <v>Vibrador de concreto, Motor de 3 hp a 18.000 rpm Mangueras de 4 mt</v>
      </c>
      <c r="C37" s="874"/>
      <c r="D37" s="874"/>
      <c r="E37" s="874"/>
      <c r="F37" s="874"/>
      <c r="G37" s="874"/>
      <c r="H37" s="875"/>
      <c r="I37" s="421"/>
      <c r="J37" s="422"/>
      <c r="K37" s="269">
        <f>VLOOKUP(A37,EQUIPOS!A7:D164,4,FALSE)</f>
        <v>5457.5210640621935</v>
      </c>
      <c r="L37" s="335"/>
      <c r="M37" s="336">
        <v>2</v>
      </c>
      <c r="N37" s="272">
        <f>K37/M37</f>
        <v>2728.7605320310968</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1506.9662925450248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5649.1121407212713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436114.96265360498</v>
      </c>
      <c r="N48" s="272">
        <f>K48*M48</f>
        <v>436114.96265360498</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6376.1908304430463</v>
      </c>
      <c r="N49" s="272">
        <f>K49*M49</f>
        <v>6376.1908304430463</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2716.8558803030969</v>
      </c>
      <c r="N50" s="272">
        <f>K50*M50</f>
        <v>12497.537049394245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454988.69053344225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1">
        <f>VLOOKUP(A60,TRANSPORTE!A2:D117,4,FALSE)</f>
        <v>1182.3355420950079</v>
      </c>
      <c r="M60" s="912"/>
      <c r="N60" s="287">
        <f>K60*L60</f>
        <v>1182.3355420950079</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1182.3355420950079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f>SUM(N71:N76)</f>
        <v>30139.325850900495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491959.46406715905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98391.892813431812</v>
      </c>
      <c r="M84" s="860"/>
      <c r="N84" s="51"/>
    </row>
    <row r="85" spans="1:14">
      <c r="B85" s="89" t="s">
        <v>973</v>
      </c>
      <c r="C85" s="90"/>
      <c r="D85" s="90"/>
      <c r="E85" s="90"/>
      <c r="F85" s="90"/>
      <c r="G85" s="90"/>
      <c r="H85" s="90"/>
      <c r="I85" s="87"/>
      <c r="J85" s="88"/>
      <c r="K85" s="304">
        <v>0.05</v>
      </c>
      <c r="L85" s="859">
        <f>N79*K85</f>
        <v>24597.973203357953</v>
      </c>
      <c r="M85" s="860"/>
      <c r="N85" s="51"/>
    </row>
    <row r="86" spans="1:14" ht="15.75" thickBot="1">
      <c r="B86" s="91" t="s">
        <v>974</v>
      </c>
      <c r="C86" s="92"/>
      <c r="D86" s="92"/>
      <c r="E86" s="92"/>
      <c r="F86" s="92"/>
      <c r="G86" s="92"/>
      <c r="H86" s="92"/>
      <c r="I86" s="93"/>
      <c r="J86" s="94"/>
      <c r="K86" s="305">
        <v>0.05</v>
      </c>
      <c r="L86" s="861">
        <f>N79*K86</f>
        <v>24597.973203357953</v>
      </c>
      <c r="M86" s="862"/>
      <c r="N86" s="51"/>
    </row>
    <row r="87" spans="1:14" ht="15.75" thickBot="1">
      <c r="B87" s="824" t="s">
        <v>953</v>
      </c>
      <c r="C87" s="825"/>
      <c r="D87" s="825"/>
      <c r="E87" s="825"/>
      <c r="F87" s="825"/>
      <c r="G87" s="825"/>
      <c r="H87" s="825"/>
      <c r="I87" s="825"/>
      <c r="J87" s="825"/>
      <c r="K87" s="825"/>
      <c r="L87" s="825"/>
      <c r="M87" s="826"/>
      <c r="N87" s="52">
        <f>L84+L85+L86</f>
        <v>147587.83922014773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639547.3032873068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112</v>
      </c>
      <c r="B36" s="873" t="str">
        <f>VLOOKUP(A36,EQUIPOS!A6:D154,3,FALSE)</f>
        <v xml:space="preserve">Aspersor manual
</v>
      </c>
      <c r="C36" s="874"/>
      <c r="D36" s="874"/>
      <c r="E36" s="874"/>
      <c r="F36" s="874"/>
      <c r="G36" s="874"/>
      <c r="H36" s="875"/>
      <c r="I36" s="267"/>
      <c r="J36" s="268"/>
      <c r="K36" s="269">
        <f>VLOOKUP(A36,EQUIPOS!A6:D163,4,FALSE)</f>
        <v>2826.7706322902995</v>
      </c>
      <c r="L36" s="270"/>
      <c r="M36" s="336">
        <v>2</v>
      </c>
      <c r="N36" s="272">
        <f>K36/M36</f>
        <v>1413.3853161451498</v>
      </c>
    </row>
    <row r="37" spans="1:14">
      <c r="A37" s="113" t="s">
        <v>363</v>
      </c>
      <c r="B37" s="873" t="str">
        <f>VLOOKUP(A37,EQUIPOS!A7:D154,3,FALSE)</f>
        <v>Vibrador de concreto, Motor de 3 hp a 18.000 rpm Mangueras de 4 mt</v>
      </c>
      <c r="C37" s="874"/>
      <c r="D37" s="874"/>
      <c r="E37" s="874"/>
      <c r="F37" s="874"/>
      <c r="G37" s="874"/>
      <c r="H37" s="875"/>
      <c r="I37" s="421"/>
      <c r="J37" s="422"/>
      <c r="K37" s="269">
        <f>VLOOKUP(A37,EQUIPOS!A7:D164,4,FALSE)</f>
        <v>5457.5210640621935</v>
      </c>
      <c r="L37" s="335"/>
      <c r="M37" s="336">
        <v>2</v>
      </c>
      <c r="N37" s="272">
        <f>K37/M37</f>
        <v>2728.7605320310968</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1506.9662925450248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5649.1121407212713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426490.21252937586</v>
      </c>
      <c r="N48" s="272">
        <f>K48*M48</f>
        <v>426490.21252937586</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6376.1908304430463</v>
      </c>
      <c r="N49" s="272">
        <f>K49*M49</f>
        <v>6376.1908304430463</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6346.1155883259044</v>
      </c>
      <c r="N50" s="272">
        <f>K50*M50</f>
        <v>29192.131706299158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462058.53506611806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1">
        <f>VLOOKUP(A60,TRANSPORTE!A2:D117,4,FALSE)</f>
        <v>1182.3355420950079</v>
      </c>
      <c r="M60" s="912"/>
      <c r="N60" s="287">
        <f>K60*L60</f>
        <v>1182.3355420950079</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1182.3355420950079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f>SUM(N71:N76)</f>
        <v>30139.325850900495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499029.30859983485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99805.861719966982</v>
      </c>
      <c r="M84" s="860"/>
      <c r="N84" s="51"/>
    </row>
    <row r="85" spans="1:14">
      <c r="B85" s="89" t="s">
        <v>973</v>
      </c>
      <c r="C85" s="90"/>
      <c r="D85" s="90"/>
      <c r="E85" s="90"/>
      <c r="F85" s="90"/>
      <c r="G85" s="90"/>
      <c r="H85" s="90"/>
      <c r="I85" s="87"/>
      <c r="J85" s="88"/>
      <c r="K85" s="304">
        <v>0.05</v>
      </c>
      <c r="L85" s="859">
        <f>N79*K85</f>
        <v>24951.465429991746</v>
      </c>
      <c r="M85" s="860"/>
      <c r="N85" s="51"/>
    </row>
    <row r="86" spans="1:14" ht="15.75" thickBot="1">
      <c r="B86" s="91" t="s">
        <v>974</v>
      </c>
      <c r="C86" s="92"/>
      <c r="D86" s="92"/>
      <c r="E86" s="92"/>
      <c r="F86" s="92"/>
      <c r="G86" s="92"/>
      <c r="H86" s="92"/>
      <c r="I86" s="93"/>
      <c r="J86" s="94"/>
      <c r="K86" s="305">
        <v>0.05</v>
      </c>
      <c r="L86" s="861">
        <f>N79*K86</f>
        <v>24951.465429991746</v>
      </c>
      <c r="M86" s="862"/>
      <c r="N86" s="51"/>
    </row>
    <row r="87" spans="1:14" ht="15.75" thickBot="1">
      <c r="B87" s="824" t="s">
        <v>953</v>
      </c>
      <c r="C87" s="825"/>
      <c r="D87" s="825"/>
      <c r="E87" s="825"/>
      <c r="F87" s="825"/>
      <c r="G87" s="825"/>
      <c r="H87" s="825"/>
      <c r="I87" s="825"/>
      <c r="J87" s="825"/>
      <c r="K87" s="825"/>
      <c r="L87" s="825"/>
      <c r="M87" s="826"/>
      <c r="N87" s="52">
        <f>L84+L85+L86</f>
        <v>149708.79257995047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648738.10117978533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ht="25.5" customHeight="1">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257</v>
      </c>
      <c r="B36" s="873" t="str">
        <f>VLOOKUP(A36,EQUIPOS!A6:D154,3,FALSE)</f>
        <v>Mezcladora de concreto 1 bulto</v>
      </c>
      <c r="C36" s="874"/>
      <c r="D36" s="874"/>
      <c r="E36" s="874"/>
      <c r="F36" s="874"/>
      <c r="G36" s="874"/>
      <c r="H36" s="875"/>
      <c r="I36" s="267"/>
      <c r="J36" s="268"/>
      <c r="K36" s="269">
        <f>VLOOKUP(A36,EQUIPOS!A6:D163,4,FALSE)</f>
        <v>5881.1959014647309</v>
      </c>
      <c r="L36" s="270"/>
      <c r="M36" s="336">
        <v>1</v>
      </c>
      <c r="N36" s="272">
        <f>K36/M36</f>
        <v>5881.1959014647309</v>
      </c>
    </row>
    <row r="37" spans="1:14">
      <c r="A37" s="113" t="s">
        <v>363</v>
      </c>
      <c r="B37" s="873" t="str">
        <f>VLOOKUP(A37,EQUIPOS!A7:D154,3,FALSE)</f>
        <v>Vibrador de concreto, Motor de 3 hp a 18.000 rpm Mangueras de 4 mt</v>
      </c>
      <c r="C37" s="874"/>
      <c r="D37" s="874"/>
      <c r="E37" s="874"/>
      <c r="F37" s="874"/>
      <c r="G37" s="874"/>
      <c r="H37" s="875"/>
      <c r="I37" s="421"/>
      <c r="J37" s="422"/>
      <c r="K37" s="269">
        <f>VLOOKUP(A37,EQUIPOS!A7:D164,4,FALSE)</f>
        <v>5457.5210640621935</v>
      </c>
      <c r="L37" s="335"/>
      <c r="M37" s="336">
        <v>1</v>
      </c>
      <c r="N37" s="272">
        <f>K37/M37</f>
        <v>5457.5210640621935</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N81*M41</f>
        <v>3796.3137725900497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15135.030738116973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48781.26148445053</v>
      </c>
      <c r="N48" s="272">
        <f>K48*M48</f>
        <v>46342.198410228004</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44.451023413669695</v>
      </c>
      <c r="N49" s="272">
        <f>K49*M49</f>
        <v>7556.6739803238479</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54651.650819623304</v>
      </c>
      <c r="N50" s="272">
        <f>K50*M50</f>
        <v>30058.407950792818</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480.11664716181775</v>
      </c>
      <c r="N51" s="272">
        <f>K51*M51</f>
        <v>144034.99414854532</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6346.1155883259044</v>
      </c>
      <c r="N52" s="272">
        <f>K52*M52</f>
        <v>19672.958323810304</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247665.23281370028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911">
        <f>VLOOKUP(A64,TRANSPORTE!A2:D117,4,FALSE)</f>
        <v>1182.3355420950079</v>
      </c>
      <c r="M64" s="912"/>
      <c r="N64" s="287">
        <f>K64*L64</f>
        <v>650.28454815225439</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911">
        <f>VLOOKUP(A65,TRANSPORTE!A3:D117,4,FALSE)</f>
        <v>1182.3355420950079</v>
      </c>
      <c r="M65" s="912"/>
      <c r="N65" s="287">
        <f>K65*L65</f>
        <v>1123.2187649902573</v>
      </c>
    </row>
    <row r="66" spans="1:15">
      <c r="B66" s="46"/>
      <c r="C66" s="47"/>
      <c r="D66" s="47"/>
      <c r="E66" s="47"/>
      <c r="F66" s="47"/>
      <c r="G66" s="47"/>
      <c r="H66" s="311"/>
      <c r="I66" s="279"/>
      <c r="J66" s="286"/>
      <c r="K66" s="279"/>
      <c r="L66" s="911"/>
      <c r="M66" s="912"/>
      <c r="N66" s="287"/>
    </row>
    <row r="67" spans="1:15">
      <c r="B67" s="46"/>
      <c r="C67" s="47"/>
      <c r="D67" s="47"/>
      <c r="E67" s="47"/>
      <c r="F67" s="47"/>
      <c r="G67" s="47"/>
      <c r="H67" s="311"/>
      <c r="I67" s="279"/>
      <c r="J67" s="286"/>
      <c r="K67" s="279"/>
      <c r="L67" s="911"/>
      <c r="M67" s="91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1773.5033131425116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75926.27545180099</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340500.04231676075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68100.008463352147</v>
      </c>
      <c r="M88" s="860"/>
      <c r="N88" s="51"/>
    </row>
    <row r="89" spans="1:14">
      <c r="B89" s="89" t="s">
        <v>973</v>
      </c>
      <c r="C89" s="90"/>
      <c r="D89" s="90"/>
      <c r="E89" s="90"/>
      <c r="F89" s="90"/>
      <c r="G89" s="90"/>
      <c r="H89" s="90"/>
      <c r="I89" s="87"/>
      <c r="J89" s="88"/>
      <c r="K89" s="304">
        <v>0.05</v>
      </c>
      <c r="L89" s="859">
        <f>N83*K89</f>
        <v>17025.002115838037</v>
      </c>
      <c r="M89" s="860"/>
      <c r="N89" s="51"/>
    </row>
    <row r="90" spans="1:14" ht="15.75" thickBot="1">
      <c r="B90" s="91" t="s">
        <v>974</v>
      </c>
      <c r="C90" s="92"/>
      <c r="D90" s="92"/>
      <c r="E90" s="92"/>
      <c r="F90" s="92"/>
      <c r="G90" s="92"/>
      <c r="H90" s="92"/>
      <c r="I90" s="93"/>
      <c r="J90" s="94"/>
      <c r="K90" s="305">
        <v>0.05</v>
      </c>
      <c r="L90" s="861">
        <f>N83*K90</f>
        <v>17025.002115838037</v>
      </c>
      <c r="M90" s="862"/>
      <c r="N90" s="51"/>
    </row>
    <row r="91" spans="1:14" ht="15.75" thickBot="1">
      <c r="B91" s="824" t="s">
        <v>953</v>
      </c>
      <c r="C91" s="825"/>
      <c r="D91" s="825"/>
      <c r="E91" s="825"/>
      <c r="F91" s="825"/>
      <c r="G91" s="825"/>
      <c r="H91" s="825"/>
      <c r="I91" s="825"/>
      <c r="J91" s="825"/>
      <c r="K91" s="825"/>
      <c r="L91" s="825"/>
      <c r="M91" s="826"/>
      <c r="N91" s="52">
        <f>L88+L89+L90</f>
        <v>102150.01269502823</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442650.05501178897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8" t="s">
        <v>2218</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2219</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4"/>
      <c r="K123" s="974"/>
      <c r="L123" s="974"/>
      <c r="M123" s="974"/>
      <c r="N123" s="975"/>
    </row>
    <row r="124" spans="2:14" ht="15.75" thickBot="1">
      <c r="B124" s="419" t="s">
        <v>2221</v>
      </c>
      <c r="C124" s="420"/>
      <c r="D124" s="420"/>
      <c r="E124" s="259"/>
      <c r="F124" s="259"/>
      <c r="G124" s="259"/>
      <c r="H124" s="259"/>
      <c r="I124" s="259"/>
      <c r="J124" s="976"/>
      <c r="K124" s="976"/>
      <c r="L124" s="976"/>
      <c r="M124" s="976"/>
      <c r="N124" s="977"/>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257</v>
      </c>
      <c r="B36" s="873" t="str">
        <f>VLOOKUP(A36,EQUIPOS!A6:D154,3,FALSE)</f>
        <v>Mezcladora de concreto 1 bulto</v>
      </c>
      <c r="C36" s="874"/>
      <c r="D36" s="874"/>
      <c r="E36" s="874"/>
      <c r="F36" s="874"/>
      <c r="G36" s="874"/>
      <c r="H36" s="875"/>
      <c r="I36" s="267"/>
      <c r="J36" s="268"/>
      <c r="K36" s="269">
        <f>VLOOKUP(A36,EQUIPOS!A6:D163,4,FALSE)</f>
        <v>5881.1959014647309</v>
      </c>
      <c r="L36" s="270"/>
      <c r="M36" s="336">
        <v>1</v>
      </c>
      <c r="N36" s="272">
        <f>K36/M36</f>
        <v>5881.1959014647309</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N81*M41</f>
        <v>3796.3137725900497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9677.5096740547815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48781.26148445053</v>
      </c>
      <c r="N48" s="272">
        <f>K48*M48</f>
        <v>40976.259646938444</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44.451023413669695</v>
      </c>
      <c r="N49" s="272">
        <f>K49*M49</f>
        <v>8223.4393315288944</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54651.650819623304</v>
      </c>
      <c r="N50" s="272">
        <f>K50*M50</f>
        <v>34430.540016362684</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480.11664716181775</v>
      </c>
      <c r="N51" s="272">
        <f>K51*M51</f>
        <v>124830.32826207261</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208460.56725690264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911">
        <f>VLOOKUP(A64,TRANSPORTE!A2:D117,4,FALSE)</f>
        <v>1182.3355420950079</v>
      </c>
      <c r="M64" s="912"/>
      <c r="N64" s="287">
        <f>K64*L64</f>
        <v>744.87139151985502</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911">
        <f>VLOOKUP(A65,TRANSPORTE!A3:D117,4,FALSE)</f>
        <v>1182.3355420950079</v>
      </c>
      <c r="M65" s="912"/>
      <c r="N65" s="287">
        <f>K65*L65</f>
        <v>993.16185535980662</v>
      </c>
    </row>
    <row r="66" spans="1:15">
      <c r="B66" s="46"/>
      <c r="C66" s="47"/>
      <c r="D66" s="47"/>
      <c r="E66" s="47"/>
      <c r="F66" s="47"/>
      <c r="G66" s="47"/>
      <c r="H66" s="311"/>
      <c r="I66" s="279"/>
      <c r="J66" s="286"/>
      <c r="K66" s="279"/>
      <c r="L66" s="911"/>
      <c r="M66" s="912"/>
      <c r="N66" s="287"/>
    </row>
    <row r="67" spans="1:15">
      <c r="B67" s="46"/>
      <c r="C67" s="47"/>
      <c r="D67" s="47"/>
      <c r="E67" s="47"/>
      <c r="F67" s="47"/>
      <c r="G67" s="47"/>
      <c r="H67" s="311"/>
      <c r="I67" s="279"/>
      <c r="J67" s="286"/>
      <c r="K67" s="279"/>
      <c r="L67" s="911"/>
      <c r="M67" s="91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1738.0332468796616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75926.27545180099</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295802.3856296381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59160.477125927624</v>
      </c>
      <c r="M88" s="860"/>
      <c r="N88" s="51"/>
    </row>
    <row r="89" spans="1:14">
      <c r="B89" s="89" t="s">
        <v>973</v>
      </c>
      <c r="C89" s="90"/>
      <c r="D89" s="90"/>
      <c r="E89" s="90"/>
      <c r="F89" s="90"/>
      <c r="G89" s="90"/>
      <c r="H89" s="90"/>
      <c r="I89" s="87"/>
      <c r="J89" s="88"/>
      <c r="K89" s="304">
        <v>0.05</v>
      </c>
      <c r="L89" s="859">
        <f>N83*K89</f>
        <v>14790.119281481906</v>
      </c>
      <c r="M89" s="860"/>
      <c r="N89" s="51"/>
    </row>
    <row r="90" spans="1:14" ht="15.75" thickBot="1">
      <c r="B90" s="91" t="s">
        <v>974</v>
      </c>
      <c r="C90" s="92"/>
      <c r="D90" s="92"/>
      <c r="E90" s="92"/>
      <c r="F90" s="92"/>
      <c r="G90" s="92"/>
      <c r="H90" s="92"/>
      <c r="I90" s="93"/>
      <c r="J90" s="94"/>
      <c r="K90" s="305">
        <v>0.05</v>
      </c>
      <c r="L90" s="861">
        <f>N83*K90</f>
        <v>14790.119281481906</v>
      </c>
      <c r="M90" s="862"/>
      <c r="N90" s="51"/>
    </row>
    <row r="91" spans="1:14" ht="15.75" thickBot="1">
      <c r="B91" s="824" t="s">
        <v>953</v>
      </c>
      <c r="C91" s="825"/>
      <c r="D91" s="825"/>
      <c r="E91" s="825"/>
      <c r="F91" s="825"/>
      <c r="G91" s="825"/>
      <c r="H91" s="825"/>
      <c r="I91" s="825"/>
      <c r="J91" s="825"/>
      <c r="K91" s="825"/>
      <c r="L91" s="825"/>
      <c r="M91" s="826"/>
      <c r="N91" s="52">
        <f>L88+L89+L90</f>
        <v>88740.715688891432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384543.10131852952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8" t="s">
        <v>2218</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2219</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4"/>
      <c r="K123" s="974"/>
      <c r="L123" s="974"/>
      <c r="M123" s="974"/>
      <c r="N123" s="975"/>
    </row>
    <row r="124" spans="2:14" ht="15.75" thickBot="1">
      <c r="B124" s="419" t="s">
        <v>2221</v>
      </c>
      <c r="C124" s="420"/>
      <c r="D124" s="420"/>
      <c r="E124" s="259"/>
      <c r="F124" s="259"/>
      <c r="G124" s="259"/>
      <c r="H124" s="259"/>
      <c r="I124" s="259"/>
      <c r="J124" s="976"/>
      <c r="K124" s="976"/>
      <c r="L124" s="976"/>
      <c r="M124" s="976"/>
      <c r="N124" s="977"/>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257</v>
      </c>
      <c r="B36" s="873" t="str">
        <f>VLOOKUP(A36,EQUIPOS!A6:D154,3,FALSE)</f>
        <v>Mezcladora de concreto 1 bulto</v>
      </c>
      <c r="C36" s="874"/>
      <c r="D36" s="874"/>
      <c r="E36" s="874"/>
      <c r="F36" s="874"/>
      <c r="G36" s="874"/>
      <c r="H36" s="875"/>
      <c r="I36" s="267"/>
      <c r="J36" s="268"/>
      <c r="K36" s="269">
        <f>VLOOKUP(A36,EQUIPOS!A6:D163,4,FALSE)</f>
        <v>5881.1959014647309</v>
      </c>
      <c r="L36" s="270"/>
      <c r="M36" s="336">
        <v>1</v>
      </c>
      <c r="N36" s="272">
        <f>K36/M36</f>
        <v>5881.1959014647309</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N81*M41</f>
        <v>3037.0510180720398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8918.2469195367703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48781.26148445053</v>
      </c>
      <c r="N48" s="272">
        <f>K48*M48</f>
        <v>24585.755788163067</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44.451023413669695</v>
      </c>
      <c r="N49" s="272">
        <f>K49*M49</f>
        <v>4934.0635989173361</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43115.535480113627</v>
      </c>
      <c r="N50" s="272">
        <f>K50*M50</f>
        <v>17246.214192045452</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54651.650819623304</v>
      </c>
      <c r="N51" s="272">
        <f>K51*M51</f>
        <v>20658.32400981761</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480.11664716181775</v>
      </c>
      <c r="N52" s="272">
        <f>K52*M52</f>
        <v>74898.196957243563</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142322.55454618705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911">
        <f>VLOOKUP(A64,TRANSPORTE!A2:D117,4,FALSE)</f>
        <v>1182.3355420950079</v>
      </c>
      <c r="M64" s="912"/>
      <c r="N64" s="287">
        <f>K64*L64</f>
        <v>446.92283491191301</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911">
        <f>VLOOKUP(A65,TRANSPORTE!A3:D117,4,FALSE)</f>
        <v>1182.3355420950079</v>
      </c>
      <c r="M65" s="912"/>
      <c r="N65" s="287">
        <f>K65*L65</f>
        <v>595.89711321588402</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911">
        <f>VLOOKUP(A66,TRANSPORTE!A3:D117,4,FALSE)</f>
        <v>1182.3355420950079</v>
      </c>
      <c r="M66" s="912"/>
      <c r="N66" s="287">
        <f>K66*L66</f>
        <v>472.93421683800318</v>
      </c>
    </row>
    <row r="67" spans="1:15">
      <c r="B67" s="46"/>
      <c r="C67" s="47"/>
      <c r="D67" s="47"/>
      <c r="E67" s="47"/>
      <c r="F67" s="47"/>
      <c r="G67" s="47"/>
      <c r="H67" s="311"/>
      <c r="I67" s="279"/>
      <c r="J67" s="286"/>
      <c r="K67" s="279"/>
      <c r="L67" s="911"/>
      <c r="M67" s="91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1515.7541649658001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10</v>
      </c>
      <c r="N75" s="395">
        <f>K75/M75</f>
        <v>50072.395999999993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60741.020361440795</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213497.57599213038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42699.515198426081</v>
      </c>
      <c r="M88" s="860"/>
      <c r="N88" s="51"/>
    </row>
    <row r="89" spans="1:14">
      <c r="B89" s="89" t="s">
        <v>973</v>
      </c>
      <c r="C89" s="90"/>
      <c r="D89" s="90"/>
      <c r="E89" s="90"/>
      <c r="F89" s="90"/>
      <c r="G89" s="90"/>
      <c r="H89" s="90"/>
      <c r="I89" s="87"/>
      <c r="J89" s="88"/>
      <c r="K89" s="304">
        <v>0.05</v>
      </c>
      <c r="L89" s="859">
        <f>N83*K89</f>
        <v>10674.87879960652</v>
      </c>
      <c r="M89" s="860"/>
      <c r="N89" s="51"/>
    </row>
    <row r="90" spans="1:14" ht="15.75" thickBot="1">
      <c r="B90" s="91" t="s">
        <v>974</v>
      </c>
      <c r="C90" s="92"/>
      <c r="D90" s="92"/>
      <c r="E90" s="92"/>
      <c r="F90" s="92"/>
      <c r="G90" s="92"/>
      <c r="H90" s="92"/>
      <c r="I90" s="93"/>
      <c r="J90" s="94"/>
      <c r="K90" s="305">
        <v>0.05</v>
      </c>
      <c r="L90" s="861">
        <f>N83*K90</f>
        <v>10674.87879960652</v>
      </c>
      <c r="M90" s="862"/>
      <c r="N90" s="51"/>
    </row>
    <row r="91" spans="1:14" ht="15.75" thickBot="1">
      <c r="B91" s="824" t="s">
        <v>953</v>
      </c>
      <c r="C91" s="825"/>
      <c r="D91" s="825"/>
      <c r="E91" s="825"/>
      <c r="F91" s="825"/>
      <c r="G91" s="825"/>
      <c r="H91" s="825"/>
      <c r="I91" s="825"/>
      <c r="J91" s="825"/>
      <c r="K91" s="825"/>
      <c r="L91" s="825"/>
      <c r="M91" s="826"/>
      <c r="N91" s="52">
        <f>L88+L89+L90</f>
        <v>64049.272797639125</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277546.84878976952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8" t="s">
        <v>2218</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2219</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4"/>
      <c r="K123" s="974"/>
      <c r="L123" s="974"/>
      <c r="M123" s="974"/>
      <c r="N123" s="975"/>
    </row>
    <row r="124" spans="2:14" ht="15.75" thickBot="1">
      <c r="B124" s="419" t="s">
        <v>2221</v>
      </c>
      <c r="C124" s="420"/>
      <c r="D124" s="420"/>
      <c r="E124" s="259"/>
      <c r="F124" s="259"/>
      <c r="G124" s="259"/>
      <c r="H124" s="259"/>
      <c r="I124" s="259"/>
      <c r="J124" s="976"/>
      <c r="K124" s="976"/>
      <c r="L124" s="976"/>
      <c r="M124" s="976"/>
      <c r="N124" s="977"/>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363</v>
      </c>
      <c r="B36" s="873" t="str">
        <f>VLOOKUP(A36,EQUIPOS!A6:D154,3,FALSE)</f>
        <v>Vibrador de concreto, Motor de 3 hp a 18.000 rpm Mangueras de 4 mt</v>
      </c>
      <c r="C36" s="874"/>
      <c r="D36" s="874"/>
      <c r="E36" s="874"/>
      <c r="F36" s="874"/>
      <c r="G36" s="874"/>
      <c r="H36" s="875"/>
      <c r="I36" s="267"/>
      <c r="J36" s="268"/>
      <c r="K36" s="269">
        <f>VLOOKUP(A36,EQUIPOS!A6:D163,4,FALSE)</f>
        <v>5457.5210640621935</v>
      </c>
      <c r="L36" s="270"/>
      <c r="M36" s="336">
        <v>1</v>
      </c>
      <c r="N36" s="272">
        <f>K36/M36</f>
        <v>5457.5210640621935</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0.02</v>
      </c>
      <c r="N41" s="344">
        <f>N78*M41</f>
        <v>1732.1042859671059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7189.6253500292996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2993.747234121196</v>
      </c>
      <c r="N48" s="272">
        <f>K48*M48</f>
        <v>102122.70565034225</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37421.644115220908</v>
      </c>
      <c r="N49" s="272">
        <f>K49*M49</f>
        <v>5613.2466172831364</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426490.21252937586</v>
      </c>
      <c r="N50" s="272">
        <f>K50*M50</f>
        <v>53737.766778701356</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20339.551571663371</v>
      </c>
      <c r="N51" s="272">
        <f>K51*M51</f>
        <v>20339.551571663371</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181813.27061799011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0" t="s">
        <v>961</v>
      </c>
      <c r="M60" s="889"/>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911">
        <f>VLOOKUP(A61,TRANSPORTE!A3:D117,4,FALSE)</f>
        <v>1182.3355420950079</v>
      </c>
      <c r="M61" s="912"/>
      <c r="N61" s="287">
        <f>K61*L61</f>
        <v>148.974278303971</v>
      </c>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311"/>
      <c r="I64" s="279"/>
      <c r="J64" s="286"/>
      <c r="K64" s="279"/>
      <c r="L64" s="911"/>
      <c r="M64" s="91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2"/>
      <c r="M66" s="903"/>
      <c r="N66" s="127"/>
    </row>
    <row r="67" spans="1:15" ht="15.75" thickBot="1">
      <c r="B67" s="913" t="s">
        <v>953</v>
      </c>
      <c r="C67" s="867"/>
      <c r="D67" s="867"/>
      <c r="E67" s="867"/>
      <c r="F67" s="867"/>
      <c r="G67" s="867"/>
      <c r="H67" s="867"/>
      <c r="I67" s="867"/>
      <c r="J67" s="867"/>
      <c r="K67" s="867"/>
      <c r="L67" s="867"/>
      <c r="M67" s="868"/>
      <c r="N67" s="104">
        <f>N61+N62+N63+N64+N65</f>
        <v>148.974278303971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3" t="s">
        <v>963</v>
      </c>
      <c r="C71" s="864"/>
      <c r="D71" s="864"/>
      <c r="E71" s="864"/>
      <c r="F71" s="864"/>
      <c r="G71" s="864"/>
      <c r="H71" s="864"/>
      <c r="I71" s="73" t="s">
        <v>964</v>
      </c>
      <c r="J71" s="75" t="s">
        <v>1410</v>
      </c>
      <c r="K71" s="74" t="s">
        <v>966</v>
      </c>
      <c r="L71" s="865" t="s">
        <v>950</v>
      </c>
      <c r="M71" s="978"/>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0"/>
      <c r="C77" s="901"/>
      <c r="D77" s="901"/>
      <c r="E77" s="901"/>
      <c r="F77" s="901"/>
      <c r="G77" s="901"/>
      <c r="H77" s="901"/>
      <c r="I77" s="126"/>
      <c r="J77" s="126"/>
      <c r="K77" s="126"/>
      <c r="L77" s="914"/>
      <c r="M77" s="914"/>
      <c r="N77" s="45"/>
    </row>
    <row r="78" spans="1:15" ht="15.75" thickBot="1">
      <c r="B78" s="913" t="s">
        <v>953</v>
      </c>
      <c r="C78" s="867"/>
      <c r="D78" s="867"/>
      <c r="E78" s="867"/>
      <c r="F78" s="867"/>
      <c r="G78" s="867"/>
      <c r="H78" s="867"/>
      <c r="I78" s="867"/>
      <c r="J78" s="867"/>
      <c r="K78" s="867"/>
      <c r="L78" s="867"/>
      <c r="M78" s="868"/>
      <c r="N78" s="301">
        <f>SUM(N72:N77)</f>
        <v>86605.214298355291</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275757.08454467868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9" t="s">
        <v>969</v>
      </c>
      <c r="C84" s="870"/>
      <c r="D84" s="870"/>
      <c r="E84" s="870"/>
      <c r="F84" s="870"/>
      <c r="G84" s="870"/>
      <c r="H84" s="870"/>
      <c r="I84" s="314"/>
      <c r="J84" s="334"/>
      <c r="K84" s="302" t="s">
        <v>970</v>
      </c>
      <c r="L84" s="871" t="s">
        <v>971</v>
      </c>
      <c r="M84" s="872"/>
      <c r="N84" s="303"/>
    </row>
    <row r="85" spans="1:14">
      <c r="B85" s="857" t="s">
        <v>972</v>
      </c>
      <c r="C85" s="858"/>
      <c r="D85" s="858"/>
      <c r="E85" s="858"/>
      <c r="F85" s="858"/>
      <c r="G85" s="858"/>
      <c r="H85" s="858"/>
      <c r="I85" s="87"/>
      <c r="J85" s="88"/>
      <c r="K85" s="304">
        <v>0.2</v>
      </c>
      <c r="L85" s="859">
        <f>N80*K85</f>
        <v>55151.416908935738</v>
      </c>
      <c r="M85" s="860"/>
      <c r="N85" s="51"/>
    </row>
    <row r="86" spans="1:14">
      <c r="B86" s="89" t="s">
        <v>973</v>
      </c>
      <c r="C86" s="90"/>
      <c r="D86" s="90"/>
      <c r="E86" s="90"/>
      <c r="F86" s="90"/>
      <c r="G86" s="90"/>
      <c r="H86" s="90"/>
      <c r="I86" s="87"/>
      <c r="J86" s="88"/>
      <c r="K86" s="304">
        <v>0.05</v>
      </c>
      <c r="L86" s="859">
        <f>N80*K86</f>
        <v>13787.854227233935</v>
      </c>
      <c r="M86" s="860"/>
      <c r="N86" s="51"/>
    </row>
    <row r="87" spans="1:14" ht="15.75" thickBot="1">
      <c r="B87" s="91" t="s">
        <v>974</v>
      </c>
      <c r="C87" s="92"/>
      <c r="D87" s="92"/>
      <c r="E87" s="92"/>
      <c r="F87" s="92"/>
      <c r="G87" s="92"/>
      <c r="H87" s="92"/>
      <c r="I87" s="93"/>
      <c r="J87" s="94"/>
      <c r="K87" s="305">
        <v>0.05</v>
      </c>
      <c r="L87" s="861">
        <f>N80*K87</f>
        <v>13787.854227233935</v>
      </c>
      <c r="M87" s="862"/>
      <c r="N87" s="51"/>
    </row>
    <row r="88" spans="1:14" ht="15.75" thickBot="1">
      <c r="B88" s="824" t="s">
        <v>953</v>
      </c>
      <c r="C88" s="825"/>
      <c r="D88" s="825"/>
      <c r="E88" s="825"/>
      <c r="F88" s="825"/>
      <c r="G88" s="825"/>
      <c r="H88" s="825"/>
      <c r="I88" s="825"/>
      <c r="J88" s="825"/>
      <c r="K88" s="825"/>
      <c r="L88" s="825"/>
      <c r="M88" s="826"/>
      <c r="N88" s="52">
        <f>L85+L86+L87</f>
        <v>82727.125363403611</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358484.20990808227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363</v>
      </c>
      <c r="B36" s="873" t="str">
        <f>VLOOKUP(A36,EQUIPOS!A6:D154,3,FALSE)</f>
        <v>Vibrador de concreto, Motor de 3 hp a 18.000 rpm Mangueras de 4 mt</v>
      </c>
      <c r="C36" s="874"/>
      <c r="D36" s="874"/>
      <c r="E36" s="874"/>
      <c r="F36" s="874"/>
      <c r="G36" s="874"/>
      <c r="H36" s="875"/>
      <c r="I36" s="267"/>
      <c r="J36" s="268"/>
      <c r="K36" s="269">
        <f>VLOOKUP(A36,EQUIPOS!A6:D163,4,FALSE)</f>
        <v>5457.5210640621935</v>
      </c>
      <c r="L36" s="270"/>
      <c r="M36" s="336">
        <v>1</v>
      </c>
      <c r="N36" s="272">
        <f>K36/M36</f>
        <v>5457.5210640621935</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0.02</v>
      </c>
      <c r="N41" s="344">
        <f>N78*M41</f>
        <v>1732.1042859671059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7189.6253500292996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2993.747234121196</v>
      </c>
      <c r="N48" s="272">
        <f>K48*M48</f>
        <v>102122.70565034225</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37421.644115220908</v>
      </c>
      <c r="N49" s="272">
        <f>K49*M49</f>
        <v>5613.2466172831364</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436114.96265360498</v>
      </c>
      <c r="N50" s="272">
        <f>K50*M50</f>
        <v>54950.485294354228</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20339.551571663371</v>
      </c>
      <c r="N51" s="272">
        <f>K51*M51</f>
        <v>20339.551571663371</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183025.98913364299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0" t="s">
        <v>961</v>
      </c>
      <c r="M60" s="889"/>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911">
        <f>VLOOKUP(A61,TRANSPORTE!A3:D117,4,FALSE)</f>
        <v>1182.3355420950079</v>
      </c>
      <c r="M61" s="912"/>
      <c r="N61" s="287">
        <f>K61*L61</f>
        <v>148.974278303971</v>
      </c>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311"/>
      <c r="I64" s="279"/>
      <c r="J64" s="286"/>
      <c r="K64" s="279"/>
      <c r="L64" s="911"/>
      <c r="M64" s="91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2"/>
      <c r="M66" s="903"/>
      <c r="N66" s="127"/>
    </row>
    <row r="67" spans="1:15" ht="15.75" thickBot="1">
      <c r="B67" s="913" t="s">
        <v>953</v>
      </c>
      <c r="C67" s="867"/>
      <c r="D67" s="867"/>
      <c r="E67" s="867"/>
      <c r="F67" s="867"/>
      <c r="G67" s="867"/>
      <c r="H67" s="867"/>
      <c r="I67" s="867"/>
      <c r="J67" s="867"/>
      <c r="K67" s="867"/>
      <c r="L67" s="867"/>
      <c r="M67" s="868"/>
      <c r="N67" s="104">
        <f>N61+N62+N63+N64+N65</f>
        <v>148.974278303971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3" t="s">
        <v>963</v>
      </c>
      <c r="C71" s="864"/>
      <c r="D71" s="864"/>
      <c r="E71" s="864"/>
      <c r="F71" s="864"/>
      <c r="G71" s="864"/>
      <c r="H71" s="864"/>
      <c r="I71" s="73" t="s">
        <v>964</v>
      </c>
      <c r="J71" s="75" t="s">
        <v>1410</v>
      </c>
      <c r="K71" s="74" t="s">
        <v>966</v>
      </c>
      <c r="L71" s="865" t="s">
        <v>950</v>
      </c>
      <c r="M71" s="978"/>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0"/>
      <c r="C77" s="901"/>
      <c r="D77" s="901"/>
      <c r="E77" s="901"/>
      <c r="F77" s="901"/>
      <c r="G77" s="901"/>
      <c r="H77" s="901"/>
      <c r="I77" s="126"/>
      <c r="J77" s="126"/>
      <c r="K77" s="126"/>
      <c r="L77" s="914"/>
      <c r="M77" s="914"/>
      <c r="N77" s="127"/>
    </row>
    <row r="78" spans="1:15" ht="15.75" thickBot="1">
      <c r="B78" s="913" t="s">
        <v>953</v>
      </c>
      <c r="C78" s="867"/>
      <c r="D78" s="867"/>
      <c r="E78" s="867"/>
      <c r="F78" s="867"/>
      <c r="G78" s="867"/>
      <c r="H78" s="867"/>
      <c r="I78" s="867"/>
      <c r="J78" s="867"/>
      <c r="K78" s="867"/>
      <c r="L78" s="867"/>
      <c r="M78" s="868"/>
      <c r="N78" s="460">
        <f>SUM(N72:N77)</f>
        <v>86605.214298355291</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276969.80306033156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9" t="s">
        <v>969</v>
      </c>
      <c r="C84" s="870"/>
      <c r="D84" s="870"/>
      <c r="E84" s="870"/>
      <c r="F84" s="870"/>
      <c r="G84" s="870"/>
      <c r="H84" s="870"/>
      <c r="I84" s="314"/>
      <c r="J84" s="334"/>
      <c r="K84" s="302" t="s">
        <v>970</v>
      </c>
      <c r="L84" s="871" t="s">
        <v>971</v>
      </c>
      <c r="M84" s="872"/>
      <c r="N84" s="303"/>
    </row>
    <row r="85" spans="1:14">
      <c r="B85" s="857" t="s">
        <v>972</v>
      </c>
      <c r="C85" s="858"/>
      <c r="D85" s="858"/>
      <c r="E85" s="858"/>
      <c r="F85" s="858"/>
      <c r="G85" s="858"/>
      <c r="H85" s="858"/>
      <c r="I85" s="87"/>
      <c r="J85" s="88"/>
      <c r="K85" s="304">
        <v>0.2</v>
      </c>
      <c r="L85" s="859">
        <f>N80*K85</f>
        <v>55393.960612066316</v>
      </c>
      <c r="M85" s="860"/>
      <c r="N85" s="51"/>
    </row>
    <row r="86" spans="1:14">
      <c r="B86" s="89" t="s">
        <v>973</v>
      </c>
      <c r="C86" s="90"/>
      <c r="D86" s="90"/>
      <c r="E86" s="90"/>
      <c r="F86" s="90"/>
      <c r="G86" s="90"/>
      <c r="H86" s="90"/>
      <c r="I86" s="87"/>
      <c r="J86" s="88"/>
      <c r="K86" s="304">
        <v>0.05</v>
      </c>
      <c r="L86" s="859">
        <f>N80*K86</f>
        <v>13848.490153016579</v>
      </c>
      <c r="M86" s="860"/>
      <c r="N86" s="51"/>
    </row>
    <row r="87" spans="1:14" ht="15.75" thickBot="1">
      <c r="B87" s="91" t="s">
        <v>974</v>
      </c>
      <c r="C87" s="92"/>
      <c r="D87" s="92"/>
      <c r="E87" s="92"/>
      <c r="F87" s="92"/>
      <c r="G87" s="92"/>
      <c r="H87" s="92"/>
      <c r="I87" s="93"/>
      <c r="J87" s="94"/>
      <c r="K87" s="305">
        <v>0.05</v>
      </c>
      <c r="L87" s="861">
        <f>N80*K87</f>
        <v>13848.490153016579</v>
      </c>
      <c r="M87" s="862"/>
      <c r="N87" s="51"/>
    </row>
    <row r="88" spans="1:14" ht="15.75" thickBot="1">
      <c r="B88" s="824" t="s">
        <v>953</v>
      </c>
      <c r="C88" s="825"/>
      <c r="D88" s="825"/>
      <c r="E88" s="825"/>
      <c r="F88" s="825"/>
      <c r="G88" s="825"/>
      <c r="H88" s="825"/>
      <c r="I88" s="825"/>
      <c r="J88" s="825"/>
      <c r="K88" s="825"/>
      <c r="L88" s="825"/>
      <c r="M88" s="826"/>
      <c r="N88" s="52">
        <f>L85+L86+L87</f>
        <v>83090.94091809947</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360060.74397843104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8"/>
      <c r="C1" s="930"/>
      <c r="D1" s="931"/>
      <c r="E1" s="931"/>
      <c r="F1" s="931"/>
      <c r="G1" s="931"/>
      <c r="H1" s="931"/>
      <c r="I1" s="931"/>
      <c r="J1" s="932"/>
      <c r="K1" s="933" t="s">
        <v>933</v>
      </c>
      <c r="L1" s="935" t="s">
        <v>2198</v>
      </c>
      <c r="M1" s="936"/>
      <c r="N1" s="937"/>
    </row>
    <row r="2" spans="2:14" ht="22.5" customHeight="1">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156</v>
      </c>
      <c r="B36" s="873" t="str">
        <f>VLOOKUP(A36,EQUIPOS!A6:D154,3,FALSE)</f>
        <v>Cizalla manual de 90 cm.</v>
      </c>
      <c r="C36" s="874"/>
      <c r="D36" s="874"/>
      <c r="E36" s="874"/>
      <c r="F36" s="874"/>
      <c r="G36" s="874"/>
      <c r="H36" s="875"/>
      <c r="I36" s="267"/>
      <c r="J36" s="268"/>
      <c r="K36" s="269">
        <f>VLOOKUP(A36,EQUIPOS!A6:D163,4,FALSE)</f>
        <v>741.45104141240597</v>
      </c>
      <c r="L36" s="270"/>
      <c r="M36" s="336">
        <v>37.5</v>
      </c>
      <c r="N36" s="272">
        <f>K36/M36</f>
        <v>19.772027770997493</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0.02</v>
      </c>
      <c r="N41" s="344">
        <f>N78*M41</f>
        <v>16.927673861440798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36.699701632438291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2993.747234121196</v>
      </c>
      <c r="N48" s="272">
        <f>K48*M48</f>
        <v>3143.4345958272561</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4574.3672492195719</v>
      </c>
      <c r="N49" s="272">
        <f>K49*M49</f>
        <v>137.23101747658714</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3280.6656133038432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0" t="s">
        <v>961</v>
      </c>
      <c r="M60" s="889"/>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1">
        <f>VLOOKUP(A61,TRANSPORTE!A3:D117,4,FALSE)</f>
        <v>0.32199408674705626</v>
      </c>
      <c r="M61" s="912"/>
      <c r="N61" s="287">
        <f>K61*L61</f>
        <v>0.33809379108440907</v>
      </c>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311"/>
      <c r="I64" s="279"/>
      <c r="J64" s="286"/>
      <c r="K64" s="279"/>
      <c r="L64" s="911"/>
      <c r="M64" s="91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2"/>
      <c r="M66" s="903"/>
      <c r="N66" s="127"/>
    </row>
    <row r="67" spans="1:15" ht="15.75" thickBot="1">
      <c r="B67" s="913" t="s">
        <v>953</v>
      </c>
      <c r="C67" s="867"/>
      <c r="D67" s="867"/>
      <c r="E67" s="867"/>
      <c r="F67" s="867"/>
      <c r="G67" s="867"/>
      <c r="H67" s="867"/>
      <c r="I67" s="867"/>
      <c r="J67" s="867"/>
      <c r="K67" s="867"/>
      <c r="L67" s="867"/>
      <c r="M67" s="868"/>
      <c r="N67" s="104">
        <f>N61+N62+N63+N64+N65</f>
        <v>0.33809379108440907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3" t="s">
        <v>963</v>
      </c>
      <c r="C71" s="864"/>
      <c r="D71" s="864"/>
      <c r="E71" s="864"/>
      <c r="F71" s="864"/>
      <c r="G71" s="864"/>
      <c r="H71" s="864"/>
      <c r="I71" s="73" t="s">
        <v>964</v>
      </c>
      <c r="J71" s="75" t="s">
        <v>1410</v>
      </c>
      <c r="K71" s="74" t="s">
        <v>966</v>
      </c>
      <c r="L71" s="865" t="s">
        <v>950</v>
      </c>
      <c r="M71" s="866"/>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0"/>
      <c r="C77" s="901"/>
      <c r="D77" s="901"/>
      <c r="E77" s="901"/>
      <c r="F77" s="901"/>
      <c r="G77" s="901"/>
      <c r="H77" s="901"/>
      <c r="I77" s="126"/>
      <c r="J77" s="126"/>
      <c r="K77" s="126"/>
      <c r="L77" s="914"/>
      <c r="M77" s="914"/>
      <c r="N77" s="45"/>
    </row>
    <row r="78" spans="1:15" ht="15.75" thickBot="1">
      <c r="B78" s="913" t="s">
        <v>953</v>
      </c>
      <c r="C78" s="867"/>
      <c r="D78" s="867"/>
      <c r="E78" s="867"/>
      <c r="F78" s="867"/>
      <c r="G78" s="867"/>
      <c r="H78" s="867"/>
      <c r="I78" s="867"/>
      <c r="J78" s="867"/>
      <c r="K78" s="867"/>
      <c r="L78" s="867"/>
      <c r="M78" s="868"/>
      <c r="N78" s="301">
        <f>SUM(N72:N77)</f>
        <v>846.38369307203993</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4164.0871017994059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9" t="s">
        <v>969</v>
      </c>
      <c r="C84" s="870"/>
      <c r="D84" s="870"/>
      <c r="E84" s="870"/>
      <c r="F84" s="870"/>
      <c r="G84" s="870"/>
      <c r="H84" s="870"/>
      <c r="I84" s="314"/>
      <c r="J84" s="334"/>
      <c r="K84" s="302" t="s">
        <v>970</v>
      </c>
      <c r="L84" s="871" t="s">
        <v>971</v>
      </c>
      <c r="M84" s="872"/>
      <c r="N84" s="303"/>
    </row>
    <row r="85" spans="1:14">
      <c r="B85" s="857" t="s">
        <v>972</v>
      </c>
      <c r="C85" s="858"/>
      <c r="D85" s="858"/>
      <c r="E85" s="858"/>
      <c r="F85" s="858"/>
      <c r="G85" s="858"/>
      <c r="H85" s="858"/>
      <c r="I85" s="87"/>
      <c r="J85" s="88"/>
      <c r="K85" s="304">
        <v>0.2</v>
      </c>
      <c r="L85" s="859">
        <f>N80*K85</f>
        <v>832.81742035988123</v>
      </c>
      <c r="M85" s="860"/>
      <c r="N85" s="51"/>
    </row>
    <row r="86" spans="1:14">
      <c r="B86" s="89" t="s">
        <v>973</v>
      </c>
      <c r="C86" s="90"/>
      <c r="D86" s="90"/>
      <c r="E86" s="90"/>
      <c r="F86" s="90"/>
      <c r="G86" s="90"/>
      <c r="H86" s="90"/>
      <c r="I86" s="87"/>
      <c r="J86" s="88"/>
      <c r="K86" s="304">
        <v>0.05</v>
      </c>
      <c r="L86" s="859">
        <f>N80*K86</f>
        <v>208.20435508997031</v>
      </c>
      <c r="M86" s="860"/>
      <c r="N86" s="51"/>
    </row>
    <row r="87" spans="1:14" ht="15.75" thickBot="1">
      <c r="B87" s="91" t="s">
        <v>974</v>
      </c>
      <c r="C87" s="92"/>
      <c r="D87" s="92"/>
      <c r="E87" s="92"/>
      <c r="F87" s="92"/>
      <c r="G87" s="92"/>
      <c r="H87" s="92"/>
      <c r="I87" s="93"/>
      <c r="J87" s="94"/>
      <c r="K87" s="305">
        <v>0.05</v>
      </c>
      <c r="L87" s="861">
        <f>N80*K87</f>
        <v>208.20435508997031</v>
      </c>
      <c r="M87" s="862"/>
      <c r="N87" s="51"/>
    </row>
    <row r="88" spans="1:14" ht="15.75" thickBot="1">
      <c r="B88" s="824" t="s">
        <v>953</v>
      </c>
      <c r="C88" s="825"/>
      <c r="D88" s="825"/>
      <c r="E88" s="825"/>
      <c r="F88" s="825"/>
      <c r="G88" s="825"/>
      <c r="H88" s="825"/>
      <c r="I88" s="825"/>
      <c r="J88" s="825"/>
      <c r="K88" s="825"/>
      <c r="L88" s="825"/>
      <c r="M88" s="826"/>
      <c r="N88" s="52">
        <f>L85+L86+L87</f>
        <v>1249.2261305398217</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5413.3132323392274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156</v>
      </c>
      <c r="B36" s="873" t="str">
        <f>VLOOKUP(A36,EQUIPOS!A6:D154,3,FALSE)</f>
        <v>Cizalla manual de 90 cm.</v>
      </c>
      <c r="C36" s="874"/>
      <c r="D36" s="874"/>
      <c r="E36" s="874"/>
      <c r="F36" s="874"/>
      <c r="G36" s="874"/>
      <c r="H36" s="875"/>
      <c r="I36" s="267"/>
      <c r="J36" s="268"/>
      <c r="K36" s="269">
        <f>VLOOKUP(A36,EQUIPOS!A6:D163,4,FALSE)</f>
        <v>741.45104141240597</v>
      </c>
      <c r="L36" s="270"/>
      <c r="M36" s="336">
        <v>37.5</v>
      </c>
      <c r="N36" s="272">
        <f>K36/M36</f>
        <v>19.772027770997493</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0.02</v>
      </c>
      <c r="N41" s="344">
        <f>N78*M41</f>
        <v>16.927673861440798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36.699701632438291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2916.3896728962923</v>
      </c>
      <c r="N48" s="272">
        <f>K48*M48</f>
        <v>3062.2091565411069</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4574.3672492195719</v>
      </c>
      <c r="N49" s="272">
        <f>K49*M49</f>
        <v>137.23101747658714</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3199.4401740176941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0" t="s">
        <v>961</v>
      </c>
      <c r="M60" s="889"/>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1">
        <f>VLOOKUP(A61,TRANSPORTE!A3:D117,4,FALSE)</f>
        <v>0.32199408674705626</v>
      </c>
      <c r="M61" s="912"/>
      <c r="N61" s="287">
        <f>K61*L61</f>
        <v>0.33809379108440907</v>
      </c>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311"/>
      <c r="I64" s="279"/>
      <c r="J64" s="286"/>
      <c r="K64" s="279"/>
      <c r="L64" s="911"/>
      <c r="M64" s="91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2"/>
      <c r="M66" s="903"/>
      <c r="N66" s="127"/>
    </row>
    <row r="67" spans="1:15" ht="15.75" thickBot="1">
      <c r="B67" s="913" t="s">
        <v>953</v>
      </c>
      <c r="C67" s="867"/>
      <c r="D67" s="867"/>
      <c r="E67" s="867"/>
      <c r="F67" s="867"/>
      <c r="G67" s="867"/>
      <c r="H67" s="867"/>
      <c r="I67" s="867"/>
      <c r="J67" s="867"/>
      <c r="K67" s="867"/>
      <c r="L67" s="867"/>
      <c r="M67" s="868"/>
      <c r="N67" s="104">
        <f>N61+N62+N63+N64+N65</f>
        <v>0.33809379108440907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3" t="s">
        <v>963</v>
      </c>
      <c r="C71" s="864"/>
      <c r="D71" s="864"/>
      <c r="E71" s="864"/>
      <c r="F71" s="864"/>
      <c r="G71" s="864"/>
      <c r="H71" s="864"/>
      <c r="I71" s="73" t="s">
        <v>964</v>
      </c>
      <c r="J71" s="75" t="s">
        <v>1410</v>
      </c>
      <c r="K71" s="74" t="s">
        <v>966</v>
      </c>
      <c r="L71" s="865" t="s">
        <v>950</v>
      </c>
      <c r="M71" s="866"/>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0"/>
      <c r="C77" s="901"/>
      <c r="D77" s="901"/>
      <c r="E77" s="901"/>
      <c r="F77" s="901"/>
      <c r="G77" s="901"/>
      <c r="H77" s="901"/>
      <c r="I77" s="126"/>
      <c r="J77" s="126"/>
      <c r="K77" s="126"/>
      <c r="L77" s="914"/>
      <c r="M77" s="914"/>
      <c r="N77" s="45"/>
    </row>
    <row r="78" spans="1:15" ht="15.75" thickBot="1">
      <c r="B78" s="913" t="s">
        <v>953</v>
      </c>
      <c r="C78" s="867"/>
      <c r="D78" s="867"/>
      <c r="E78" s="867"/>
      <c r="F78" s="867"/>
      <c r="G78" s="867"/>
      <c r="H78" s="867"/>
      <c r="I78" s="867"/>
      <c r="J78" s="867"/>
      <c r="K78" s="867"/>
      <c r="L78" s="867"/>
      <c r="M78" s="868"/>
      <c r="N78" s="301">
        <f>SUM(N72:N77)</f>
        <v>846.38369307203993</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4082.8616625132563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9" t="s">
        <v>969</v>
      </c>
      <c r="C84" s="870"/>
      <c r="D84" s="870"/>
      <c r="E84" s="870"/>
      <c r="F84" s="870"/>
      <c r="G84" s="870"/>
      <c r="H84" s="870"/>
      <c r="I84" s="314"/>
      <c r="J84" s="334"/>
      <c r="K84" s="302" t="s">
        <v>970</v>
      </c>
      <c r="L84" s="871" t="s">
        <v>971</v>
      </c>
      <c r="M84" s="872"/>
      <c r="N84" s="303"/>
    </row>
    <row r="85" spans="1:14">
      <c r="B85" s="857" t="s">
        <v>972</v>
      </c>
      <c r="C85" s="858"/>
      <c r="D85" s="858"/>
      <c r="E85" s="858"/>
      <c r="F85" s="858"/>
      <c r="G85" s="858"/>
      <c r="H85" s="858"/>
      <c r="I85" s="87"/>
      <c r="J85" s="88"/>
      <c r="K85" s="304">
        <v>0.2</v>
      </c>
      <c r="L85" s="859">
        <f>N80*K85</f>
        <v>816.57233250265131</v>
      </c>
      <c r="M85" s="860"/>
      <c r="N85" s="51"/>
    </row>
    <row r="86" spans="1:14">
      <c r="B86" s="89" t="s">
        <v>973</v>
      </c>
      <c r="C86" s="90"/>
      <c r="D86" s="90"/>
      <c r="E86" s="90"/>
      <c r="F86" s="90"/>
      <c r="G86" s="90"/>
      <c r="H86" s="90"/>
      <c r="I86" s="87"/>
      <c r="J86" s="88"/>
      <c r="K86" s="304">
        <v>0.05</v>
      </c>
      <c r="L86" s="859">
        <f>N80*K86</f>
        <v>204.14308312566283</v>
      </c>
      <c r="M86" s="860"/>
      <c r="N86" s="51"/>
    </row>
    <row r="87" spans="1:14" ht="15.75" thickBot="1">
      <c r="B87" s="91" t="s">
        <v>974</v>
      </c>
      <c r="C87" s="92"/>
      <c r="D87" s="92"/>
      <c r="E87" s="92"/>
      <c r="F87" s="92"/>
      <c r="G87" s="92"/>
      <c r="H87" s="92"/>
      <c r="I87" s="93"/>
      <c r="J87" s="94"/>
      <c r="K87" s="305">
        <v>0.05</v>
      </c>
      <c r="L87" s="861">
        <f>N80*K87</f>
        <v>204.14308312566283</v>
      </c>
      <c r="M87" s="862"/>
      <c r="N87" s="51"/>
    </row>
    <row r="88" spans="1:14" ht="15.75" thickBot="1">
      <c r="B88" s="824" t="s">
        <v>953</v>
      </c>
      <c r="C88" s="825"/>
      <c r="D88" s="825"/>
      <c r="E88" s="825"/>
      <c r="F88" s="825"/>
      <c r="G88" s="825"/>
      <c r="H88" s="825"/>
      <c r="I88" s="825"/>
      <c r="J88" s="825"/>
      <c r="K88" s="825"/>
      <c r="L88" s="825"/>
      <c r="M88" s="826"/>
      <c r="N88" s="52">
        <f>L85+L86+L87</f>
        <v>1224.8584987539768</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5307.7201612672334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123</v>
      </c>
      <c r="B36" s="873" t="str">
        <f>VLOOKUP(A36,EQUIPOS!A6:D154,3,FALSE)</f>
        <v>Bomba de inyección de lechada</v>
      </c>
      <c r="C36" s="874"/>
      <c r="D36" s="874"/>
      <c r="E36" s="874"/>
      <c r="F36" s="874"/>
      <c r="G36" s="874"/>
      <c r="H36" s="875"/>
      <c r="I36" s="267"/>
      <c r="J36" s="268"/>
      <c r="K36" s="269">
        <f>VLOOKUP(A36,EQUIPOS!A6:D163,4,FALSE)</f>
        <v>27674.319085464125</v>
      </c>
      <c r="L36" s="270"/>
      <c r="M36" s="336">
        <v>670</v>
      </c>
      <c r="N36" s="272">
        <f>K36/M36</f>
        <v>41.304953858901676</v>
      </c>
    </row>
    <row r="37" spans="1:14">
      <c r="A37" s="113" t="s">
        <v>125</v>
      </c>
      <c r="B37" s="873" t="str">
        <f>VLOOKUP(A37,EQUIPOS!A7:D154,3,FALSE)</f>
        <v>Bomba para gato de tensionamiento</v>
      </c>
      <c r="C37" s="874"/>
      <c r="D37" s="874"/>
      <c r="E37" s="874"/>
      <c r="F37" s="874"/>
      <c r="G37" s="874"/>
      <c r="H37" s="875"/>
      <c r="I37" s="421"/>
      <c r="J37" s="422"/>
      <c r="K37" s="269">
        <f>VLOOKUP(A37,EQUIPOS!A7:D164,4,FALSE)</f>
        <v>37426.057283782837</v>
      </c>
      <c r="L37" s="335"/>
      <c r="M37" s="336">
        <v>670</v>
      </c>
      <c r="N37" s="272">
        <f>K37/M37</f>
        <v>55.85978699072065</v>
      </c>
    </row>
    <row r="38" spans="1:14">
      <c r="A38" s="113" t="s">
        <v>240</v>
      </c>
      <c r="B38" s="873" t="str">
        <f>VLOOKUP(A38,EQUIPOS!A8:D154,3,FALSE)</f>
        <v>Gato para tensionamiento, fuerza Max 200 ton, área de tensión 314 cm2.</v>
      </c>
      <c r="C38" s="874"/>
      <c r="D38" s="874"/>
      <c r="E38" s="874"/>
      <c r="F38" s="874"/>
      <c r="G38" s="874"/>
      <c r="H38" s="875"/>
      <c r="I38" s="328"/>
      <c r="J38" s="330"/>
      <c r="K38" s="269">
        <f>VLOOKUP(A38,EQUIPOS!A8:D165,4,FALSE)</f>
        <v>109083.35568988587</v>
      </c>
      <c r="L38" s="423"/>
      <c r="M38" s="424">
        <v>670</v>
      </c>
      <c r="N38" s="272">
        <f>K38/M38</f>
        <v>162.81097864162069</v>
      </c>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0.02</v>
      </c>
      <c r="N41" s="344">
        <f>N78*M41</f>
        <v>6.9214099586390443</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266.89712944988207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11762.221896758825</v>
      </c>
      <c r="N48" s="272">
        <f t="shared" ref="N48:N53" si="0">K48*M48</f>
        <v>47.048887587035303</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11852.278685676005</v>
      </c>
      <c r="N49" s="272">
        <f t="shared" si="0"/>
        <v>47.40911474270402</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845.14815888827297</v>
      </c>
      <c r="N50" s="272">
        <f t="shared" si="0"/>
        <v>16.902963177765461</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4591.8884596119842</v>
      </c>
      <c r="N51" s="272">
        <f t="shared" si="0"/>
        <v>390.31051906701867</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52657.619995212677</v>
      </c>
      <c r="N52" s="272">
        <f t="shared" si="0"/>
        <v>52.657619995212677</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4574.3672492195719</v>
      </c>
      <c r="N53" s="272">
        <f t="shared" si="0"/>
        <v>91.487344984391441</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645.81644955412764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0" t="s">
        <v>961</v>
      </c>
      <c r="M60" s="889"/>
      <c r="N60" s="76" t="s">
        <v>951</v>
      </c>
    </row>
    <row r="61" spans="1:14">
      <c r="B61" s="46"/>
      <c r="C61" s="317"/>
      <c r="D61" s="317"/>
      <c r="E61" s="317"/>
      <c r="F61" s="317"/>
      <c r="G61" s="31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311"/>
      <c r="I64" s="279"/>
      <c r="J64" s="286"/>
      <c r="K64" s="279"/>
      <c r="L64" s="911"/>
      <c r="M64" s="91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2"/>
      <c r="M66" s="903"/>
      <c r="N66" s="127"/>
    </row>
    <row r="67" spans="1:15" ht="15.75" thickBot="1">
      <c r="B67" s="913" t="s">
        <v>953</v>
      </c>
      <c r="C67" s="867"/>
      <c r="D67" s="867"/>
      <c r="E67" s="867"/>
      <c r="F67" s="867"/>
      <c r="G67" s="867"/>
      <c r="H67" s="867"/>
      <c r="I67" s="867"/>
      <c r="J67" s="867"/>
      <c r="K67" s="867"/>
      <c r="L67" s="867"/>
      <c r="M67" s="868"/>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3" t="s">
        <v>963</v>
      </c>
      <c r="C71" s="864"/>
      <c r="D71" s="864"/>
      <c r="E71" s="864"/>
      <c r="F71" s="864"/>
      <c r="G71" s="864"/>
      <c r="H71" s="864"/>
      <c r="I71" s="73" t="s">
        <v>964</v>
      </c>
      <c r="J71" s="75" t="s">
        <v>1410</v>
      </c>
      <c r="K71" s="74" t="s">
        <v>966</v>
      </c>
      <c r="L71" s="865" t="s">
        <v>950</v>
      </c>
      <c r="M71" s="866"/>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0"/>
      <c r="C77" s="901"/>
      <c r="D77" s="901"/>
      <c r="E77" s="901"/>
      <c r="F77" s="901"/>
      <c r="G77" s="901"/>
      <c r="H77" s="901"/>
      <c r="I77" s="126"/>
      <c r="J77" s="126"/>
      <c r="K77" s="126"/>
      <c r="L77" s="914"/>
      <c r="M77" s="914"/>
      <c r="N77" s="127"/>
    </row>
    <row r="78" spans="1:15" ht="15.75" thickBot="1">
      <c r="B78" s="913" t="s">
        <v>953</v>
      </c>
      <c r="C78" s="867"/>
      <c r="D78" s="867"/>
      <c r="E78" s="867"/>
      <c r="F78" s="867"/>
      <c r="G78" s="867"/>
      <c r="H78" s="867"/>
      <c r="I78" s="867"/>
      <c r="J78" s="867"/>
      <c r="K78" s="867"/>
      <c r="L78" s="867"/>
      <c r="M78" s="868"/>
      <c r="N78" s="460">
        <f>SUM(N72:N77)</f>
        <v>346.07049793195222</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1258.7840769359618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9" t="s">
        <v>969</v>
      </c>
      <c r="C84" s="870"/>
      <c r="D84" s="870"/>
      <c r="E84" s="870"/>
      <c r="F84" s="870"/>
      <c r="G84" s="870"/>
      <c r="H84" s="870"/>
      <c r="I84" s="314"/>
      <c r="J84" s="334"/>
      <c r="K84" s="302" t="s">
        <v>970</v>
      </c>
      <c r="L84" s="871" t="s">
        <v>971</v>
      </c>
      <c r="M84" s="872"/>
      <c r="N84" s="303"/>
    </row>
    <row r="85" spans="1:14">
      <c r="B85" s="857" t="s">
        <v>972</v>
      </c>
      <c r="C85" s="858"/>
      <c r="D85" s="858"/>
      <c r="E85" s="858"/>
      <c r="F85" s="858"/>
      <c r="G85" s="858"/>
      <c r="H85" s="858"/>
      <c r="I85" s="87"/>
      <c r="J85" s="88"/>
      <c r="K85" s="304">
        <v>0.2</v>
      </c>
      <c r="L85" s="859">
        <f>N80*K85</f>
        <v>251.75681538719238</v>
      </c>
      <c r="M85" s="860"/>
      <c r="N85" s="51"/>
    </row>
    <row r="86" spans="1:14">
      <c r="B86" s="89" t="s">
        <v>973</v>
      </c>
      <c r="C86" s="90"/>
      <c r="D86" s="90"/>
      <c r="E86" s="90"/>
      <c r="F86" s="90"/>
      <c r="G86" s="90"/>
      <c r="H86" s="90"/>
      <c r="I86" s="87"/>
      <c r="J86" s="88"/>
      <c r="K86" s="304">
        <v>0.05</v>
      </c>
      <c r="L86" s="859">
        <f>N80*K86</f>
        <v>62.939203846798094</v>
      </c>
      <c r="M86" s="860"/>
      <c r="N86" s="51"/>
    </row>
    <row r="87" spans="1:14" ht="15.75" thickBot="1">
      <c r="B87" s="91" t="s">
        <v>974</v>
      </c>
      <c r="C87" s="92"/>
      <c r="D87" s="92"/>
      <c r="E87" s="92"/>
      <c r="F87" s="92"/>
      <c r="G87" s="92"/>
      <c r="H87" s="92"/>
      <c r="I87" s="93"/>
      <c r="J87" s="94"/>
      <c r="K87" s="305">
        <v>0.05</v>
      </c>
      <c r="L87" s="861">
        <f>N80*K87</f>
        <v>62.939203846798094</v>
      </c>
      <c r="M87" s="862"/>
      <c r="N87" s="51"/>
    </row>
    <row r="88" spans="1:14" ht="15.75" thickBot="1">
      <c r="B88" s="824" t="s">
        <v>953</v>
      </c>
      <c r="C88" s="825"/>
      <c r="D88" s="825"/>
      <c r="E88" s="825"/>
      <c r="F88" s="825"/>
      <c r="G88" s="825"/>
      <c r="H88" s="825"/>
      <c r="I88" s="825"/>
      <c r="J88" s="825"/>
      <c r="K88" s="825"/>
      <c r="L88" s="825"/>
      <c r="M88" s="826"/>
      <c r="N88" s="52">
        <f>L85+L86+L87</f>
        <v>377.63522308078853</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1636.4193000167504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123</v>
      </c>
      <c r="B36" s="873" t="str">
        <f>VLOOKUP(A36,EQUIPOS!A6:D154,3,FALSE)</f>
        <v>Bomba de inyección de lechada</v>
      </c>
      <c r="C36" s="874"/>
      <c r="D36" s="874"/>
      <c r="E36" s="874"/>
      <c r="F36" s="874"/>
      <c r="G36" s="874"/>
      <c r="H36" s="875"/>
      <c r="I36" s="267"/>
      <c r="J36" s="268"/>
      <c r="K36" s="269">
        <f>VLOOKUP(A36,EQUIPOS!A6:D163,4,FALSE)</f>
        <v>27674.319085464125</v>
      </c>
      <c r="L36" s="270"/>
      <c r="M36" s="336">
        <v>670</v>
      </c>
      <c r="N36" s="272">
        <f>K36/M36</f>
        <v>41.304953858901676</v>
      </c>
    </row>
    <row r="37" spans="1:14">
      <c r="A37" s="113" t="s">
        <v>125</v>
      </c>
      <c r="B37" s="873" t="str">
        <f>VLOOKUP(A37,EQUIPOS!A7:D154,3,FALSE)</f>
        <v>Bomba para gato de tensionamiento</v>
      </c>
      <c r="C37" s="874"/>
      <c r="D37" s="874"/>
      <c r="E37" s="874"/>
      <c r="F37" s="874"/>
      <c r="G37" s="874"/>
      <c r="H37" s="875"/>
      <c r="I37" s="421"/>
      <c r="J37" s="422"/>
      <c r="K37" s="269">
        <f>VLOOKUP(A37,EQUIPOS!A7:D164,4,FALSE)</f>
        <v>37426.057283782837</v>
      </c>
      <c r="L37" s="335"/>
      <c r="M37" s="336">
        <v>670</v>
      </c>
      <c r="N37" s="272">
        <f>K37/M37</f>
        <v>55.85978699072065</v>
      </c>
    </row>
    <row r="38" spans="1:14">
      <c r="A38" s="113" t="s">
        <v>240</v>
      </c>
      <c r="B38" s="873" t="str">
        <f>VLOOKUP(A38,EQUIPOS!A8:D154,3,FALSE)</f>
        <v>Gato para tensionamiento, fuerza Max 200 ton, área de tensión 314 cm2.</v>
      </c>
      <c r="C38" s="874"/>
      <c r="D38" s="874"/>
      <c r="E38" s="874"/>
      <c r="F38" s="874"/>
      <c r="G38" s="874"/>
      <c r="H38" s="875"/>
      <c r="I38" s="328"/>
      <c r="J38" s="330"/>
      <c r="K38" s="269">
        <f>VLOOKUP(A38,EQUIPOS!A8:D165,4,FALSE)</f>
        <v>109083.35568988587</v>
      </c>
      <c r="L38" s="423"/>
      <c r="M38" s="424">
        <v>670</v>
      </c>
      <c r="N38" s="272">
        <f>K38/M38</f>
        <v>162.81097864162069</v>
      </c>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0.02</v>
      </c>
      <c r="N41" s="344">
        <f>N78*M41</f>
        <v>6.9214099586390443</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266.89712944988207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11762.221896758825</v>
      </c>
      <c r="N48" s="272">
        <f t="shared" ref="N48:N53" si="0">K48*M48</f>
        <v>47.048887587035303</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11852.278685676005</v>
      </c>
      <c r="N49" s="272">
        <f t="shared" si="0"/>
        <v>47.40911474270402</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845.14815888827297</v>
      </c>
      <c r="N50" s="272">
        <f t="shared" si="0"/>
        <v>16.902963177765461</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4591.8884596119842</v>
      </c>
      <c r="N51" s="272">
        <f t="shared" si="0"/>
        <v>25393.143181654275</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52657.619995212677</v>
      </c>
      <c r="N52" s="272">
        <f t="shared" si="0"/>
        <v>52.657619995212677</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4574.3672492195719</v>
      </c>
      <c r="N53" s="272">
        <f t="shared" si="0"/>
        <v>91.487344984391441</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25648.649112141386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0" t="s">
        <v>961</v>
      </c>
      <c r="M60" s="889"/>
      <c r="N60" s="76" t="s">
        <v>951</v>
      </c>
    </row>
    <row r="61" spans="1:14">
      <c r="B61" s="46"/>
      <c r="C61" s="317"/>
      <c r="D61" s="317"/>
      <c r="E61" s="317"/>
      <c r="F61" s="317"/>
      <c r="G61" s="31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311"/>
      <c r="I64" s="279"/>
      <c r="J64" s="286"/>
      <c r="K64" s="279"/>
      <c r="L64" s="911"/>
      <c r="M64" s="91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2"/>
      <c r="M66" s="903"/>
      <c r="N66" s="127"/>
    </row>
    <row r="67" spans="1:15" ht="15.75" thickBot="1">
      <c r="B67" s="913" t="s">
        <v>953</v>
      </c>
      <c r="C67" s="867"/>
      <c r="D67" s="867"/>
      <c r="E67" s="867"/>
      <c r="F67" s="867"/>
      <c r="G67" s="867"/>
      <c r="H67" s="867"/>
      <c r="I67" s="867"/>
      <c r="J67" s="867"/>
      <c r="K67" s="867"/>
      <c r="L67" s="867"/>
      <c r="M67" s="868"/>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3" t="s">
        <v>963</v>
      </c>
      <c r="C71" s="864"/>
      <c r="D71" s="864"/>
      <c r="E71" s="864"/>
      <c r="F71" s="864"/>
      <c r="G71" s="864"/>
      <c r="H71" s="864"/>
      <c r="I71" s="73" t="s">
        <v>964</v>
      </c>
      <c r="J71" s="75" t="s">
        <v>1410</v>
      </c>
      <c r="K71" s="74" t="s">
        <v>966</v>
      </c>
      <c r="L71" s="865" t="s">
        <v>950</v>
      </c>
      <c r="M71" s="866"/>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0"/>
      <c r="C77" s="901"/>
      <c r="D77" s="901"/>
      <c r="E77" s="901"/>
      <c r="F77" s="901"/>
      <c r="G77" s="901"/>
      <c r="H77" s="901"/>
      <c r="I77" s="126"/>
      <c r="J77" s="126"/>
      <c r="K77" s="126"/>
      <c r="L77" s="914"/>
      <c r="M77" s="914"/>
      <c r="N77" s="45"/>
    </row>
    <row r="78" spans="1:15" ht="15.75" thickBot="1">
      <c r="B78" s="913" t="s">
        <v>953</v>
      </c>
      <c r="C78" s="867"/>
      <c r="D78" s="867"/>
      <c r="E78" s="867"/>
      <c r="F78" s="867"/>
      <c r="G78" s="867"/>
      <c r="H78" s="867"/>
      <c r="I78" s="867"/>
      <c r="J78" s="867"/>
      <c r="K78" s="867"/>
      <c r="L78" s="867"/>
      <c r="M78" s="868"/>
      <c r="N78" s="301">
        <f>SUM(N72:N77)</f>
        <v>346.07049793195222</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26261.616739523219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9" t="s">
        <v>969</v>
      </c>
      <c r="C84" s="870"/>
      <c r="D84" s="870"/>
      <c r="E84" s="870"/>
      <c r="F84" s="870"/>
      <c r="G84" s="870"/>
      <c r="H84" s="870"/>
      <c r="I84" s="314"/>
      <c r="J84" s="334"/>
      <c r="K84" s="302" t="s">
        <v>970</v>
      </c>
      <c r="L84" s="871" t="s">
        <v>971</v>
      </c>
      <c r="M84" s="872"/>
      <c r="N84" s="303"/>
    </row>
    <row r="85" spans="1:14">
      <c r="B85" s="857" t="s">
        <v>972</v>
      </c>
      <c r="C85" s="858"/>
      <c r="D85" s="858"/>
      <c r="E85" s="858"/>
      <c r="F85" s="858"/>
      <c r="G85" s="858"/>
      <c r="H85" s="858"/>
      <c r="I85" s="87"/>
      <c r="J85" s="88"/>
      <c r="K85" s="304">
        <v>0.2</v>
      </c>
      <c r="L85" s="859">
        <f>N80*K85</f>
        <v>5252.3233479046439</v>
      </c>
      <c r="M85" s="860"/>
      <c r="N85" s="51"/>
    </row>
    <row r="86" spans="1:14">
      <c r="B86" s="89" t="s">
        <v>973</v>
      </c>
      <c r="C86" s="90"/>
      <c r="D86" s="90"/>
      <c r="E86" s="90"/>
      <c r="F86" s="90"/>
      <c r="G86" s="90"/>
      <c r="H86" s="90"/>
      <c r="I86" s="87"/>
      <c r="J86" s="88"/>
      <c r="K86" s="304">
        <v>0.05</v>
      </c>
      <c r="L86" s="859">
        <f>N80*K86</f>
        <v>1313.080836976161</v>
      </c>
      <c r="M86" s="860"/>
      <c r="N86" s="51"/>
    </row>
    <row r="87" spans="1:14" ht="15.75" thickBot="1">
      <c r="B87" s="91" t="s">
        <v>974</v>
      </c>
      <c r="C87" s="92"/>
      <c r="D87" s="92"/>
      <c r="E87" s="92"/>
      <c r="F87" s="92"/>
      <c r="G87" s="92"/>
      <c r="H87" s="92"/>
      <c r="I87" s="93"/>
      <c r="J87" s="94"/>
      <c r="K87" s="305">
        <v>0.05</v>
      </c>
      <c r="L87" s="861">
        <f>N80*K87</f>
        <v>1313.080836976161</v>
      </c>
      <c r="M87" s="862"/>
      <c r="N87" s="51"/>
    </row>
    <row r="88" spans="1:14" ht="15.75" thickBot="1">
      <c r="B88" s="824" t="s">
        <v>953</v>
      </c>
      <c r="C88" s="825"/>
      <c r="D88" s="825"/>
      <c r="E88" s="825"/>
      <c r="F88" s="825"/>
      <c r="G88" s="825"/>
      <c r="H88" s="825"/>
      <c r="I88" s="825"/>
      <c r="J88" s="825"/>
      <c r="K88" s="825"/>
      <c r="L88" s="825"/>
      <c r="M88" s="826"/>
      <c r="N88" s="52">
        <f>L85+L86+L87</f>
        <v>7878.4850218569654</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34140.101761380181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8"/>
      <c r="C1" s="930"/>
      <c r="D1" s="931"/>
      <c r="E1" s="931"/>
      <c r="F1" s="931"/>
      <c r="G1" s="931"/>
      <c r="H1" s="931"/>
      <c r="I1" s="931"/>
      <c r="J1" s="932"/>
      <c r="K1" s="983" t="s">
        <v>933</v>
      </c>
      <c r="L1" s="935" t="s">
        <v>2198</v>
      </c>
      <c r="M1" s="936"/>
      <c r="N1" s="937"/>
    </row>
    <row r="2" spans="2:14">
      <c r="B2" s="919"/>
      <c r="C2" s="941" t="s">
        <v>934</v>
      </c>
      <c r="D2" s="942"/>
      <c r="E2" s="942"/>
      <c r="F2" s="942"/>
      <c r="G2" s="942"/>
      <c r="H2" s="942"/>
      <c r="I2" s="942"/>
      <c r="J2" s="943"/>
      <c r="K2" s="982"/>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82"/>
      <c r="L4" s="938"/>
      <c r="M4" s="939"/>
      <c r="N4" s="94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984" t="s">
        <v>945</v>
      </c>
      <c r="M30" s="801"/>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9" t="s">
        <v>948</v>
      </c>
      <c r="J35" s="896"/>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959"/>
      <c r="D41" s="959"/>
      <c r="E41" s="38"/>
      <c r="F41" s="39"/>
      <c r="G41" s="39"/>
      <c r="H41" s="40"/>
      <c r="I41" s="36"/>
      <c r="J41" s="37"/>
      <c r="K41" s="279"/>
      <c r="L41" s="276"/>
      <c r="M41" s="401">
        <v>0.01</v>
      </c>
      <c r="N41" s="344">
        <f>N78*M41</f>
        <v>19.5595296875</v>
      </c>
    </row>
    <row r="42" spans="1:14" ht="15.75" thickBot="1">
      <c r="B42" s="960"/>
      <c r="C42" s="961"/>
      <c r="D42" s="961"/>
      <c r="E42" s="961"/>
      <c r="F42" s="961"/>
      <c r="G42" s="961"/>
      <c r="H42" s="962"/>
      <c r="I42" s="883"/>
      <c r="J42" s="884"/>
      <c r="K42" s="41"/>
      <c r="L42" s="885"/>
      <c r="M42" s="963"/>
      <c r="N42" s="105"/>
    </row>
    <row r="43" spans="1:14" ht="15.75" thickBot="1">
      <c r="B43" s="824" t="s">
        <v>953</v>
      </c>
      <c r="C43" s="825"/>
      <c r="D43" s="825"/>
      <c r="E43" s="825"/>
      <c r="F43" s="825"/>
      <c r="G43" s="825"/>
      <c r="H43" s="825"/>
      <c r="I43" s="825"/>
      <c r="J43" s="825"/>
      <c r="K43" s="825"/>
      <c r="L43" s="825"/>
      <c r="M43" s="826"/>
      <c r="N43" s="394">
        <f>SUM(N36:N42)</f>
        <v>19.5595296875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528968.17746674304</v>
      </c>
      <c r="N48" s="272">
        <f>K48*M48</f>
        <v>528968.17746674304</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528968.17746674304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0" t="s">
        <v>961</v>
      </c>
      <c r="M60" s="889"/>
      <c r="N60" s="76" t="s">
        <v>951</v>
      </c>
    </row>
    <row r="61" spans="1:14">
      <c r="B61" s="46"/>
      <c r="C61" s="317"/>
      <c r="D61" s="317"/>
      <c r="E61" s="317"/>
      <c r="F61" s="317"/>
      <c r="G61" s="31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311"/>
      <c r="I64" s="279"/>
      <c r="J64" s="286"/>
      <c r="K64" s="279"/>
      <c r="L64" s="911"/>
      <c r="M64" s="91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2"/>
      <c r="M66" s="903"/>
      <c r="N66" s="127"/>
    </row>
    <row r="67" spans="1:15" ht="15.75" thickBot="1">
      <c r="B67" s="913" t="s">
        <v>953</v>
      </c>
      <c r="C67" s="867"/>
      <c r="D67" s="867"/>
      <c r="E67" s="867"/>
      <c r="F67" s="867"/>
      <c r="G67" s="867"/>
      <c r="H67" s="867"/>
      <c r="I67" s="867"/>
      <c r="J67" s="867"/>
      <c r="K67" s="867"/>
      <c r="L67" s="867"/>
      <c r="M67" s="868"/>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3" t="s">
        <v>963</v>
      </c>
      <c r="C71" s="864"/>
      <c r="D71" s="864"/>
      <c r="E71" s="864"/>
      <c r="F71" s="864"/>
      <c r="G71" s="864"/>
      <c r="H71" s="985"/>
      <c r="I71" s="73" t="s">
        <v>964</v>
      </c>
      <c r="J71" s="75" t="s">
        <v>1410</v>
      </c>
      <c r="K71" s="74" t="s">
        <v>966</v>
      </c>
      <c r="L71" s="865" t="s">
        <v>950</v>
      </c>
      <c r="M71" s="978"/>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32</v>
      </c>
      <c r="N72" s="395">
        <f>K72/M72</f>
        <v>1955.9529687499999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0"/>
      <c r="C77" s="901"/>
      <c r="D77" s="901"/>
      <c r="E77" s="901"/>
      <c r="F77" s="901"/>
      <c r="G77" s="901"/>
      <c r="H77" s="884"/>
      <c r="I77" s="126"/>
      <c r="J77" s="126"/>
      <c r="K77" s="126"/>
      <c r="L77" s="986"/>
      <c r="M77" s="886"/>
      <c r="N77" s="127"/>
    </row>
    <row r="78" spans="1:15" ht="15.75" thickBot="1">
      <c r="B78" s="913" t="s">
        <v>953</v>
      </c>
      <c r="C78" s="867"/>
      <c r="D78" s="867"/>
      <c r="E78" s="867"/>
      <c r="F78" s="867"/>
      <c r="G78" s="867"/>
      <c r="H78" s="867"/>
      <c r="I78" s="867"/>
      <c r="J78" s="867"/>
      <c r="K78" s="867"/>
      <c r="L78" s="867"/>
      <c r="M78" s="868"/>
      <c r="N78" s="460">
        <f>SUM(N72:N77)</f>
        <v>1955.9529687499999</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530943.68996518059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9" t="s">
        <v>969</v>
      </c>
      <c r="C84" s="870"/>
      <c r="D84" s="870"/>
      <c r="E84" s="870"/>
      <c r="F84" s="870"/>
      <c r="G84" s="870"/>
      <c r="H84" s="870"/>
      <c r="I84" s="314"/>
      <c r="J84" s="334"/>
      <c r="K84" s="302" t="s">
        <v>970</v>
      </c>
      <c r="L84" s="871" t="s">
        <v>971</v>
      </c>
      <c r="M84" s="872"/>
      <c r="N84" s="303"/>
    </row>
    <row r="85" spans="1:14">
      <c r="B85" s="857" t="s">
        <v>972</v>
      </c>
      <c r="C85" s="858"/>
      <c r="D85" s="858"/>
      <c r="E85" s="858"/>
      <c r="F85" s="858"/>
      <c r="G85" s="858"/>
      <c r="H85" s="858"/>
      <c r="I85" s="87"/>
      <c r="J85" s="88"/>
      <c r="K85" s="304">
        <v>0.2</v>
      </c>
      <c r="L85" s="859">
        <f>N80*K85</f>
        <v>106188.73799303612</v>
      </c>
      <c r="M85" s="860"/>
      <c r="N85" s="51"/>
    </row>
    <row r="86" spans="1:14">
      <c r="B86" s="89" t="s">
        <v>973</v>
      </c>
      <c r="C86" s="90"/>
      <c r="D86" s="90"/>
      <c r="E86" s="90"/>
      <c r="F86" s="90"/>
      <c r="G86" s="90"/>
      <c r="H86" s="90"/>
      <c r="I86" s="87"/>
      <c r="J86" s="88"/>
      <c r="K86" s="304">
        <v>0.05</v>
      </c>
      <c r="L86" s="859">
        <f>N80*K86</f>
        <v>26547.18449825903</v>
      </c>
      <c r="M86" s="860"/>
      <c r="N86" s="51"/>
    </row>
    <row r="87" spans="1:14" ht="15.75" thickBot="1">
      <c r="B87" s="91" t="s">
        <v>974</v>
      </c>
      <c r="C87" s="92"/>
      <c r="D87" s="92"/>
      <c r="E87" s="92"/>
      <c r="F87" s="92"/>
      <c r="G87" s="92"/>
      <c r="H87" s="92"/>
      <c r="I87" s="93"/>
      <c r="J87" s="94"/>
      <c r="K87" s="305">
        <v>0.05</v>
      </c>
      <c r="L87" s="861">
        <f>N80*K87</f>
        <v>26547.18449825903</v>
      </c>
      <c r="M87" s="862"/>
      <c r="N87" s="51"/>
    </row>
    <row r="88" spans="1:14" ht="15.75" thickBot="1">
      <c r="B88" s="824" t="s">
        <v>953</v>
      </c>
      <c r="C88" s="825"/>
      <c r="D88" s="825"/>
      <c r="E88" s="825"/>
      <c r="F88" s="825"/>
      <c r="G88" s="825"/>
      <c r="H88" s="825"/>
      <c r="I88" s="825"/>
      <c r="J88" s="825"/>
      <c r="K88" s="825"/>
      <c r="L88" s="825"/>
      <c r="M88" s="826"/>
      <c r="N88" s="52">
        <f>L85+L86+L87</f>
        <v>159283.10698955419</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690226.79695473472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N78*M41</f>
        <v>62.590495000000004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62.590495000000004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43971.102058710523</v>
      </c>
      <c r="N48" s="272">
        <f>K48*M48</f>
        <v>46169.65716164605</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46169.65716164605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0" t="s">
        <v>961</v>
      </c>
      <c r="M60" s="889"/>
      <c r="N60" s="76" t="s">
        <v>951</v>
      </c>
    </row>
    <row r="61" spans="1:14">
      <c r="B61" s="46"/>
      <c r="C61" s="317"/>
      <c r="D61" s="317"/>
      <c r="E61" s="317"/>
      <c r="F61" s="317"/>
      <c r="G61" s="31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311"/>
      <c r="I64" s="279"/>
      <c r="J64" s="286"/>
      <c r="K64" s="279"/>
      <c r="L64" s="911"/>
      <c r="M64" s="91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2"/>
      <c r="M66" s="903"/>
      <c r="N66" s="127"/>
    </row>
    <row r="67" spans="1:15" ht="15.75" thickBot="1">
      <c r="B67" s="913" t="s">
        <v>953</v>
      </c>
      <c r="C67" s="867"/>
      <c r="D67" s="867"/>
      <c r="E67" s="867"/>
      <c r="F67" s="867"/>
      <c r="G67" s="867"/>
      <c r="H67" s="867"/>
      <c r="I67" s="867"/>
      <c r="J67" s="867"/>
      <c r="K67" s="867"/>
      <c r="L67" s="867"/>
      <c r="M67" s="868"/>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3" t="s">
        <v>963</v>
      </c>
      <c r="C71" s="864"/>
      <c r="D71" s="864"/>
      <c r="E71" s="864"/>
      <c r="F71" s="864"/>
      <c r="G71" s="864"/>
      <c r="H71" s="864"/>
      <c r="I71" s="73" t="s">
        <v>964</v>
      </c>
      <c r="J71" s="75" t="s">
        <v>1410</v>
      </c>
      <c r="K71" s="74" t="s">
        <v>966</v>
      </c>
      <c r="L71" s="865" t="s">
        <v>950</v>
      </c>
      <c r="M71" s="978"/>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1">
        <v>100</v>
      </c>
      <c r="N72" s="395">
        <f>K72/M72</f>
        <v>1251.8099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0"/>
      <c r="C77" s="901"/>
      <c r="D77" s="901"/>
      <c r="E77" s="901"/>
      <c r="F77" s="901"/>
      <c r="G77" s="901"/>
      <c r="H77" s="901"/>
      <c r="I77" s="126"/>
      <c r="J77" s="126"/>
      <c r="K77" s="126"/>
      <c r="L77" s="914"/>
      <c r="M77" s="914"/>
      <c r="N77" s="45"/>
    </row>
    <row r="78" spans="1:15" ht="15.75" thickBot="1">
      <c r="B78" s="913" t="s">
        <v>953</v>
      </c>
      <c r="C78" s="867"/>
      <c r="D78" s="867"/>
      <c r="E78" s="867"/>
      <c r="F78" s="867"/>
      <c r="G78" s="867"/>
      <c r="H78" s="867"/>
      <c r="I78" s="867"/>
      <c r="J78" s="867"/>
      <c r="K78" s="867"/>
      <c r="L78" s="867"/>
      <c r="M78" s="868"/>
      <c r="N78" s="301">
        <f>SUM(N72:N77)</f>
        <v>1251.8099</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47484.057556646047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9" t="s">
        <v>969</v>
      </c>
      <c r="C84" s="870"/>
      <c r="D84" s="870"/>
      <c r="E84" s="870"/>
      <c r="F84" s="870"/>
      <c r="G84" s="870"/>
      <c r="H84" s="870"/>
      <c r="I84" s="314"/>
      <c r="J84" s="334"/>
      <c r="K84" s="302" t="s">
        <v>970</v>
      </c>
      <c r="L84" s="871" t="s">
        <v>971</v>
      </c>
      <c r="M84" s="872"/>
      <c r="N84" s="303"/>
    </row>
    <row r="85" spans="1:14">
      <c r="B85" s="857" t="s">
        <v>972</v>
      </c>
      <c r="C85" s="858"/>
      <c r="D85" s="858"/>
      <c r="E85" s="858"/>
      <c r="F85" s="858"/>
      <c r="G85" s="858"/>
      <c r="H85" s="858"/>
      <c r="I85" s="87"/>
      <c r="J85" s="88"/>
      <c r="K85" s="304">
        <v>0.2</v>
      </c>
      <c r="L85" s="859">
        <f>N80*K85</f>
        <v>9496.8115113292097</v>
      </c>
      <c r="M85" s="860"/>
      <c r="N85" s="51"/>
    </row>
    <row r="86" spans="1:14">
      <c r="B86" s="89" t="s">
        <v>973</v>
      </c>
      <c r="C86" s="90"/>
      <c r="D86" s="90"/>
      <c r="E86" s="90"/>
      <c r="F86" s="90"/>
      <c r="G86" s="90"/>
      <c r="H86" s="90"/>
      <c r="I86" s="87"/>
      <c r="J86" s="88"/>
      <c r="K86" s="304">
        <v>0.05</v>
      </c>
      <c r="L86" s="859">
        <f>N80*K86</f>
        <v>2374.2028778323024</v>
      </c>
      <c r="M86" s="860"/>
      <c r="N86" s="51"/>
    </row>
    <row r="87" spans="1:14" ht="15.75" thickBot="1">
      <c r="B87" s="91" t="s">
        <v>974</v>
      </c>
      <c r="C87" s="92"/>
      <c r="D87" s="92"/>
      <c r="E87" s="92"/>
      <c r="F87" s="92"/>
      <c r="G87" s="92"/>
      <c r="H87" s="92"/>
      <c r="I87" s="93"/>
      <c r="J87" s="94"/>
      <c r="K87" s="305">
        <v>0.05</v>
      </c>
      <c r="L87" s="861">
        <f>N80*K87</f>
        <v>2374.2028778323024</v>
      </c>
      <c r="M87" s="862"/>
      <c r="N87" s="51"/>
    </row>
    <row r="88" spans="1:14" ht="15.75" thickBot="1">
      <c r="B88" s="824" t="s">
        <v>953</v>
      </c>
      <c r="C88" s="825"/>
      <c r="D88" s="825"/>
      <c r="E88" s="825"/>
      <c r="F88" s="825"/>
      <c r="G88" s="825"/>
      <c r="H88" s="825"/>
      <c r="I88" s="825"/>
      <c r="J88" s="825"/>
      <c r="K88" s="825"/>
      <c r="L88" s="825"/>
      <c r="M88" s="826"/>
      <c r="N88" s="52">
        <f>L85+L86+L87</f>
        <v>14245.217266993814</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61729.274823639862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7" zoomScale="75" zoomScaleNormal="75" workbookViewId="0">
      <selection activeCell="A81" sqref="A81"/>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190</v>
      </c>
      <c r="B36" s="873" t="str">
        <f>VLOOKUP(A36,EQUIPOS!A6:D154,3,FALSE)</f>
        <v>Diferencial de 3 ton</v>
      </c>
      <c r="C36" s="874"/>
      <c r="D36" s="874"/>
      <c r="E36" s="874"/>
      <c r="F36" s="874"/>
      <c r="G36" s="874"/>
      <c r="H36" s="875"/>
      <c r="I36" s="267"/>
      <c r="J36" s="268"/>
      <c r="K36" s="269">
        <f>VLOOKUP(A36,EQUIPOS!A6:D163,4,FALSE)</f>
        <v>4547.0930417114141</v>
      </c>
      <c r="L36" s="270"/>
      <c r="M36" s="336">
        <v>40</v>
      </c>
      <c r="N36" s="272">
        <f>K36/M36</f>
        <v>113.67732604278535</v>
      </c>
    </row>
    <row r="37" spans="1:14">
      <c r="A37" s="113" t="s">
        <v>195</v>
      </c>
      <c r="B37" s="873" t="str">
        <f>VLOOKUP(A37,EQUIPOS!A7:D154,3,FALSE)</f>
        <v xml:space="preserve">Equipo de oxicorte, Capacidad de corte: hasta 6´´ (152mm) </v>
      </c>
      <c r="C37" s="874"/>
      <c r="D37" s="874"/>
      <c r="E37" s="874"/>
      <c r="F37" s="874"/>
      <c r="G37" s="874"/>
      <c r="H37" s="875"/>
      <c r="I37" s="421"/>
      <c r="J37" s="422"/>
      <c r="K37" s="269">
        <f>VLOOKUP(A37,EQUIPOS!A7:D164,4,FALSE)</f>
        <v>2674.396452034488</v>
      </c>
      <c r="L37" s="335"/>
      <c r="M37" s="336">
        <v>40</v>
      </c>
      <c r="N37" s="272">
        <f t="shared" ref="N37:N43" si="0">K37/M37</f>
        <v>66.859911300862194</v>
      </c>
    </row>
    <row r="38" spans="1:14">
      <c r="A38" s="113" t="s">
        <v>204</v>
      </c>
      <c r="B38" s="873" t="str">
        <f>VLOOKUP(A38,EQUIPOS!A8:D154,3,FALSE)</f>
        <v xml:space="preserve">Equipo de soldadura 250 AMP
</v>
      </c>
      <c r="C38" s="874"/>
      <c r="D38" s="874"/>
      <c r="E38" s="874"/>
      <c r="F38" s="874"/>
      <c r="G38" s="874"/>
      <c r="H38" s="875"/>
      <c r="I38" s="421"/>
      <c r="J38" s="422"/>
      <c r="K38" s="269">
        <f>VLOOKUP(A38,EQUIPOS!A8:D165,4,FALSE)</f>
        <v>17157.692647844935</v>
      </c>
      <c r="L38" s="335"/>
      <c r="M38" s="336">
        <v>40</v>
      </c>
      <c r="N38" s="272">
        <f t="shared" si="0"/>
        <v>428.94231619612339</v>
      </c>
    </row>
    <row r="39" spans="1:14">
      <c r="A39" s="113" t="s">
        <v>208</v>
      </c>
      <c r="B39" s="873" t="str">
        <f>VLOOKUP(A39,EQUIPOS!A9:D154,3,FALSE)</f>
        <v>Equipo de soldadura 400</v>
      </c>
      <c r="C39" s="874"/>
      <c r="D39" s="874"/>
      <c r="E39" s="874"/>
      <c r="F39" s="874"/>
      <c r="G39" s="874"/>
      <c r="H39" s="875"/>
      <c r="I39" s="421"/>
      <c r="J39" s="422"/>
      <c r="K39" s="269">
        <f>VLOOKUP(A39,EQUIPOS!A9:D166,4,FALSE)</f>
        <v>17567.302610501803</v>
      </c>
      <c r="L39" s="335"/>
      <c r="M39" s="336">
        <v>40</v>
      </c>
      <c r="N39" s="272">
        <f t="shared" si="0"/>
        <v>439.1825652625451</v>
      </c>
    </row>
    <row r="40" spans="1:14">
      <c r="A40" s="113" t="s">
        <v>210</v>
      </c>
      <c r="B40" s="873" t="str">
        <f>VLOOKUP(A40,EQUIPOS!A10:D154,3,FALSE)</f>
        <v>Equipo de soldadura 600</v>
      </c>
      <c r="C40" s="874"/>
      <c r="D40" s="874"/>
      <c r="E40" s="874"/>
      <c r="F40" s="874"/>
      <c r="G40" s="874"/>
      <c r="H40" s="875"/>
      <c r="I40" s="421"/>
      <c r="J40" s="422"/>
      <c r="K40" s="269">
        <f>VLOOKUP(A40,EQUIPOS!A10:D167,4,FALSE)</f>
        <v>17567.302610501803</v>
      </c>
      <c r="L40" s="335"/>
      <c r="M40" s="336">
        <v>40</v>
      </c>
      <c r="N40" s="272">
        <f t="shared" si="0"/>
        <v>439.1825652625451</v>
      </c>
    </row>
    <row r="41" spans="1:14">
      <c r="A41" s="113" t="s">
        <v>202</v>
      </c>
      <c r="B41" s="873" t="str">
        <f>VLOOKUP(A41,EQUIPOS!A11:D155,3,FALSE)</f>
        <v xml:space="preserve">Equipo de rayos X y/o ultrasonido
</v>
      </c>
      <c r="C41" s="874"/>
      <c r="D41" s="874"/>
      <c r="E41" s="874"/>
      <c r="F41" s="874"/>
      <c r="G41" s="874"/>
      <c r="H41" s="875"/>
      <c r="I41" s="421"/>
      <c r="J41" s="422"/>
      <c r="K41" s="269">
        <f>VLOOKUP(A41,EQUIPOS!A11:D168,4,FALSE)</f>
        <v>64187.948652765321</v>
      </c>
      <c r="L41" s="335"/>
      <c r="M41" s="336">
        <v>4000</v>
      </c>
      <c r="N41" s="272">
        <f t="shared" si="0"/>
        <v>16.046987163191329</v>
      </c>
    </row>
    <row r="42" spans="1:14">
      <c r="A42" s="113" t="s">
        <v>294</v>
      </c>
      <c r="B42" s="873" t="str">
        <f>VLOOKUP(A42,EQUIPOS!A12:D156,3,FALSE)</f>
        <v>Puente grúa</v>
      </c>
      <c r="C42" s="874"/>
      <c r="D42" s="874"/>
      <c r="E42" s="874"/>
      <c r="F42" s="874"/>
      <c r="G42" s="874"/>
      <c r="H42" s="875"/>
      <c r="I42" s="421"/>
      <c r="J42" s="422"/>
      <c r="K42" s="269">
        <f>VLOOKUP(A42,EQUIPOS!A12:D169,4,FALSE)</f>
        <v>543348.47074619506</v>
      </c>
      <c r="L42" s="335"/>
      <c r="M42" s="336">
        <v>40000</v>
      </c>
      <c r="N42" s="272">
        <f t="shared" si="0"/>
        <v>13.583711768654876</v>
      </c>
    </row>
    <row r="43" spans="1:14">
      <c r="A43" s="113" t="s">
        <v>334</v>
      </c>
      <c r="B43" s="873" t="str">
        <f>VLOOKUP(A43,EQUIPOS!A13:D157,3,FALSE)</f>
        <v>Taladro industrial</v>
      </c>
      <c r="C43" s="874"/>
      <c r="D43" s="874"/>
      <c r="E43" s="874"/>
      <c r="F43" s="874"/>
      <c r="G43" s="874"/>
      <c r="H43" s="875"/>
      <c r="I43" s="421"/>
      <c r="J43" s="422"/>
      <c r="K43" s="269">
        <f>VLOOKUP(A43,EQUIPOS!A13:D170,4,FALSE)</f>
        <v>9286.0987917864149</v>
      </c>
      <c r="L43" s="335"/>
      <c r="M43" s="336">
        <v>40</v>
      </c>
      <c r="N43" s="272">
        <f t="shared" si="0"/>
        <v>232.15246979466036</v>
      </c>
    </row>
    <row r="44" spans="1:14">
      <c r="B44" s="873"/>
      <c r="C44" s="874"/>
      <c r="D44" s="874"/>
      <c r="E44" s="874"/>
      <c r="F44" s="874"/>
      <c r="G44" s="874"/>
      <c r="H44" s="875"/>
      <c r="I44" s="36"/>
      <c r="J44" s="37"/>
      <c r="K44" s="269"/>
      <c r="L44" s="276"/>
      <c r="M44" s="336"/>
      <c r="N44" s="272"/>
    </row>
    <row r="45" spans="1:14">
      <c r="B45" s="320"/>
      <c r="C45" s="321"/>
      <c r="D45" s="321"/>
      <c r="E45" s="321"/>
      <c r="F45" s="323"/>
      <c r="G45" s="323"/>
      <c r="H45" s="125"/>
      <c r="I45" s="36"/>
      <c r="J45" s="37"/>
      <c r="K45" s="269"/>
      <c r="L45" s="276"/>
      <c r="M45" s="277"/>
      <c r="N45" s="273"/>
    </row>
    <row r="46" spans="1:14">
      <c r="B46" s="881" t="s">
        <v>952</v>
      </c>
      <c r="C46" s="882"/>
      <c r="D46" s="882"/>
      <c r="E46" s="38"/>
      <c r="F46" s="39"/>
      <c r="G46" s="39"/>
      <c r="H46" s="40"/>
      <c r="I46" s="36"/>
      <c r="J46" s="37"/>
      <c r="K46" s="279"/>
      <c r="L46" s="276"/>
      <c r="M46" s="401">
        <v>0.1</v>
      </c>
      <c r="N46" s="344">
        <f>N83*M46</f>
        <v>209.53877274730041</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SUM(N36:N46)</f>
        <v>1959.1666255386681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24665.162784056025</v>
      </c>
      <c r="N53" s="272">
        <f t="shared" ref="N53:N58" si="1">K53*M53</f>
        <v>123.32581392028013</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837.69955393062105</v>
      </c>
      <c r="N54" s="272">
        <f t="shared" si="1"/>
        <v>4.1884977696531056</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10978.266171365556</v>
      </c>
      <c r="N55" s="272">
        <f t="shared" si="1"/>
        <v>54.891330856827778</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11313.269646904797</v>
      </c>
      <c r="N56" s="272">
        <f t="shared" si="1"/>
        <v>113.13269646904797</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13912.941399522753</v>
      </c>
      <c r="N57" s="272">
        <f t="shared" si="1"/>
        <v>139.12941399522754</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3178.4721445762489</v>
      </c>
      <c r="N58" s="272">
        <f t="shared" si="1"/>
        <v>3178.4721445762489</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4" t="s">
        <v>953</v>
      </c>
      <c r="C61" s="825"/>
      <c r="D61" s="825"/>
      <c r="E61" s="825"/>
      <c r="F61" s="825"/>
      <c r="G61" s="825"/>
      <c r="H61" s="825"/>
      <c r="I61" s="825"/>
      <c r="J61" s="825"/>
      <c r="K61" s="825"/>
      <c r="L61" s="825"/>
      <c r="M61" s="826"/>
      <c r="N61" s="394">
        <f>SUM(N53:N60)</f>
        <v>3613.1398975872853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0" t="s">
        <v>961</v>
      </c>
      <c r="M65" s="889"/>
      <c r="N65" s="76" t="s">
        <v>951</v>
      </c>
    </row>
    <row r="66" spans="1:15">
      <c r="B66" s="46"/>
      <c r="C66" s="317"/>
      <c r="D66" s="317"/>
      <c r="E66" s="317"/>
      <c r="F66" s="317"/>
      <c r="G66" s="317"/>
      <c r="H66" s="311"/>
      <c r="I66" s="279"/>
      <c r="J66" s="286"/>
      <c r="K66" s="279"/>
      <c r="L66" s="911"/>
      <c r="M66" s="912"/>
      <c r="N66" s="287"/>
    </row>
    <row r="67" spans="1:15">
      <c r="B67" s="46"/>
      <c r="C67" s="47"/>
      <c r="D67" s="47"/>
      <c r="E67" s="47"/>
      <c r="F67" s="47"/>
      <c r="G67" s="47"/>
      <c r="H67" s="311"/>
      <c r="I67" s="279"/>
      <c r="J67" s="286"/>
      <c r="K67" s="279"/>
      <c r="L67" s="911"/>
      <c r="M67" s="912"/>
      <c r="N67" s="287"/>
    </row>
    <row r="68" spans="1:15">
      <c r="B68" s="46"/>
      <c r="C68" s="47"/>
      <c r="D68" s="47"/>
      <c r="E68" s="47"/>
      <c r="F68" s="47"/>
      <c r="G68" s="47"/>
      <c r="H68" s="311"/>
      <c r="I68" s="279"/>
      <c r="J68" s="286"/>
      <c r="K68" s="279"/>
      <c r="L68" s="911"/>
      <c r="M68" s="912"/>
      <c r="N68" s="287"/>
    </row>
    <row r="69" spans="1:15">
      <c r="B69" s="46"/>
      <c r="C69" s="47"/>
      <c r="D69" s="47"/>
      <c r="E69" s="47"/>
      <c r="F69" s="47"/>
      <c r="G69" s="47"/>
      <c r="H69" s="311"/>
      <c r="I69" s="279"/>
      <c r="J69" s="286"/>
      <c r="K69" s="279"/>
      <c r="L69" s="911"/>
      <c r="M69" s="912"/>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2"/>
      <c r="M71" s="903"/>
      <c r="N71" s="127"/>
    </row>
    <row r="72" spans="1:15" ht="15.75" thickBot="1">
      <c r="B72" s="913" t="s">
        <v>953</v>
      </c>
      <c r="C72" s="867"/>
      <c r="D72" s="867"/>
      <c r="E72" s="867"/>
      <c r="F72" s="867"/>
      <c r="G72" s="867"/>
      <c r="H72" s="867"/>
      <c r="I72" s="867"/>
      <c r="J72" s="867"/>
      <c r="K72" s="867"/>
      <c r="L72" s="867"/>
      <c r="M72" s="868"/>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3" t="s">
        <v>963</v>
      </c>
      <c r="C76" s="864"/>
      <c r="D76" s="864"/>
      <c r="E76" s="864"/>
      <c r="F76" s="864"/>
      <c r="G76" s="864"/>
      <c r="H76" s="864"/>
      <c r="I76" s="73" t="s">
        <v>964</v>
      </c>
      <c r="J76" s="75" t="s">
        <v>1410</v>
      </c>
      <c r="K76" s="74" t="s">
        <v>966</v>
      </c>
      <c r="L76" s="865" t="s">
        <v>950</v>
      </c>
      <c r="M76" s="866"/>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101498.09999999999</v>
      </c>
      <c r="J79" s="293">
        <v>185</v>
      </c>
      <c r="K79" s="294">
        <f>VLOOKUP(A79,'MANO DE OBRA'!A9:D101,4,FALSE)</f>
        <v>187771.48499999999</v>
      </c>
      <c r="L79" s="50"/>
      <c r="M79" s="434">
        <v>320</v>
      </c>
      <c r="N79" s="395">
        <f t="shared" si="3"/>
        <v>586.78589062499998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900"/>
      <c r="C82" s="901" t="e">
        <f>VLOOKUP(B82,'MANO DE OBRA'!B12:E73,3,FALSE)</f>
        <v>#N/A</v>
      </c>
      <c r="D82" s="901" t="e">
        <f>VLOOKUP(C82,'MANO DE OBRA'!C12:F73,3,FALSE)</f>
        <v>#N/A</v>
      </c>
      <c r="E82" s="901" t="e">
        <f>VLOOKUP(D82,'MANO DE OBRA'!D12:G73,3,FALSE)</f>
        <v>#N/A</v>
      </c>
      <c r="F82" s="901" t="e">
        <f>VLOOKUP(E82,'MANO DE OBRA'!E12:H73,3,FALSE)</f>
        <v>#N/A</v>
      </c>
      <c r="G82" s="901" t="e">
        <f>VLOOKUP(F82,'MANO DE OBRA'!F12:I73,3,FALSE)</f>
        <v>#N/A</v>
      </c>
      <c r="H82" s="901" t="e">
        <f>VLOOKUP(G82,'MANO DE OBRA'!G12:J73,3,FALSE)</f>
        <v>#N/A</v>
      </c>
      <c r="I82" s="470"/>
      <c r="J82" s="471"/>
      <c r="K82" s="474"/>
      <c r="L82" s="475"/>
      <c r="M82" s="476"/>
      <c r="N82" s="440"/>
    </row>
    <row r="83" spans="1:14" ht="15.75" thickBot="1">
      <c r="B83" s="913" t="s">
        <v>953</v>
      </c>
      <c r="C83" s="867"/>
      <c r="D83" s="867"/>
      <c r="E83" s="867"/>
      <c r="F83" s="867"/>
      <c r="G83" s="867"/>
      <c r="H83" s="867"/>
      <c r="I83" s="867"/>
      <c r="J83" s="867"/>
      <c r="K83" s="867"/>
      <c r="L83" s="867"/>
      <c r="M83" s="868"/>
      <c r="N83" s="460">
        <f>SUM(N77:N82)</f>
        <v>2095.3877274730039</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7667.6942505989573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9" t="s">
        <v>969</v>
      </c>
      <c r="C89" s="870"/>
      <c r="D89" s="870"/>
      <c r="E89" s="870"/>
      <c r="F89" s="870"/>
      <c r="G89" s="870"/>
      <c r="H89" s="870"/>
      <c r="I89" s="314"/>
      <c r="J89" s="334"/>
      <c r="K89" s="302" t="s">
        <v>970</v>
      </c>
      <c r="L89" s="871" t="s">
        <v>971</v>
      </c>
      <c r="M89" s="872"/>
      <c r="N89" s="303"/>
    </row>
    <row r="90" spans="1:14">
      <c r="B90" s="857" t="s">
        <v>972</v>
      </c>
      <c r="C90" s="858"/>
      <c r="D90" s="858"/>
      <c r="E90" s="858"/>
      <c r="F90" s="858"/>
      <c r="G90" s="858"/>
      <c r="H90" s="858"/>
      <c r="I90" s="87"/>
      <c r="J90" s="88"/>
      <c r="K90" s="304">
        <v>0.2</v>
      </c>
      <c r="L90" s="859">
        <f>N85*K90</f>
        <v>1533.5388501197915</v>
      </c>
      <c r="M90" s="860"/>
      <c r="N90" s="51"/>
    </row>
    <row r="91" spans="1:14">
      <c r="B91" s="89" t="s">
        <v>973</v>
      </c>
      <c r="C91" s="90"/>
      <c r="D91" s="90"/>
      <c r="E91" s="90"/>
      <c r="F91" s="90"/>
      <c r="G91" s="90"/>
      <c r="H91" s="90"/>
      <c r="I91" s="87"/>
      <c r="J91" s="88"/>
      <c r="K91" s="304">
        <v>0.05</v>
      </c>
      <c r="L91" s="859">
        <f>N85*K91</f>
        <v>383.38471252994788</v>
      </c>
      <c r="M91" s="860"/>
      <c r="N91" s="51"/>
    </row>
    <row r="92" spans="1:14" ht="15.75" thickBot="1">
      <c r="B92" s="91" t="s">
        <v>974</v>
      </c>
      <c r="C92" s="92"/>
      <c r="D92" s="92"/>
      <c r="E92" s="92"/>
      <c r="F92" s="92"/>
      <c r="G92" s="92"/>
      <c r="H92" s="92"/>
      <c r="I92" s="93"/>
      <c r="J92" s="94"/>
      <c r="K92" s="305">
        <v>0.05</v>
      </c>
      <c r="L92" s="861">
        <f>N85*K92</f>
        <v>383.38471252994788</v>
      </c>
      <c r="M92" s="862"/>
      <c r="N92" s="51"/>
    </row>
    <row r="93" spans="1:14" ht="15.75" thickBot="1">
      <c r="B93" s="824" t="s">
        <v>953</v>
      </c>
      <c r="C93" s="825"/>
      <c r="D93" s="825"/>
      <c r="E93" s="825"/>
      <c r="F93" s="825"/>
      <c r="G93" s="825"/>
      <c r="H93" s="825"/>
      <c r="I93" s="825"/>
      <c r="J93" s="825"/>
      <c r="K93" s="825"/>
      <c r="L93" s="825"/>
      <c r="M93" s="826"/>
      <c r="N93" s="52">
        <f>L90+L91+L92</f>
        <v>2300.3082751796874</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9968.0025257786438</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8" t="s">
        <v>2218</v>
      </c>
      <c r="C112" s="969"/>
      <c r="D112" s="969"/>
      <c r="E112" s="969"/>
      <c r="F112" s="969"/>
      <c r="G112" s="969"/>
      <c r="H112" s="969"/>
      <c r="I112" s="969"/>
      <c r="J112" s="969"/>
      <c r="K112" s="969"/>
      <c r="L112" s="969"/>
      <c r="M112" s="969"/>
      <c r="N112" s="970"/>
    </row>
    <row r="113" spans="2:14" ht="15" customHeight="1">
      <c r="B113" s="968"/>
      <c r="C113" s="969"/>
      <c r="D113" s="969"/>
      <c r="E113" s="969"/>
      <c r="F113" s="969"/>
      <c r="G113" s="969"/>
      <c r="H113" s="969"/>
      <c r="I113" s="969"/>
      <c r="J113" s="969"/>
      <c r="K113" s="969"/>
      <c r="L113" s="969"/>
      <c r="M113" s="969"/>
      <c r="N113" s="970"/>
    </row>
    <row r="114" spans="2:14" ht="30" customHeight="1">
      <c r="B114" s="971" t="s">
        <v>2219</v>
      </c>
      <c r="C114" s="972"/>
      <c r="D114" s="972"/>
      <c r="E114" s="972"/>
      <c r="F114" s="972"/>
      <c r="G114" s="972"/>
      <c r="H114" s="972"/>
      <c r="I114" s="972"/>
      <c r="J114" s="972"/>
      <c r="K114" s="972"/>
      <c r="L114" s="972"/>
      <c r="M114" s="972"/>
      <c r="N114" s="973"/>
    </row>
    <row r="115" spans="2:14">
      <c r="B115" s="971"/>
      <c r="C115" s="972"/>
      <c r="D115" s="972"/>
      <c r="E115" s="972"/>
      <c r="F115" s="972"/>
      <c r="G115" s="972"/>
      <c r="H115" s="972"/>
      <c r="I115" s="972"/>
      <c r="J115" s="972"/>
      <c r="K115" s="972"/>
      <c r="L115" s="972"/>
      <c r="M115" s="972"/>
      <c r="N115" s="973"/>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4"/>
      <c r="K125" s="974"/>
      <c r="L125" s="974"/>
      <c r="M125" s="974"/>
      <c r="N125" s="975"/>
    </row>
    <row r="126" spans="2:14" ht="15.75" thickBot="1">
      <c r="B126" s="419" t="s">
        <v>2221</v>
      </c>
      <c r="C126" s="420"/>
      <c r="D126" s="420"/>
      <c r="E126" s="259"/>
      <c r="F126" s="259"/>
      <c r="G126" s="259"/>
      <c r="H126" s="259"/>
      <c r="I126" s="259"/>
      <c r="J126" s="976"/>
      <c r="K126" s="976"/>
      <c r="L126" s="976"/>
      <c r="M126" s="976"/>
      <c r="N126" s="977"/>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190</v>
      </c>
      <c r="B36" s="873" t="str">
        <f>VLOOKUP(A36,EQUIPOS!A6:D154,3,FALSE)</f>
        <v>Diferencial de 3 ton</v>
      </c>
      <c r="C36" s="874"/>
      <c r="D36" s="874"/>
      <c r="E36" s="874"/>
      <c r="F36" s="874"/>
      <c r="G36" s="874"/>
      <c r="H36" s="875"/>
      <c r="I36" s="267"/>
      <c r="J36" s="268"/>
      <c r="K36" s="269">
        <f>VLOOKUP(A36,EQUIPOS!A6:D163,4,FALSE)</f>
        <v>4547.0930417114141</v>
      </c>
      <c r="L36" s="270"/>
      <c r="M36" s="336">
        <v>40</v>
      </c>
      <c r="N36" s="272">
        <f t="shared" ref="N36:N41" si="0">K36/M36</f>
        <v>113.67732604278535</v>
      </c>
    </row>
    <row r="37" spans="1:14">
      <c r="A37" s="113" t="s">
        <v>334</v>
      </c>
      <c r="B37" s="873" t="str">
        <f>VLOOKUP(A37,EQUIPOS!A7:D154,3,FALSE)</f>
        <v>Taladro industrial</v>
      </c>
      <c r="C37" s="874"/>
      <c r="D37" s="874"/>
      <c r="E37" s="874"/>
      <c r="F37" s="874"/>
      <c r="G37" s="874"/>
      <c r="H37" s="875"/>
      <c r="I37" s="421"/>
      <c r="J37" s="422"/>
      <c r="K37" s="269">
        <f>VLOOKUP(A37,EQUIPOS!A7:D164,4,FALSE)</f>
        <v>9286.0987917864149</v>
      </c>
      <c r="L37" s="335"/>
      <c r="M37" s="336">
        <v>40</v>
      </c>
      <c r="N37" s="272">
        <f t="shared" si="0"/>
        <v>232.15246979466036</v>
      </c>
    </row>
    <row r="38" spans="1:14">
      <c r="A38" s="113" t="s">
        <v>195</v>
      </c>
      <c r="B38" s="873" t="str">
        <f>VLOOKUP(A38,EQUIPOS!A8:D154,3,FALSE)</f>
        <v xml:space="preserve">Equipo de oxicorte, Capacidad de corte: hasta 6´´ (152mm) </v>
      </c>
      <c r="C38" s="874"/>
      <c r="D38" s="874"/>
      <c r="E38" s="874"/>
      <c r="F38" s="874"/>
      <c r="G38" s="874"/>
      <c r="H38" s="875"/>
      <c r="I38" s="421"/>
      <c r="J38" s="422"/>
      <c r="K38" s="269">
        <f>VLOOKUP(A38,EQUIPOS!A8:D165,4,FALSE)</f>
        <v>2674.396452034488</v>
      </c>
      <c r="L38" s="335"/>
      <c r="M38" s="336">
        <v>40</v>
      </c>
      <c r="N38" s="272">
        <f t="shared" si="0"/>
        <v>66.859911300862194</v>
      </c>
    </row>
    <row r="39" spans="1:14">
      <c r="A39" s="113" t="s">
        <v>204</v>
      </c>
      <c r="B39" s="873" t="str">
        <f>VLOOKUP(A39,EQUIPOS!A9:D154,3,FALSE)</f>
        <v xml:space="preserve">Equipo de soldadura 250 AMP
</v>
      </c>
      <c r="C39" s="874"/>
      <c r="D39" s="874"/>
      <c r="E39" s="874"/>
      <c r="F39" s="874"/>
      <c r="G39" s="874"/>
      <c r="H39" s="875"/>
      <c r="I39" s="421"/>
      <c r="J39" s="422"/>
      <c r="K39" s="269">
        <f>VLOOKUP(A39,EQUIPOS!A9:D166,4,FALSE)</f>
        <v>17157.692647844935</v>
      </c>
      <c r="L39" s="335"/>
      <c r="M39" s="336">
        <v>40</v>
      </c>
      <c r="N39" s="272">
        <f t="shared" si="0"/>
        <v>428.94231619612339</v>
      </c>
    </row>
    <row r="40" spans="1:14">
      <c r="A40" s="113" t="s">
        <v>208</v>
      </c>
      <c r="B40" s="873" t="str">
        <f>VLOOKUP(A40,EQUIPOS!A10:D154,3,FALSE)</f>
        <v>Equipo de soldadura 400</v>
      </c>
      <c r="C40" s="874"/>
      <c r="D40" s="874"/>
      <c r="E40" s="874"/>
      <c r="F40" s="874"/>
      <c r="G40" s="874"/>
      <c r="H40" s="875"/>
      <c r="I40" s="421"/>
      <c r="J40" s="422"/>
      <c r="K40" s="269">
        <f>VLOOKUP(A40,EQUIPOS!A10:D167,4,FALSE)</f>
        <v>17567.302610501803</v>
      </c>
      <c r="L40" s="335"/>
      <c r="M40" s="336">
        <v>40</v>
      </c>
      <c r="N40" s="272">
        <f t="shared" si="0"/>
        <v>439.1825652625451</v>
      </c>
    </row>
    <row r="41" spans="1:14">
      <c r="A41" s="113" t="s">
        <v>210</v>
      </c>
      <c r="B41" s="873" t="str">
        <f>VLOOKUP(A41,EQUIPOS!A11:D155,3,FALSE)</f>
        <v>Equipo de soldadura 600</v>
      </c>
      <c r="C41" s="874"/>
      <c r="D41" s="874"/>
      <c r="E41" s="874"/>
      <c r="F41" s="874"/>
      <c r="G41" s="874"/>
      <c r="H41" s="875"/>
      <c r="I41" s="421"/>
      <c r="J41" s="422"/>
      <c r="K41" s="269">
        <f>VLOOKUP(A41,EQUIPOS!A11:D168,4,FALSE)</f>
        <v>17567.302610501803</v>
      </c>
      <c r="L41" s="335"/>
      <c r="M41" s="336">
        <v>40</v>
      </c>
      <c r="N41" s="272">
        <f t="shared" si="0"/>
        <v>439.1825652625451</v>
      </c>
    </row>
    <row r="42" spans="1:14">
      <c r="B42" s="873"/>
      <c r="C42" s="874"/>
      <c r="D42" s="874"/>
      <c r="E42" s="874"/>
      <c r="F42" s="874"/>
      <c r="G42" s="874"/>
      <c r="H42" s="875"/>
      <c r="I42" s="36"/>
      <c r="J42" s="37"/>
      <c r="K42" s="269"/>
      <c r="L42" s="276"/>
      <c r="M42" s="336"/>
      <c r="N42" s="272"/>
    </row>
    <row r="43" spans="1:14">
      <c r="B43" s="320"/>
      <c r="C43" s="321"/>
      <c r="D43" s="321"/>
      <c r="E43" s="321"/>
      <c r="F43" s="323"/>
      <c r="G43" s="323"/>
      <c r="H43" s="125"/>
      <c r="I43" s="36"/>
      <c r="J43" s="37"/>
      <c r="K43" s="269"/>
      <c r="L43" s="276"/>
      <c r="M43" s="277"/>
      <c r="N43" s="273"/>
    </row>
    <row r="44" spans="1:14">
      <c r="B44" s="881" t="s">
        <v>952</v>
      </c>
      <c r="C44" s="882"/>
      <c r="D44" s="882"/>
      <c r="E44" s="38"/>
      <c r="F44" s="39"/>
      <c r="G44" s="39"/>
      <c r="H44" s="40"/>
      <c r="I44" s="36"/>
      <c r="J44" s="37"/>
      <c r="K44" s="279"/>
      <c r="L44" s="276"/>
      <c r="M44" s="401">
        <v>0.05</v>
      </c>
      <c r="N44" s="344">
        <f>N81*M44</f>
        <v>104.76938637365021</v>
      </c>
    </row>
    <row r="45" spans="1:14" ht="15.75" thickBot="1">
      <c r="B45" s="873"/>
      <c r="C45" s="874"/>
      <c r="D45" s="874"/>
      <c r="E45" s="874"/>
      <c r="F45" s="874"/>
      <c r="G45" s="874"/>
      <c r="H45" s="875"/>
      <c r="I45" s="883"/>
      <c r="J45" s="884"/>
      <c r="K45" s="41"/>
      <c r="L45" s="885"/>
      <c r="M45" s="886"/>
      <c r="N45" s="105"/>
    </row>
    <row r="46" spans="1:14" ht="15.75" thickBot="1">
      <c r="B46" s="824" t="s">
        <v>953</v>
      </c>
      <c r="C46" s="825"/>
      <c r="D46" s="825"/>
      <c r="E46" s="825"/>
      <c r="F46" s="825"/>
      <c r="G46" s="825"/>
      <c r="H46" s="825"/>
      <c r="I46" s="825"/>
      <c r="J46" s="825"/>
      <c r="K46" s="825"/>
      <c r="L46" s="825"/>
      <c r="M46" s="826"/>
      <c r="N46" s="394">
        <f>SUM(N36:N44)</f>
        <v>1824.7665402331716</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9" t="s">
        <v>944</v>
      </c>
      <c r="C50" s="870"/>
      <c r="D50" s="870"/>
      <c r="E50" s="870"/>
      <c r="F50" s="870"/>
      <c r="G50" s="870"/>
      <c r="H50" s="870"/>
      <c r="I50" s="904"/>
      <c r="J50" s="315" t="s">
        <v>945</v>
      </c>
      <c r="K50" s="85" t="s">
        <v>946</v>
      </c>
      <c r="L50" s="905" t="s">
        <v>955</v>
      </c>
      <c r="M50" s="904"/>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24665.162784056025</v>
      </c>
      <c r="N51" s="272">
        <f t="shared" ref="N51:N56" si="1">K51*M51</f>
        <v>123.32581392028013</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837.69955393062105</v>
      </c>
      <c r="N52" s="272">
        <f t="shared" si="1"/>
        <v>4.1884977696531056</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10978.266171365556</v>
      </c>
      <c r="N53" s="272">
        <f t="shared" si="1"/>
        <v>54.891330856827778</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11313.269646904797</v>
      </c>
      <c r="N54" s="272">
        <f t="shared" si="1"/>
        <v>113.13269646904797</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13912.941399522753</v>
      </c>
      <c r="N55" s="272">
        <f t="shared" si="1"/>
        <v>139.12941399522754</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3178.4721445762489</v>
      </c>
      <c r="N56" s="272">
        <f t="shared" si="1"/>
        <v>3178.4721445762489</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SUM(N51:N58)</f>
        <v>3613.1398975872853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B64" s="46"/>
      <c r="C64" s="317"/>
      <c r="D64" s="317"/>
      <c r="E64" s="317"/>
      <c r="F64" s="317"/>
      <c r="G64" s="317"/>
      <c r="H64" s="311"/>
      <c r="I64" s="279"/>
      <c r="J64" s="286"/>
      <c r="K64" s="279"/>
      <c r="L64" s="911"/>
      <c r="M64" s="912"/>
      <c r="N64" s="287"/>
    </row>
    <row r="65" spans="1:15">
      <c r="B65" s="46"/>
      <c r="C65" s="47"/>
      <c r="D65" s="47"/>
      <c r="E65" s="47"/>
      <c r="F65" s="47"/>
      <c r="G65" s="47"/>
      <c r="H65" s="311"/>
      <c r="I65" s="279"/>
      <c r="J65" s="286"/>
      <c r="K65" s="279"/>
      <c r="L65" s="911"/>
      <c r="M65" s="912"/>
      <c r="N65" s="287"/>
    </row>
    <row r="66" spans="1:15">
      <c r="B66" s="46"/>
      <c r="C66" s="47"/>
      <c r="D66" s="47"/>
      <c r="E66" s="47"/>
      <c r="F66" s="47"/>
      <c r="G66" s="47"/>
      <c r="H66" s="311"/>
      <c r="I66" s="279"/>
      <c r="J66" s="286"/>
      <c r="K66" s="279"/>
      <c r="L66" s="911"/>
      <c r="M66" s="912"/>
      <c r="N66" s="287"/>
    </row>
    <row r="67" spans="1:15">
      <c r="B67" s="46"/>
      <c r="C67" s="47"/>
      <c r="D67" s="47"/>
      <c r="E67" s="47"/>
      <c r="F67" s="47"/>
      <c r="G67" s="47"/>
      <c r="H67" s="311"/>
      <c r="I67" s="279"/>
      <c r="J67" s="286"/>
      <c r="K67" s="279"/>
      <c r="L67" s="911"/>
      <c r="M67" s="91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900"/>
      <c r="C80" s="901"/>
      <c r="D80" s="901"/>
      <c r="E80" s="901"/>
      <c r="F80" s="901"/>
      <c r="G80" s="901"/>
      <c r="H80" s="901"/>
      <c r="I80" s="470"/>
      <c r="J80" s="471"/>
      <c r="K80" s="472"/>
      <c r="L80" s="475"/>
      <c r="M80" s="476"/>
      <c r="N80" s="440"/>
    </row>
    <row r="81" spans="1:14" ht="15.75" thickBot="1">
      <c r="B81" s="913" t="s">
        <v>953</v>
      </c>
      <c r="C81" s="867"/>
      <c r="D81" s="867"/>
      <c r="E81" s="867"/>
      <c r="F81" s="867"/>
      <c r="G81" s="867"/>
      <c r="H81" s="867"/>
      <c r="I81" s="867"/>
      <c r="J81" s="867"/>
      <c r="K81" s="867"/>
      <c r="L81" s="867"/>
      <c r="M81" s="868"/>
      <c r="N81" s="301">
        <f>SUM(N75:N80)</f>
        <v>2095.3877274730039</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N46+N59+N70+N81</f>
        <v>7533.2941652934605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1506.6588330586922</v>
      </c>
      <c r="M88" s="860"/>
      <c r="N88" s="51"/>
    </row>
    <row r="89" spans="1:14">
      <c r="B89" s="89" t="s">
        <v>973</v>
      </c>
      <c r="C89" s="90"/>
      <c r="D89" s="90"/>
      <c r="E89" s="90"/>
      <c r="F89" s="90"/>
      <c r="G89" s="90"/>
      <c r="H89" s="90"/>
      <c r="I89" s="87"/>
      <c r="J89" s="88"/>
      <c r="K89" s="304">
        <v>0.05</v>
      </c>
      <c r="L89" s="859">
        <f>N83*K89</f>
        <v>376.66470826467304</v>
      </c>
      <c r="M89" s="860"/>
      <c r="N89" s="51"/>
    </row>
    <row r="90" spans="1:14" ht="15.75" thickBot="1">
      <c r="B90" s="91" t="s">
        <v>974</v>
      </c>
      <c r="C90" s="92"/>
      <c r="D90" s="92"/>
      <c r="E90" s="92"/>
      <c r="F90" s="92"/>
      <c r="G90" s="92"/>
      <c r="H90" s="92"/>
      <c r="I90" s="93"/>
      <c r="J90" s="94"/>
      <c r="K90" s="305">
        <v>0.05</v>
      </c>
      <c r="L90" s="861">
        <f>N83*K90</f>
        <v>376.66470826467304</v>
      </c>
      <c r="M90" s="862"/>
      <c r="N90" s="51"/>
    </row>
    <row r="91" spans="1:14" ht="15.75" thickBot="1">
      <c r="B91" s="824" t="s">
        <v>953</v>
      </c>
      <c r="C91" s="825"/>
      <c r="D91" s="825"/>
      <c r="E91" s="825"/>
      <c r="F91" s="825"/>
      <c r="G91" s="825"/>
      <c r="H91" s="825"/>
      <c r="I91" s="825"/>
      <c r="J91" s="825"/>
      <c r="K91" s="825"/>
      <c r="L91" s="825"/>
      <c r="M91" s="826"/>
      <c r="N91" s="52">
        <f>L88+L89+L90</f>
        <v>2259.9882495880383</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9793.282414881498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8" t="s">
        <v>2218</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2219</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4"/>
      <c r="K123" s="974"/>
      <c r="L123" s="974"/>
      <c r="M123" s="974"/>
      <c r="N123" s="975"/>
    </row>
    <row r="124" spans="2:14" ht="15.75" thickBot="1">
      <c r="B124" s="419" t="s">
        <v>2221</v>
      </c>
      <c r="C124" s="420"/>
      <c r="D124" s="420"/>
      <c r="E124" s="259"/>
      <c r="F124" s="259"/>
      <c r="G124" s="259"/>
      <c r="H124" s="259"/>
      <c r="I124" s="259"/>
      <c r="J124" s="976"/>
      <c r="K124" s="976"/>
      <c r="L124" s="976"/>
      <c r="M124" s="976"/>
      <c r="N124" s="977"/>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0" t="s">
        <v>961</v>
      </c>
      <c r="M60" s="889"/>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911">
        <f>VLOOKUP(A61,TRANSPORTE!A3:D117,4,FALSE)</f>
        <v>0.32199408674705626</v>
      </c>
      <c r="M61" s="912"/>
      <c r="N61" s="287">
        <f>K61*L61</f>
        <v>0.32199408674705626</v>
      </c>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311"/>
      <c r="I64" s="279"/>
      <c r="J64" s="286"/>
      <c r="K64" s="279"/>
      <c r="L64" s="911"/>
      <c r="M64" s="91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2"/>
      <c r="M66" s="903"/>
      <c r="N66" s="127"/>
    </row>
    <row r="67" spans="1:15" ht="15.75" thickBot="1">
      <c r="B67" s="913" t="s">
        <v>953</v>
      </c>
      <c r="C67" s="867"/>
      <c r="D67" s="867"/>
      <c r="E67" s="867"/>
      <c r="F67" s="867"/>
      <c r="G67" s="867"/>
      <c r="H67" s="867"/>
      <c r="I67" s="867"/>
      <c r="J67" s="867"/>
      <c r="K67" s="867"/>
      <c r="L67" s="867"/>
      <c r="M67" s="868"/>
      <c r="N67" s="104">
        <f>N61+N62+N63+N64+N65</f>
        <v>0.32199408674705626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3" t="s">
        <v>963</v>
      </c>
      <c r="C71" s="864"/>
      <c r="D71" s="864"/>
      <c r="E71" s="864"/>
      <c r="F71" s="864"/>
      <c r="G71" s="864"/>
      <c r="H71" s="864"/>
      <c r="I71" s="73" t="s">
        <v>964</v>
      </c>
      <c r="J71" s="75" t="s">
        <v>1410</v>
      </c>
      <c r="K71" s="74" t="s">
        <v>966</v>
      </c>
      <c r="L71" s="865" t="s">
        <v>950</v>
      </c>
      <c r="M71" s="866"/>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0"/>
      <c r="C77" s="901"/>
      <c r="D77" s="901"/>
      <c r="E77" s="901"/>
      <c r="F77" s="901"/>
      <c r="G77" s="901"/>
      <c r="H77" s="901"/>
      <c r="I77" s="126"/>
      <c r="J77" s="126"/>
      <c r="K77" s="126"/>
      <c r="L77" s="914"/>
      <c r="M77" s="914"/>
      <c r="N77" s="127"/>
    </row>
    <row r="78" spans="1:15" ht="15.75" thickBot="1">
      <c r="B78" s="913" t="s">
        <v>953</v>
      </c>
      <c r="C78" s="867"/>
      <c r="D78" s="867"/>
      <c r="E78" s="867"/>
      <c r="F78" s="867"/>
      <c r="G78" s="867"/>
      <c r="H78" s="867"/>
      <c r="I78" s="867"/>
      <c r="J78" s="867"/>
      <c r="K78" s="867"/>
      <c r="L78" s="867"/>
      <c r="M78" s="868"/>
      <c r="N78" s="460"/>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0.32199408674705626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9" t="s">
        <v>969</v>
      </c>
      <c r="C84" s="870"/>
      <c r="D84" s="870"/>
      <c r="E84" s="870"/>
      <c r="F84" s="870"/>
      <c r="G84" s="870"/>
      <c r="H84" s="870"/>
      <c r="I84" s="314"/>
      <c r="J84" s="334"/>
      <c r="K84" s="302" t="s">
        <v>970</v>
      </c>
      <c r="L84" s="871" t="s">
        <v>971</v>
      </c>
      <c r="M84" s="872"/>
      <c r="N84" s="303"/>
    </row>
    <row r="85" spans="1:14">
      <c r="B85" s="857" t="s">
        <v>972</v>
      </c>
      <c r="C85" s="858"/>
      <c r="D85" s="858"/>
      <c r="E85" s="858"/>
      <c r="F85" s="858"/>
      <c r="G85" s="858"/>
      <c r="H85" s="858"/>
      <c r="I85" s="87"/>
      <c r="J85" s="88"/>
      <c r="K85" s="304">
        <v>0.2</v>
      </c>
      <c r="L85" s="859">
        <f>N80*K85</f>
        <v>6.4398817349411261E-2</v>
      </c>
      <c r="M85" s="860"/>
      <c r="N85" s="51"/>
    </row>
    <row r="86" spans="1:14">
      <c r="B86" s="89" t="s">
        <v>973</v>
      </c>
      <c r="C86" s="90"/>
      <c r="D86" s="90"/>
      <c r="E86" s="90"/>
      <c r="F86" s="90"/>
      <c r="G86" s="90"/>
      <c r="H86" s="90"/>
      <c r="I86" s="87"/>
      <c r="J86" s="88"/>
      <c r="K86" s="304">
        <v>0.05</v>
      </c>
      <c r="L86" s="859">
        <f>N80*K86</f>
        <v>1.6099704337352815E-2</v>
      </c>
      <c r="M86" s="860"/>
      <c r="N86" s="51"/>
    </row>
    <row r="87" spans="1:14" ht="15.75" thickBot="1">
      <c r="B87" s="91" t="s">
        <v>974</v>
      </c>
      <c r="C87" s="92"/>
      <c r="D87" s="92"/>
      <c r="E87" s="92"/>
      <c r="F87" s="92"/>
      <c r="G87" s="92"/>
      <c r="H87" s="92"/>
      <c r="I87" s="93"/>
      <c r="J87" s="94"/>
      <c r="K87" s="305">
        <v>0.05</v>
      </c>
      <c r="L87" s="861">
        <f>N80*K87</f>
        <v>1.6099704337352815E-2</v>
      </c>
      <c r="M87" s="862"/>
      <c r="N87" s="51"/>
    </row>
    <row r="88" spans="1:14" ht="15.75" thickBot="1">
      <c r="B88" s="824" t="s">
        <v>953</v>
      </c>
      <c r="C88" s="825"/>
      <c r="D88" s="825"/>
      <c r="E88" s="825"/>
      <c r="F88" s="825"/>
      <c r="G88" s="825"/>
      <c r="H88" s="825"/>
      <c r="I88" s="825"/>
      <c r="J88" s="825"/>
      <c r="K88" s="825"/>
      <c r="L88" s="825"/>
      <c r="M88" s="826"/>
      <c r="N88" s="52">
        <f>L85+L86+L87</f>
        <v>9.6598226024116898E-2</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52">
        <f>N80+N88</f>
        <v>0.41859231277117315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190</v>
      </c>
      <c r="B36" s="873" t="str">
        <f>VLOOKUP(A36,EQUIPOS!A6:D154,3,FALSE)</f>
        <v>Diferencial de 3 ton</v>
      </c>
      <c r="C36" s="874"/>
      <c r="D36" s="874"/>
      <c r="E36" s="874"/>
      <c r="F36" s="874"/>
      <c r="G36" s="874"/>
      <c r="H36" s="875"/>
      <c r="I36" s="267"/>
      <c r="J36" s="268"/>
      <c r="K36" s="269">
        <f>VLOOKUP(A36,EQUIPOS!A6:D163,4,FALSE)</f>
        <v>4547.0930417114141</v>
      </c>
      <c r="L36" s="270"/>
      <c r="M36" s="336">
        <v>40</v>
      </c>
      <c r="N36" s="272">
        <f t="shared" ref="N36:N41" si="0">K36/M36</f>
        <v>113.67732604278535</v>
      </c>
    </row>
    <row r="37" spans="1:14">
      <c r="A37" s="113" t="s">
        <v>195</v>
      </c>
      <c r="B37" s="873" t="str">
        <f>VLOOKUP(A37,EQUIPOS!A7:D154,3,FALSE)</f>
        <v xml:space="preserve">Equipo de oxicorte, Capacidad de corte: hasta 6´´ (152mm) </v>
      </c>
      <c r="C37" s="874"/>
      <c r="D37" s="874"/>
      <c r="E37" s="874"/>
      <c r="F37" s="874"/>
      <c r="G37" s="874"/>
      <c r="H37" s="875"/>
      <c r="I37" s="421"/>
      <c r="J37" s="422"/>
      <c r="K37" s="269">
        <f>VLOOKUP(A37,EQUIPOS!A7:D164,4,FALSE)</f>
        <v>2674.396452034488</v>
      </c>
      <c r="L37" s="335"/>
      <c r="M37" s="336">
        <v>400</v>
      </c>
      <c r="N37" s="272">
        <f t="shared" si="0"/>
        <v>6.6859911300862196</v>
      </c>
    </row>
    <row r="38" spans="1:14">
      <c r="A38" s="113" t="s">
        <v>204</v>
      </c>
      <c r="B38" s="873" t="str">
        <f>VLOOKUP(A38,EQUIPOS!A8:D154,3,FALSE)</f>
        <v xml:space="preserve">Equipo de soldadura 250 AMP
</v>
      </c>
      <c r="C38" s="874"/>
      <c r="D38" s="874"/>
      <c r="E38" s="874"/>
      <c r="F38" s="874"/>
      <c r="G38" s="874"/>
      <c r="H38" s="875"/>
      <c r="I38" s="421"/>
      <c r="J38" s="422"/>
      <c r="K38" s="269">
        <f>VLOOKUP(A38,EQUIPOS!A8:D165,4,FALSE)</f>
        <v>17157.692647844935</v>
      </c>
      <c r="L38" s="335"/>
      <c r="M38" s="336">
        <v>400</v>
      </c>
      <c r="N38" s="272">
        <f t="shared" si="0"/>
        <v>42.894231619612334</v>
      </c>
    </row>
    <row r="39" spans="1:14">
      <c r="A39" s="113" t="s">
        <v>208</v>
      </c>
      <c r="B39" s="873" t="str">
        <f>VLOOKUP(A39,EQUIPOS!A9:D154,3,FALSE)</f>
        <v>Equipo de soldadura 400</v>
      </c>
      <c r="C39" s="874"/>
      <c r="D39" s="874"/>
      <c r="E39" s="874"/>
      <c r="F39" s="874"/>
      <c r="G39" s="874"/>
      <c r="H39" s="875"/>
      <c r="I39" s="421"/>
      <c r="J39" s="422"/>
      <c r="K39" s="269">
        <f>VLOOKUP(A39,EQUIPOS!A9:D166,4,FALSE)</f>
        <v>17567.302610501803</v>
      </c>
      <c r="L39" s="335"/>
      <c r="M39" s="336">
        <v>400</v>
      </c>
      <c r="N39" s="272">
        <f t="shared" si="0"/>
        <v>43.91825652625451</v>
      </c>
    </row>
    <row r="40" spans="1:14">
      <c r="A40" s="113" t="s">
        <v>210</v>
      </c>
      <c r="B40" s="873" t="str">
        <f>VLOOKUP(A40,EQUIPOS!A10:D154,3,FALSE)</f>
        <v>Equipo de soldadura 600</v>
      </c>
      <c r="C40" s="874"/>
      <c r="D40" s="874"/>
      <c r="E40" s="874"/>
      <c r="F40" s="874"/>
      <c r="G40" s="874"/>
      <c r="H40" s="875"/>
      <c r="I40" s="421"/>
      <c r="J40" s="422"/>
      <c r="K40" s="269">
        <f>VLOOKUP(A40,EQUIPOS!A10:D167,4,FALSE)</f>
        <v>17567.302610501803</v>
      </c>
      <c r="L40" s="335"/>
      <c r="M40" s="336">
        <v>400</v>
      </c>
      <c r="N40" s="272">
        <f t="shared" si="0"/>
        <v>43.91825652625451</v>
      </c>
    </row>
    <row r="41" spans="1:14">
      <c r="A41" s="113" t="s">
        <v>243</v>
      </c>
      <c r="B41" s="873" t="str">
        <f>VLOOKUP(A41,EQUIPOS!A11:D155,3,FALSE)</f>
        <v>Grúa 10 ton</v>
      </c>
      <c r="C41" s="874"/>
      <c r="D41" s="874"/>
      <c r="E41" s="874"/>
      <c r="F41" s="874"/>
      <c r="G41" s="874"/>
      <c r="H41" s="875"/>
      <c r="I41" s="421"/>
      <c r="J41" s="422"/>
      <c r="K41" s="269">
        <f>VLOOKUP(A41,EQUIPOS!A11:D168,4,FALSE)</f>
        <v>184418.04679491842</v>
      </c>
      <c r="L41" s="335"/>
      <c r="M41" s="336">
        <v>400</v>
      </c>
      <c r="N41" s="272">
        <f t="shared" si="0"/>
        <v>461.04511698729607</v>
      </c>
    </row>
    <row r="42" spans="1:14">
      <c r="B42" s="873"/>
      <c r="C42" s="874"/>
      <c r="D42" s="874"/>
      <c r="E42" s="874"/>
      <c r="F42" s="874"/>
      <c r="G42" s="874"/>
      <c r="H42" s="875"/>
      <c r="I42" s="36"/>
      <c r="J42" s="37"/>
      <c r="K42" s="269"/>
      <c r="L42" s="276"/>
      <c r="M42" s="336"/>
      <c r="N42" s="272"/>
    </row>
    <row r="43" spans="1:14">
      <c r="B43" s="320"/>
      <c r="C43" s="321"/>
      <c r="D43" s="321"/>
      <c r="E43" s="321"/>
      <c r="F43" s="323"/>
      <c r="G43" s="323"/>
      <c r="H43" s="125"/>
      <c r="I43" s="36"/>
      <c r="J43" s="37"/>
      <c r="K43" s="269"/>
      <c r="L43" s="276"/>
      <c r="M43" s="277"/>
      <c r="N43" s="273"/>
    </row>
    <row r="44" spans="1:14">
      <c r="B44" s="881" t="s">
        <v>952</v>
      </c>
      <c r="C44" s="882"/>
      <c r="D44" s="882"/>
      <c r="E44" s="38"/>
      <c r="F44" s="39"/>
      <c r="G44" s="39"/>
      <c r="H44" s="40"/>
      <c r="I44" s="36"/>
      <c r="J44" s="37"/>
      <c r="K44" s="279"/>
      <c r="L44" s="276"/>
      <c r="M44" s="401">
        <v>0.05</v>
      </c>
      <c r="N44" s="344">
        <f>N81*M44</f>
        <v>104.76938637365021</v>
      </c>
    </row>
    <row r="45" spans="1:14" ht="15.75" thickBot="1">
      <c r="B45" s="873"/>
      <c r="C45" s="874"/>
      <c r="D45" s="874"/>
      <c r="E45" s="874"/>
      <c r="F45" s="874"/>
      <c r="G45" s="874"/>
      <c r="H45" s="875"/>
      <c r="I45" s="883"/>
      <c r="J45" s="884"/>
      <c r="K45" s="41"/>
      <c r="L45" s="885"/>
      <c r="M45" s="886"/>
      <c r="N45" s="105"/>
    </row>
    <row r="46" spans="1:14" ht="15.75" thickBot="1">
      <c r="B46" s="824" t="s">
        <v>953</v>
      </c>
      <c r="C46" s="825"/>
      <c r="D46" s="825"/>
      <c r="E46" s="825"/>
      <c r="F46" s="825"/>
      <c r="G46" s="825"/>
      <c r="H46" s="825"/>
      <c r="I46" s="825"/>
      <c r="J46" s="825"/>
      <c r="K46" s="825"/>
      <c r="L46" s="825"/>
      <c r="M46" s="826"/>
      <c r="N46" s="394">
        <f>SUM(N36:N44)</f>
        <v>816.90856520593911</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9" t="s">
        <v>944</v>
      </c>
      <c r="C50" s="870"/>
      <c r="D50" s="870"/>
      <c r="E50" s="870"/>
      <c r="F50" s="870"/>
      <c r="G50" s="870"/>
      <c r="H50" s="870"/>
      <c r="I50" s="904"/>
      <c r="J50" s="315" t="s">
        <v>945</v>
      </c>
      <c r="K50" s="85" t="s">
        <v>946</v>
      </c>
      <c r="L50" s="905" t="s">
        <v>955</v>
      </c>
      <c r="M50" s="904"/>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24665.162784056025</v>
      </c>
      <c r="N51" s="272">
        <f>K51*M51</f>
        <v>123.32581392028013</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837.69955393062105</v>
      </c>
      <c r="N52" s="272">
        <f t="shared" ref="N52:N58" si="1">K52*M52</f>
        <v>4.1884977696531056</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10978.266171365556</v>
      </c>
      <c r="N53" s="272">
        <f t="shared" si="1"/>
        <v>54.891330856827778</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11313.269646904797</v>
      </c>
      <c r="N54" s="272">
        <f t="shared" si="1"/>
        <v>113.13269646904797</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13912.941399522753</v>
      </c>
      <c r="N55" s="272">
        <f t="shared" si="1"/>
        <v>139.12941399522754</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37421.644115220908</v>
      </c>
      <c r="N56" s="272">
        <f t="shared" si="1"/>
        <v>18.710822057610454</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54277.874115769744</v>
      </c>
      <c r="N57" s="272">
        <f t="shared" si="1"/>
        <v>54.277874115769748</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24903.504998390403</v>
      </c>
      <c r="N58" s="272">
        <f t="shared" si="1"/>
        <v>24.903504998390403</v>
      </c>
    </row>
    <row r="59" spans="1:14" ht="15.75" thickBot="1">
      <c r="B59" s="824" t="s">
        <v>953</v>
      </c>
      <c r="C59" s="825"/>
      <c r="D59" s="825"/>
      <c r="E59" s="825"/>
      <c r="F59" s="825"/>
      <c r="G59" s="825"/>
      <c r="H59" s="825"/>
      <c r="I59" s="825"/>
      <c r="J59" s="825"/>
      <c r="K59" s="825"/>
      <c r="L59" s="825"/>
      <c r="M59" s="826"/>
      <c r="N59" s="394">
        <f>SUM(N51:N58)</f>
        <v>532.55995418280713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B64" s="46"/>
      <c r="C64" s="317"/>
      <c r="D64" s="317"/>
      <c r="E64" s="317"/>
      <c r="F64" s="317"/>
      <c r="G64" s="317"/>
      <c r="H64" s="311"/>
      <c r="I64" s="279"/>
      <c r="J64" s="286"/>
      <c r="K64" s="279"/>
      <c r="L64" s="911"/>
      <c r="M64" s="912"/>
      <c r="N64" s="287"/>
    </row>
    <row r="65" spans="1:15">
      <c r="B65" s="46"/>
      <c r="C65" s="47"/>
      <c r="D65" s="47"/>
      <c r="E65" s="47"/>
      <c r="F65" s="47"/>
      <c r="G65" s="47"/>
      <c r="H65" s="311"/>
      <c r="I65" s="279"/>
      <c r="J65" s="286"/>
      <c r="K65" s="279"/>
      <c r="L65" s="911"/>
      <c r="M65" s="912"/>
      <c r="N65" s="287"/>
    </row>
    <row r="66" spans="1:15">
      <c r="B66" s="46"/>
      <c r="C66" s="47"/>
      <c r="D66" s="47"/>
      <c r="E66" s="47"/>
      <c r="F66" s="47"/>
      <c r="G66" s="47"/>
      <c r="H66" s="311"/>
      <c r="I66" s="279"/>
      <c r="J66" s="286"/>
      <c r="K66" s="279"/>
      <c r="L66" s="911"/>
      <c r="M66" s="912"/>
      <c r="N66" s="287"/>
    </row>
    <row r="67" spans="1:15">
      <c r="B67" s="46"/>
      <c r="C67" s="47"/>
      <c r="D67" s="47"/>
      <c r="E67" s="47"/>
      <c r="F67" s="47"/>
      <c r="G67" s="47"/>
      <c r="H67" s="311"/>
      <c r="I67" s="279"/>
      <c r="J67" s="286"/>
      <c r="K67" s="279"/>
      <c r="L67" s="911"/>
      <c r="M67" s="91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900"/>
      <c r="C80" s="901"/>
      <c r="D80" s="901"/>
      <c r="E80" s="901"/>
      <c r="F80" s="901"/>
      <c r="G80" s="901"/>
      <c r="H80" s="901"/>
      <c r="I80" s="470"/>
      <c r="J80" s="471"/>
      <c r="K80" s="474"/>
      <c r="L80" s="475"/>
      <c r="M80" s="476"/>
      <c r="N80" s="395"/>
    </row>
    <row r="81" spans="1:14" ht="15.75" thickBot="1">
      <c r="B81" s="913" t="s">
        <v>953</v>
      </c>
      <c r="C81" s="867"/>
      <c r="D81" s="867"/>
      <c r="E81" s="867"/>
      <c r="F81" s="867"/>
      <c r="G81" s="867"/>
      <c r="H81" s="867"/>
      <c r="I81" s="867"/>
      <c r="J81" s="867"/>
      <c r="K81" s="867"/>
      <c r="L81" s="867"/>
      <c r="M81" s="868"/>
      <c r="N81" s="301">
        <f>SUM(N75:N80)</f>
        <v>2095.3877274730039</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N46+N59+N70+N81</f>
        <v>3444.8562468617502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688.97124937235003</v>
      </c>
      <c r="M88" s="860"/>
      <c r="N88" s="51"/>
    </row>
    <row r="89" spans="1:14">
      <c r="B89" s="89" t="s">
        <v>973</v>
      </c>
      <c r="C89" s="90"/>
      <c r="D89" s="90"/>
      <c r="E89" s="90"/>
      <c r="F89" s="90"/>
      <c r="G89" s="90"/>
      <c r="H89" s="90"/>
      <c r="I89" s="87"/>
      <c r="J89" s="88"/>
      <c r="K89" s="304">
        <v>0.05</v>
      </c>
      <c r="L89" s="859">
        <f>N83*K89</f>
        <v>172.24281234308751</v>
      </c>
      <c r="M89" s="860"/>
      <c r="N89" s="51"/>
    </row>
    <row r="90" spans="1:14" ht="15.75" thickBot="1">
      <c r="B90" s="91" t="s">
        <v>974</v>
      </c>
      <c r="C90" s="92"/>
      <c r="D90" s="92"/>
      <c r="E90" s="92"/>
      <c r="F90" s="92"/>
      <c r="G90" s="92"/>
      <c r="H90" s="92"/>
      <c r="I90" s="93"/>
      <c r="J90" s="94"/>
      <c r="K90" s="305">
        <v>0.05</v>
      </c>
      <c r="L90" s="861">
        <f>N83*K90</f>
        <v>172.24281234308751</v>
      </c>
      <c r="M90" s="862"/>
      <c r="N90" s="51"/>
    </row>
    <row r="91" spans="1:14" ht="15.75" thickBot="1">
      <c r="B91" s="824" t="s">
        <v>953</v>
      </c>
      <c r="C91" s="825"/>
      <c r="D91" s="825"/>
      <c r="E91" s="825"/>
      <c r="F91" s="825"/>
      <c r="G91" s="825"/>
      <c r="H91" s="825"/>
      <c r="I91" s="825"/>
      <c r="J91" s="825"/>
      <c r="K91" s="825"/>
      <c r="L91" s="825"/>
      <c r="M91" s="826"/>
      <c r="N91" s="52">
        <f>L88+L89+L90</f>
        <v>1033.456874058525</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4478.3131209202747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8" t="s">
        <v>2218</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2219</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4"/>
      <c r="K123" s="974"/>
      <c r="L123" s="974"/>
      <c r="M123" s="974"/>
      <c r="N123" s="975"/>
    </row>
    <row r="124" spans="2:14" ht="15.75" thickBot="1">
      <c r="B124" s="419" t="s">
        <v>2221</v>
      </c>
      <c r="C124" s="420"/>
      <c r="D124" s="420"/>
      <c r="E124" s="259"/>
      <c r="F124" s="259"/>
      <c r="G124" s="259"/>
      <c r="H124" s="259"/>
      <c r="I124" s="259"/>
      <c r="J124" s="976"/>
      <c r="K124" s="976"/>
      <c r="L124" s="976"/>
      <c r="M124" s="976"/>
      <c r="N124" s="977"/>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42.75" customHeight="1" thickBot="1">
      <c r="A31" t="s">
        <v>1845</v>
      </c>
      <c r="B31" s="80" t="s">
        <v>1128</v>
      </c>
      <c r="C31" s="966" t="s">
        <v>2132</v>
      </c>
      <c r="D31" s="967"/>
      <c r="E31" s="967"/>
      <c r="F31" s="967"/>
      <c r="G31" s="967"/>
      <c r="H31" s="967"/>
      <c r="I31" s="967"/>
      <c r="J31" s="967"/>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188</v>
      </c>
      <c r="B36" s="873" t="str">
        <f>VLOOKUP(A36,EQUIPOS!A6:D154,3,FALSE)</f>
        <v>Diferencial</v>
      </c>
      <c r="C36" s="874"/>
      <c r="D36" s="874"/>
      <c r="E36" s="874"/>
      <c r="F36" s="874"/>
      <c r="G36" s="874"/>
      <c r="H36" s="875"/>
      <c r="I36" s="267"/>
      <c r="J36" s="268"/>
      <c r="K36" s="269">
        <f>VLOOKUP(A36,EQUIPOS!A6:D163,4,FALSE)</f>
        <v>4547.0930417114141</v>
      </c>
      <c r="L36" s="270"/>
      <c r="M36" s="336">
        <v>4</v>
      </c>
      <c r="N36" s="272">
        <f>K36/M36</f>
        <v>1136.7732604278535</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N75*M41</f>
        <v>1115.7756987950249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2252.5489592228787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420018.98487868172</v>
      </c>
      <c r="N48" s="272">
        <f>K48*M48</f>
        <v>4200.1898487868175</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131788.64307171426</v>
      </c>
      <c r="N49" s="272">
        <f>K49*M49</f>
        <v>131788.64307171426</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397893.98492043838</v>
      </c>
      <c r="N50" s="272">
        <f>K50*M50</f>
        <v>145231.30449596001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281220.13741646113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1">
        <f>VLOOKUP(A58,TRANSPORTE!A1:D117,4,FALSE)</f>
        <v>2.1757092797894146</v>
      </c>
      <c r="M58" s="912"/>
      <c r="N58" s="287">
        <f>K58*L58</f>
        <v>0.60919859834103618</v>
      </c>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f>
        <v>0.60919859834103618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11157.756987950248</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294631.05256223259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58926.210512446523</v>
      </c>
      <c r="M82" s="860"/>
      <c r="N82" s="51"/>
    </row>
    <row r="83" spans="1:14">
      <c r="B83" s="89" t="s">
        <v>973</v>
      </c>
      <c r="C83" s="90"/>
      <c r="D83" s="90"/>
      <c r="E83" s="90"/>
      <c r="F83" s="90"/>
      <c r="G83" s="90"/>
      <c r="H83" s="90"/>
      <c r="I83" s="87"/>
      <c r="J83" s="88"/>
      <c r="K83" s="304">
        <v>0.05</v>
      </c>
      <c r="L83" s="859">
        <f>N77*K83</f>
        <v>14731.552628111631</v>
      </c>
      <c r="M83" s="860"/>
      <c r="N83" s="51"/>
    </row>
    <row r="84" spans="1:14" ht="15.75" thickBot="1">
      <c r="B84" s="91" t="s">
        <v>974</v>
      </c>
      <c r="C84" s="92"/>
      <c r="D84" s="92"/>
      <c r="E84" s="92"/>
      <c r="F84" s="92"/>
      <c r="G84" s="92"/>
      <c r="H84" s="92"/>
      <c r="I84" s="93"/>
      <c r="J84" s="94"/>
      <c r="K84" s="305">
        <v>0.05</v>
      </c>
      <c r="L84" s="861">
        <f>N77*K84</f>
        <v>14731.552628111631</v>
      </c>
      <c r="M84" s="862"/>
      <c r="N84" s="51"/>
    </row>
    <row r="85" spans="1:14" ht="15.75" thickBot="1">
      <c r="B85" s="824" t="s">
        <v>953</v>
      </c>
      <c r="C85" s="825"/>
      <c r="D85" s="825"/>
      <c r="E85" s="825"/>
      <c r="F85" s="825"/>
      <c r="G85" s="825"/>
      <c r="H85" s="825"/>
      <c r="I85" s="825"/>
      <c r="J85" s="825"/>
      <c r="K85" s="825"/>
      <c r="L85" s="825"/>
      <c r="M85" s="826"/>
      <c r="N85" s="52">
        <f>L82+L83+L84</f>
        <v>88389.315768669781</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383020.36833090236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45" customHeight="1" thickBot="1">
      <c r="A31" t="s">
        <v>1845</v>
      </c>
      <c r="B31" s="80" t="s">
        <v>1129</v>
      </c>
      <c r="C31" s="987" t="s">
        <v>2133</v>
      </c>
      <c r="D31" s="988"/>
      <c r="E31" s="988"/>
      <c r="F31" s="988"/>
      <c r="G31" s="988"/>
      <c r="H31" s="988"/>
      <c r="I31" s="988"/>
      <c r="J31" s="988"/>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188</v>
      </c>
      <c r="B36" s="873" t="str">
        <f>VLOOKUP(A36,EQUIPOS!A6:D154,3,FALSE)</f>
        <v>Diferencial</v>
      </c>
      <c r="C36" s="874"/>
      <c r="D36" s="874"/>
      <c r="E36" s="874"/>
      <c r="F36" s="874"/>
      <c r="G36" s="874"/>
      <c r="H36" s="875"/>
      <c r="I36" s="267"/>
      <c r="J36" s="268"/>
      <c r="K36" s="269">
        <f>VLOOKUP(A36,EQUIPOS!A6:D163,4,FALSE)</f>
        <v>4547.0930417114141</v>
      </c>
      <c r="L36" s="270"/>
      <c r="M36" s="441">
        <v>4</v>
      </c>
      <c r="N36" s="272">
        <f>K36/M36</f>
        <v>1136.7732604278535</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N75*M41</f>
        <v>1115.7756987950249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2252.5489592228787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420018.98487868172</v>
      </c>
      <c r="N48" s="272">
        <f>K48*M48</f>
        <v>8400.379697573635</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131788.64307171426</v>
      </c>
      <c r="N49" s="272">
        <f>K49*M49</f>
        <v>131788.64307171426</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397893.98492043838</v>
      </c>
      <c r="N50" s="272">
        <f>K50*M50</f>
        <v>183031.23306340165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323220.25583268958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1">
        <f>VLOOKUP(A58,TRANSPORTE!A1:D117,4,FALSE)</f>
        <v>2.1757092797894146</v>
      </c>
      <c r="M58" s="912"/>
      <c r="N58" s="287">
        <f>K58*L58</f>
        <v>0.60919859834103618</v>
      </c>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f>
        <v>0.60919859834103618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11157.756987950248</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336631.17097846104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67326.234195692217</v>
      </c>
      <c r="M82" s="860"/>
      <c r="N82" s="51"/>
    </row>
    <row r="83" spans="1:14">
      <c r="B83" s="89" t="s">
        <v>973</v>
      </c>
      <c r="C83" s="90"/>
      <c r="D83" s="90"/>
      <c r="E83" s="90"/>
      <c r="F83" s="90"/>
      <c r="G83" s="90"/>
      <c r="H83" s="90"/>
      <c r="I83" s="87"/>
      <c r="J83" s="88"/>
      <c r="K83" s="304">
        <v>0.05</v>
      </c>
      <c r="L83" s="859">
        <f>N77*K83</f>
        <v>16831.558548923054</v>
      </c>
      <c r="M83" s="860"/>
      <c r="N83" s="51"/>
    </row>
    <row r="84" spans="1:14" ht="15.75" thickBot="1">
      <c r="B84" s="91" t="s">
        <v>974</v>
      </c>
      <c r="C84" s="92"/>
      <c r="D84" s="92"/>
      <c r="E84" s="92"/>
      <c r="F84" s="92"/>
      <c r="G84" s="92"/>
      <c r="H84" s="92"/>
      <c r="I84" s="93"/>
      <c r="J84" s="94"/>
      <c r="K84" s="305">
        <v>0.05</v>
      </c>
      <c r="L84" s="861">
        <f>N77*K84</f>
        <v>16831.558548923054</v>
      </c>
      <c r="M84" s="862"/>
      <c r="N84" s="51"/>
    </row>
    <row r="85" spans="1:14" ht="15.75" thickBot="1">
      <c r="B85" s="824" t="s">
        <v>953</v>
      </c>
      <c r="C85" s="825"/>
      <c r="D85" s="825"/>
      <c r="E85" s="825"/>
      <c r="F85" s="825"/>
      <c r="G85" s="825"/>
      <c r="H85" s="825"/>
      <c r="I85" s="825"/>
      <c r="J85" s="825"/>
      <c r="K85" s="825"/>
      <c r="L85" s="825"/>
      <c r="M85" s="826"/>
      <c r="N85" s="52">
        <f>L82+L83+L84</f>
        <v>100989.35129353833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437620.52227199939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310</v>
      </c>
      <c r="B36" s="873" t="str">
        <f>VLOOKUP(A36,EQUIPOS!A6:D154,3,FALSE)</f>
        <v>Retroexcavadora A25C</v>
      </c>
      <c r="C36" s="874"/>
      <c r="D36" s="874"/>
      <c r="E36" s="874"/>
      <c r="F36" s="874"/>
      <c r="G36" s="874"/>
      <c r="H36" s="875"/>
      <c r="I36" s="267"/>
      <c r="J36" s="268"/>
      <c r="K36" s="269">
        <f>VLOOKUP(A36,EQUIPOS!A6:D163,4,FALSE)</f>
        <v>121789.68710811051</v>
      </c>
      <c r="L36" s="270"/>
      <c r="M36" s="336">
        <v>3</v>
      </c>
      <c r="N36" s="272">
        <f>K36/M36</f>
        <v>40596.562369370171</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N75*M41</f>
        <v>1487.7009317267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42084.263301096871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420018.98487868172</v>
      </c>
      <c r="N48" s="272">
        <f>K48*M48</f>
        <v>8400.379697573635</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37854.438077141174</v>
      </c>
      <c r="N49" s="272">
        <f>K49*M49</f>
        <v>17413.04151548494</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565240.28106446262</v>
      </c>
      <c r="N50" s="272">
        <f>K50*M50</f>
        <v>565240.28106446262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591053.70227752114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1">
        <f>VLOOKUP(A58,TRANSPORTE!A1:D117,4,FALSE)</f>
        <v>2.1757092797894146</v>
      </c>
      <c r="M58" s="912"/>
      <c r="N58" s="287">
        <f>K58*L58</f>
        <v>0.60919859834103618</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911">
        <f>VLOOKUP(A59,TRANSPORTE!A1:D117,4,FALSE)</f>
        <v>1182.3355420950079</v>
      </c>
      <c r="M59" s="912"/>
      <c r="N59" s="287">
        <f>K59*L59</f>
        <v>543.87434936370369</v>
      </c>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544.48354796204467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24</v>
      </c>
      <c r="N69" s="395">
        <f>K69/M69</f>
        <v>10431.749166666666</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127"/>
    </row>
    <row r="75" spans="1:15" ht="15.75" thickBot="1">
      <c r="B75" s="913" t="s">
        <v>953</v>
      </c>
      <c r="C75" s="867"/>
      <c r="D75" s="867"/>
      <c r="E75" s="867"/>
      <c r="F75" s="867"/>
      <c r="G75" s="867"/>
      <c r="H75" s="867"/>
      <c r="I75" s="867"/>
      <c r="J75" s="867"/>
      <c r="K75" s="867"/>
      <c r="L75" s="867"/>
      <c r="M75" s="868"/>
      <c r="N75" s="460">
        <f>SUM(N69:N74)</f>
        <v>14877.009317266999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648559.45844384702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129711.89168876941</v>
      </c>
      <c r="M82" s="860"/>
      <c r="N82" s="51"/>
    </row>
    <row r="83" spans="1:14">
      <c r="B83" s="89" t="s">
        <v>973</v>
      </c>
      <c r="C83" s="90"/>
      <c r="D83" s="90"/>
      <c r="E83" s="90"/>
      <c r="F83" s="90"/>
      <c r="G83" s="90"/>
      <c r="H83" s="90"/>
      <c r="I83" s="87"/>
      <c r="J83" s="88"/>
      <c r="K83" s="304">
        <v>0.05</v>
      </c>
      <c r="L83" s="859">
        <f>N77*K83</f>
        <v>32427.972922192352</v>
      </c>
      <c r="M83" s="860"/>
      <c r="N83" s="51"/>
    </row>
    <row r="84" spans="1:14" ht="15.75" thickBot="1">
      <c r="B84" s="91" t="s">
        <v>974</v>
      </c>
      <c r="C84" s="92"/>
      <c r="D84" s="92"/>
      <c r="E84" s="92"/>
      <c r="F84" s="92"/>
      <c r="G84" s="92"/>
      <c r="H84" s="92"/>
      <c r="I84" s="93"/>
      <c r="J84" s="94"/>
      <c r="K84" s="305">
        <v>0.05</v>
      </c>
      <c r="L84" s="861">
        <f>N77*K84</f>
        <v>32427.972922192352</v>
      </c>
      <c r="M84" s="862"/>
      <c r="N84" s="51"/>
    </row>
    <row r="85" spans="1:14" ht="15.75" thickBot="1">
      <c r="B85" s="824" t="s">
        <v>953</v>
      </c>
      <c r="C85" s="825"/>
      <c r="D85" s="825"/>
      <c r="E85" s="825"/>
      <c r="F85" s="825"/>
      <c r="G85" s="825"/>
      <c r="H85" s="825"/>
      <c r="I85" s="825"/>
      <c r="J85" s="825"/>
      <c r="K85" s="825"/>
      <c r="L85" s="825"/>
      <c r="M85" s="826"/>
      <c r="N85" s="52">
        <f>L82+L83+L84</f>
        <v>194567.83753315412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843127.29597700108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160</v>
      </c>
      <c r="B36" s="873" t="str">
        <f>VLOOKUP(A36,EQUIPOS!A6:D154,3,FALSE)</f>
        <v>COMPACTADOR MANUAL VIBRATORIO (RANA) con motor de 6 HP</v>
      </c>
      <c r="C36" s="874"/>
      <c r="D36" s="874"/>
      <c r="E36" s="874"/>
      <c r="F36" s="874"/>
      <c r="G36" s="874"/>
      <c r="H36" s="875"/>
      <c r="I36" s="267"/>
      <c r="J36" s="268"/>
      <c r="K36" s="269">
        <f>VLOOKUP(A36,EQUIPOS!A6:D163,4,FALSE)</f>
        <v>5664.520262989714</v>
      </c>
      <c r="L36" s="270"/>
      <c r="M36" s="336">
        <v>0.5</v>
      </c>
      <c r="N36" s="272">
        <f>K36/M36</f>
        <v>11329.040525979428</v>
      </c>
    </row>
    <row r="37" spans="1:14">
      <c r="A37" s="113" t="s">
        <v>320</v>
      </c>
      <c r="B37" s="873" t="str">
        <f>VLOOKUP(A37,EQUIPOS!A7:D154,3,FALSE)</f>
        <v>Retroexcavadora sobre llantas, motor 62HP, Profundidad de excavación de 5.41 metros.</v>
      </c>
      <c r="C37" s="874"/>
      <c r="D37" s="874"/>
      <c r="E37" s="874"/>
      <c r="F37" s="874"/>
      <c r="G37" s="874"/>
      <c r="H37" s="875"/>
      <c r="I37" s="421"/>
      <c r="J37" s="422"/>
      <c r="K37" s="269">
        <f>VLOOKUP(A37,EQUIPOS!A7:D164,4,FALSE)</f>
        <v>130276.3909680418</v>
      </c>
      <c r="L37" s="335"/>
      <c r="M37" s="336">
        <v>1.5</v>
      </c>
      <c r="N37" s="272">
        <f>K37/M37</f>
        <v>86850.927312027867</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N75*M41</f>
        <v>2975.4018634534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101155.36970146069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37854.438077141174</v>
      </c>
      <c r="N48" s="272">
        <f>K48*M48</f>
        <v>21955.574084741878</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132849.77822664264</v>
      </c>
      <c r="N49" s="272">
        <f>K49*M49</f>
        <v>132849.77822664264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154805.35231138451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11">
        <f>VLOOKUP(A58,TRANSPORTE!A1:D117,4,FALSE)</f>
        <v>753.73863178106319</v>
      </c>
      <c r="M58" s="912"/>
      <c r="N58" s="287">
        <f>K58*L58</f>
        <v>753.73863178106319</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1">
        <f>VLOOKUP(A59,TRANSPORTE!A1:D117,4,FALSE)</f>
        <v>1182.3355420950079</v>
      </c>
      <c r="M59" s="912"/>
      <c r="N59" s="287">
        <f>K59*L59</f>
        <v>685.75461441510458</v>
      </c>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f>
        <v>1439.4932461961678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29754.018634533997</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287154.23389357538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57430.84677871508</v>
      </c>
      <c r="M82" s="860"/>
      <c r="N82" s="51"/>
    </row>
    <row r="83" spans="1:14">
      <c r="B83" s="89" t="s">
        <v>973</v>
      </c>
      <c r="C83" s="90"/>
      <c r="D83" s="90"/>
      <c r="E83" s="90"/>
      <c r="F83" s="90"/>
      <c r="G83" s="90"/>
      <c r="H83" s="90"/>
      <c r="I83" s="87"/>
      <c r="J83" s="88"/>
      <c r="K83" s="304">
        <v>0.05</v>
      </c>
      <c r="L83" s="859">
        <f>N77*K83</f>
        <v>14357.71169467877</v>
      </c>
      <c r="M83" s="860"/>
      <c r="N83" s="51"/>
    </row>
    <row r="84" spans="1:14" ht="15.75" thickBot="1">
      <c r="B84" s="91" t="s">
        <v>974</v>
      </c>
      <c r="C84" s="92"/>
      <c r="D84" s="92"/>
      <c r="E84" s="92"/>
      <c r="F84" s="92"/>
      <c r="G84" s="92"/>
      <c r="H84" s="92"/>
      <c r="I84" s="93"/>
      <c r="J84" s="94"/>
      <c r="K84" s="305">
        <v>0.05</v>
      </c>
      <c r="L84" s="861">
        <f>N77*K84</f>
        <v>14357.71169467877</v>
      </c>
      <c r="M84" s="862"/>
      <c r="N84" s="51"/>
    </row>
    <row r="85" spans="1:14" ht="15.75" thickBot="1">
      <c r="B85" s="824" t="s">
        <v>953</v>
      </c>
      <c r="C85" s="825"/>
      <c r="D85" s="825"/>
      <c r="E85" s="825"/>
      <c r="F85" s="825"/>
      <c r="G85" s="825"/>
      <c r="H85" s="825"/>
      <c r="I85" s="825"/>
      <c r="J85" s="825"/>
      <c r="K85" s="825"/>
      <c r="L85" s="825"/>
      <c r="M85" s="826"/>
      <c r="N85" s="52">
        <f>L82+L83+L84</f>
        <v>86146.270168072617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373300.50406164798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160</v>
      </c>
      <c r="B36" s="873" t="str">
        <f>VLOOKUP(A36,EQUIPOS!A6:D154,3,FALSE)</f>
        <v>COMPACTADOR MANUAL VIBRATORIO (RANA) con motor de 6 HP</v>
      </c>
      <c r="C36" s="874"/>
      <c r="D36" s="874"/>
      <c r="E36" s="874"/>
      <c r="F36" s="874"/>
      <c r="G36" s="874"/>
      <c r="H36" s="875"/>
      <c r="I36" s="267"/>
      <c r="J36" s="268"/>
      <c r="K36" s="269">
        <f>VLOOKUP(A36,EQUIPOS!A6:D163,4,FALSE)</f>
        <v>5664.520262989714</v>
      </c>
      <c r="L36" s="270"/>
      <c r="M36" s="336">
        <v>0.5</v>
      </c>
      <c r="N36" s="272">
        <f>K36/M36</f>
        <v>11329.040525979428</v>
      </c>
    </row>
    <row r="37" spans="1:14">
      <c r="A37" s="113" t="s">
        <v>303</v>
      </c>
      <c r="B37" s="873" t="str">
        <f>VLOOKUP(A37,EQUIPOS!A7:D154,3,FALSE)</f>
        <v>Retrocargador, pala de 1,1 m3 de capacidad, profundidad de excavación de 4.400 mm y una altura de 5.680 mm</v>
      </c>
      <c r="C37" s="874"/>
      <c r="D37" s="874"/>
      <c r="E37" s="874"/>
      <c r="F37" s="874"/>
      <c r="G37" s="874"/>
      <c r="H37" s="875"/>
      <c r="I37" s="421"/>
      <c r="J37" s="422"/>
      <c r="K37" s="269">
        <f>VLOOKUP(A37,EQUIPOS!A7:D164,4,FALSE)</f>
        <v>86866.557668483918</v>
      </c>
      <c r="L37" s="335"/>
      <c r="M37" s="336">
        <v>1.5</v>
      </c>
      <c r="N37" s="272">
        <f>K37/M37</f>
        <v>57911.038445655948</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N75*M41</f>
        <v>2975.4018634534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72215.480835088776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37854.438077141174</v>
      </c>
      <c r="N48" s="272">
        <f>K48*M48</f>
        <v>21955.574084741878</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132849.77822664264</v>
      </c>
      <c r="N49" s="272">
        <f>K49*M49</f>
        <v>132849.77822664264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154805.35231138451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11">
        <f>VLOOKUP(A58,TRANSPORTE!A1:D117,4,FALSE)</f>
        <v>753.73863178106319</v>
      </c>
      <c r="M58" s="912"/>
      <c r="N58" s="287">
        <f>K58*L58</f>
        <v>753.73863178106319</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1">
        <f>VLOOKUP(A59,TRANSPORTE!A1:D117,4,FALSE)</f>
        <v>1182.3355420950079</v>
      </c>
      <c r="M59" s="912"/>
      <c r="N59" s="287">
        <f>K59*L59</f>
        <v>685.75461441510458</v>
      </c>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1439.4932461961678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29754.018634533997</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258214.34502720344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51642.869005440691</v>
      </c>
      <c r="M82" s="860"/>
      <c r="N82" s="51"/>
    </row>
    <row r="83" spans="1:14">
      <c r="B83" s="89" t="s">
        <v>973</v>
      </c>
      <c r="C83" s="90"/>
      <c r="D83" s="90"/>
      <c r="E83" s="90"/>
      <c r="F83" s="90"/>
      <c r="G83" s="90"/>
      <c r="H83" s="90"/>
      <c r="I83" s="87"/>
      <c r="J83" s="88"/>
      <c r="K83" s="304">
        <v>0.05</v>
      </c>
      <c r="L83" s="859">
        <f>N77*K83</f>
        <v>12910.717251360173</v>
      </c>
      <c r="M83" s="860"/>
      <c r="N83" s="51"/>
    </row>
    <row r="84" spans="1:14" ht="15.75" thickBot="1">
      <c r="B84" s="91" t="s">
        <v>974</v>
      </c>
      <c r="C84" s="92"/>
      <c r="D84" s="92"/>
      <c r="E84" s="92"/>
      <c r="F84" s="92"/>
      <c r="G84" s="92"/>
      <c r="H84" s="92"/>
      <c r="I84" s="93"/>
      <c r="J84" s="94"/>
      <c r="K84" s="305">
        <v>0.05</v>
      </c>
      <c r="L84" s="861">
        <f>N77*K84</f>
        <v>12910.717251360173</v>
      </c>
      <c r="M84" s="862"/>
      <c r="N84" s="51"/>
    </row>
    <row r="85" spans="1:14" ht="15.75" thickBot="1">
      <c r="B85" s="824" t="s">
        <v>953</v>
      </c>
      <c r="C85" s="825"/>
      <c r="D85" s="825"/>
      <c r="E85" s="825"/>
      <c r="F85" s="825"/>
      <c r="G85" s="825"/>
      <c r="H85" s="825"/>
      <c r="I85" s="825"/>
      <c r="J85" s="825"/>
      <c r="K85" s="825"/>
      <c r="L85" s="825"/>
      <c r="M85" s="826"/>
      <c r="N85" s="52">
        <f>L82+L83+L84</f>
        <v>77464.303508161029</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335678.64853536448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147.22886430720399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6687.8546408621169</v>
      </c>
      <c r="N48" s="272">
        <f>K48*M48</f>
        <v>6687.8546408621169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6687.8546408621169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B58" s="46"/>
      <c r="C58" s="317"/>
      <c r="D58" s="317"/>
      <c r="E58" s="317"/>
      <c r="F58" s="317"/>
      <c r="G58" s="317"/>
      <c r="H58" s="311"/>
      <c r="I58" s="279"/>
      <c r="J58" s="286"/>
      <c r="K58" s="279"/>
      <c r="L58" s="911"/>
      <c r="M58" s="912"/>
      <c r="N58" s="287"/>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2944.5772861440796</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9779.6607913134012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1955.9321582626803</v>
      </c>
      <c r="M82" s="860"/>
      <c r="N82" s="51"/>
    </row>
    <row r="83" spans="1:14">
      <c r="B83" s="89" t="s">
        <v>973</v>
      </c>
      <c r="C83" s="90"/>
      <c r="D83" s="90"/>
      <c r="E83" s="90"/>
      <c r="F83" s="90"/>
      <c r="G83" s="90"/>
      <c r="H83" s="90"/>
      <c r="I83" s="87"/>
      <c r="J83" s="88"/>
      <c r="K83" s="304">
        <v>0.05</v>
      </c>
      <c r="L83" s="859">
        <f>N77*K83</f>
        <v>488.98303956567008</v>
      </c>
      <c r="M83" s="860"/>
      <c r="N83" s="51"/>
    </row>
    <row r="84" spans="1:14" ht="15.75" thickBot="1">
      <c r="B84" s="91" t="s">
        <v>974</v>
      </c>
      <c r="C84" s="92"/>
      <c r="D84" s="92"/>
      <c r="E84" s="92"/>
      <c r="F84" s="92"/>
      <c r="G84" s="92"/>
      <c r="H84" s="92"/>
      <c r="I84" s="93"/>
      <c r="J84" s="94"/>
      <c r="K84" s="305">
        <v>0.05</v>
      </c>
      <c r="L84" s="861">
        <f>N77*K84</f>
        <v>488.98303956567008</v>
      </c>
      <c r="M84" s="862"/>
      <c r="N84" s="51"/>
    </row>
    <row r="85" spans="1:14" ht="15.75" thickBot="1">
      <c r="B85" s="824" t="s">
        <v>953</v>
      </c>
      <c r="C85" s="825"/>
      <c r="D85" s="825"/>
      <c r="E85" s="825"/>
      <c r="F85" s="825"/>
      <c r="G85" s="825"/>
      <c r="H85" s="825"/>
      <c r="I85" s="825"/>
      <c r="J85" s="825"/>
      <c r="K85" s="825"/>
      <c r="L85" s="825"/>
      <c r="M85" s="826"/>
      <c r="N85" s="52">
        <f>L82+L83+L84</f>
        <v>2933.8982373940203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12713.559028707421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989" t="s">
        <v>944</v>
      </c>
      <c r="D30" s="990"/>
      <c r="E30" s="990"/>
      <c r="F30" s="990"/>
      <c r="G30" s="990"/>
      <c r="H30" s="990"/>
      <c r="I30" s="990"/>
      <c r="J30" s="454"/>
      <c r="K30" s="307"/>
      <c r="L30" s="800" t="s">
        <v>945</v>
      </c>
      <c r="M30" s="801"/>
      <c r="N30" s="71" t="s">
        <v>946</v>
      </c>
    </row>
    <row r="31" spans="1:14" ht="30" customHeight="1" thickBot="1">
      <c r="A31" t="s">
        <v>1845</v>
      </c>
      <c r="B31" s="80" t="s">
        <v>1132</v>
      </c>
      <c r="C31" s="991" t="s">
        <v>2137</v>
      </c>
      <c r="D31" s="992"/>
      <c r="E31" s="992"/>
      <c r="F31" s="992"/>
      <c r="G31" s="992"/>
      <c r="H31" s="992"/>
      <c r="I31" s="992"/>
      <c r="J31" s="992"/>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2231.5513975900499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44086.962219527151</v>
      </c>
      <c r="N48" s="272">
        <f>K48*M48</f>
        <v>48495.658441479871</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5403.4552810516061</v>
      </c>
      <c r="N49" s="272">
        <f>K49*M49</f>
        <v>6213.9735732093468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491116.49261795543</v>
      </c>
      <c r="N50" s="272">
        <f>K50*M50</f>
        <v>58933.979114154652</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6346.1155883259044</v>
      </c>
      <c r="N51" s="272">
        <f>K51*M51</f>
        <v>12692.231176651809</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129875.8175112919</v>
      </c>
      <c r="N52" s="272">
        <f>K52*M52</f>
        <v>64937.908755645949</v>
      </c>
    </row>
    <row r="53" spans="1:14" ht="15.75" thickBot="1">
      <c r="B53" s="824" t="s">
        <v>953</v>
      </c>
      <c r="C53" s="825"/>
      <c r="D53" s="825"/>
      <c r="E53" s="825"/>
      <c r="F53" s="825"/>
      <c r="G53" s="825"/>
      <c r="H53" s="825"/>
      <c r="I53" s="825"/>
      <c r="J53" s="825"/>
      <c r="K53" s="825"/>
      <c r="L53" s="825"/>
      <c r="M53" s="826"/>
      <c r="N53" s="394">
        <f>SUM(N48:N52)</f>
        <v>191273.75106114164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1">
        <f>VLOOKUP(A58,TRANSPORTE!A1:D117,4,FALSE)</f>
        <v>1182.3355420950079</v>
      </c>
      <c r="M58" s="912"/>
      <c r="N58" s="287">
        <f>K58*L58</f>
        <v>1300.5690963045088</v>
      </c>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1300.5690963045088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127"/>
    </row>
    <row r="75" spans="1:15" ht="15.75" thickBot="1">
      <c r="B75" s="913" t="s">
        <v>953</v>
      </c>
      <c r="C75" s="867"/>
      <c r="D75" s="867"/>
      <c r="E75" s="867"/>
      <c r="F75" s="867"/>
      <c r="G75" s="867"/>
      <c r="H75" s="867"/>
      <c r="I75" s="867"/>
      <c r="J75" s="867"/>
      <c r="K75" s="867"/>
      <c r="L75" s="867"/>
      <c r="M75" s="868"/>
      <c r="N75" s="460">
        <f>SUM(N69:N74)</f>
        <v>44631.027951800992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239436.89950683719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47887.379901367443</v>
      </c>
      <c r="M82" s="860"/>
      <c r="N82" s="51"/>
    </row>
    <row r="83" spans="1:14">
      <c r="B83" s="89" t="s">
        <v>973</v>
      </c>
      <c r="C83" s="90"/>
      <c r="D83" s="90"/>
      <c r="E83" s="90"/>
      <c r="F83" s="90"/>
      <c r="G83" s="90"/>
      <c r="H83" s="90"/>
      <c r="I83" s="87"/>
      <c r="J83" s="88"/>
      <c r="K83" s="304">
        <v>0.05</v>
      </c>
      <c r="L83" s="859">
        <f>N77*K83</f>
        <v>11971.844975341861</v>
      </c>
      <c r="M83" s="860"/>
      <c r="N83" s="51"/>
    </row>
    <row r="84" spans="1:14" ht="15.75" thickBot="1">
      <c r="B84" s="91" t="s">
        <v>974</v>
      </c>
      <c r="C84" s="92"/>
      <c r="D84" s="92"/>
      <c r="E84" s="92"/>
      <c r="F84" s="92"/>
      <c r="G84" s="92"/>
      <c r="H84" s="92"/>
      <c r="I84" s="93"/>
      <c r="J84" s="94"/>
      <c r="K84" s="305">
        <v>0.05</v>
      </c>
      <c r="L84" s="861">
        <f>N77*K84</f>
        <v>11971.844975341861</v>
      </c>
      <c r="M84" s="862"/>
      <c r="N84" s="51"/>
    </row>
    <row r="85" spans="1:14" ht="15.75" thickBot="1">
      <c r="B85" s="824" t="s">
        <v>953</v>
      </c>
      <c r="C85" s="825"/>
      <c r="D85" s="825"/>
      <c r="E85" s="825"/>
      <c r="F85" s="825"/>
      <c r="G85" s="825"/>
      <c r="H85" s="825"/>
      <c r="I85" s="825"/>
      <c r="J85" s="825"/>
      <c r="K85" s="825"/>
      <c r="L85" s="825"/>
      <c r="M85" s="826"/>
      <c r="N85" s="52">
        <f>L82+L83+L84</f>
        <v>71831.069852051165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311267.96935888834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989" t="s">
        <v>944</v>
      </c>
      <c r="D30" s="990"/>
      <c r="E30" s="990"/>
      <c r="F30" s="990"/>
      <c r="G30" s="990"/>
      <c r="H30" s="990"/>
      <c r="I30" s="990"/>
      <c r="J30" s="454"/>
      <c r="K30" s="307"/>
      <c r="L30" s="800" t="s">
        <v>945</v>
      </c>
      <c r="M30" s="801"/>
      <c r="N30" s="71" t="s">
        <v>946</v>
      </c>
    </row>
    <row r="31" spans="1:14" ht="27" customHeight="1" thickBot="1">
      <c r="A31" t="s">
        <v>1845</v>
      </c>
      <c r="B31" s="80" t="s">
        <v>1133</v>
      </c>
      <c r="C31" s="991" t="s">
        <v>2138</v>
      </c>
      <c r="D31" s="992"/>
      <c r="E31" s="992"/>
      <c r="F31" s="992"/>
      <c r="G31" s="992"/>
      <c r="H31" s="992"/>
      <c r="I31" s="992"/>
      <c r="J31" s="992"/>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2231.5513975900499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44086.962219527151</v>
      </c>
      <c r="N48" s="272">
        <f>K48*M48</f>
        <v>48495.658441479871</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5403.4552810516061</v>
      </c>
      <c r="N49" s="272">
        <f>K49*M49</f>
        <v>6213.9735732093468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491116.49261795543</v>
      </c>
      <c r="N50" s="272">
        <f>K50*M50</f>
        <v>58933.979114154652</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6346.1155883259044</v>
      </c>
      <c r="N51" s="272">
        <f>K51*M51</f>
        <v>12692.231176651809</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164102.4830895247</v>
      </c>
      <c r="N52" s="272">
        <f>K52*M52</f>
        <v>82051.24154476235</v>
      </c>
    </row>
    <row r="53" spans="1:14" ht="15.75" thickBot="1">
      <c r="B53" s="824" t="s">
        <v>953</v>
      </c>
      <c r="C53" s="825"/>
      <c r="D53" s="825"/>
      <c r="E53" s="825"/>
      <c r="F53" s="825"/>
      <c r="G53" s="825"/>
      <c r="H53" s="825"/>
      <c r="I53" s="825"/>
      <c r="J53" s="825"/>
      <c r="K53" s="825"/>
      <c r="L53" s="825"/>
      <c r="M53" s="826"/>
      <c r="N53" s="394">
        <f>SUM(N48:N52)</f>
        <v>208387.08385025803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1">
        <f>VLOOKUP(A58,TRANSPORTE!A1:D117,4,FALSE)</f>
        <v>1182.3355420950079</v>
      </c>
      <c r="M58" s="912"/>
      <c r="N58" s="287">
        <f>K58*L58</f>
        <v>1300.5690963045088</v>
      </c>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1300.5690963045088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44631.027951800992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256550.23229595358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51310.046459190722</v>
      </c>
      <c r="M82" s="860"/>
      <c r="N82" s="51"/>
    </row>
    <row r="83" spans="1:14">
      <c r="B83" s="89" t="s">
        <v>973</v>
      </c>
      <c r="C83" s="90"/>
      <c r="D83" s="90"/>
      <c r="E83" s="90"/>
      <c r="F83" s="90"/>
      <c r="G83" s="90"/>
      <c r="H83" s="90"/>
      <c r="I83" s="87"/>
      <c r="J83" s="88"/>
      <c r="K83" s="304">
        <v>0.05</v>
      </c>
      <c r="L83" s="859">
        <f>N77*K83</f>
        <v>12827.511614797681</v>
      </c>
      <c r="M83" s="860"/>
      <c r="N83" s="51"/>
    </row>
    <row r="84" spans="1:14" ht="15.75" thickBot="1">
      <c r="B84" s="91" t="s">
        <v>974</v>
      </c>
      <c r="C84" s="92"/>
      <c r="D84" s="92"/>
      <c r="E84" s="92"/>
      <c r="F84" s="92"/>
      <c r="G84" s="92"/>
      <c r="H84" s="92"/>
      <c r="I84" s="93"/>
      <c r="J84" s="94"/>
      <c r="K84" s="305">
        <v>0.05</v>
      </c>
      <c r="L84" s="861">
        <f>N77*K84</f>
        <v>12827.511614797681</v>
      </c>
      <c r="M84" s="862"/>
      <c r="N84" s="51"/>
    </row>
    <row r="85" spans="1:14" ht="15.75" thickBot="1">
      <c r="B85" s="824" t="s">
        <v>953</v>
      </c>
      <c r="C85" s="825"/>
      <c r="D85" s="825"/>
      <c r="E85" s="825"/>
      <c r="F85" s="825"/>
      <c r="G85" s="825"/>
      <c r="H85" s="825"/>
      <c r="I85" s="825"/>
      <c r="J85" s="825"/>
      <c r="K85" s="825"/>
      <c r="L85" s="825"/>
      <c r="M85" s="826"/>
      <c r="N85" s="52">
        <f>L82+L83+L84</f>
        <v>76965.069688786083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333515.30198473966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989" t="s">
        <v>944</v>
      </c>
      <c r="D30" s="990"/>
      <c r="E30" s="990"/>
      <c r="F30" s="990"/>
      <c r="G30" s="990"/>
      <c r="H30" s="990"/>
      <c r="I30" s="990"/>
      <c r="J30" s="454"/>
      <c r="K30" s="307"/>
      <c r="L30" s="800" t="s">
        <v>945</v>
      </c>
      <c r="M30" s="801"/>
      <c r="N30" s="71" t="s">
        <v>946</v>
      </c>
    </row>
    <row r="31" spans="1:14" ht="27" customHeight="1" thickBot="1">
      <c r="A31" t="s">
        <v>1845</v>
      </c>
      <c r="B31" s="80" t="s">
        <v>1680</v>
      </c>
      <c r="C31" s="991" t="s">
        <v>2139</v>
      </c>
      <c r="D31" s="992"/>
      <c r="E31" s="992"/>
      <c r="F31" s="992"/>
      <c r="G31" s="992"/>
      <c r="H31" s="992"/>
      <c r="I31" s="992"/>
      <c r="J31" s="992"/>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2231.5513975900499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44086.962219527151</v>
      </c>
      <c r="N48" s="272">
        <f>K48*M48</f>
        <v>48495.658441479871</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5403.4552810516061</v>
      </c>
      <c r="N49" s="272">
        <f>K49*M49</f>
        <v>6213.9735732093468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491116.49261795543</v>
      </c>
      <c r="N50" s="272">
        <f>K50*M50</f>
        <v>58933.979114154652</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6346.1155883259044</v>
      </c>
      <c r="N51" s="272">
        <f>K51*M51</f>
        <v>12692.231176651809</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171440.64723194853</v>
      </c>
      <c r="N52" s="272">
        <f>K52*M52</f>
        <v>85720.323615974266</v>
      </c>
    </row>
    <row r="53" spans="1:14" ht="15.75" thickBot="1">
      <c r="B53" s="824" t="s">
        <v>953</v>
      </c>
      <c r="C53" s="825"/>
      <c r="D53" s="825"/>
      <c r="E53" s="825"/>
      <c r="F53" s="825"/>
      <c r="G53" s="825"/>
      <c r="H53" s="825"/>
      <c r="I53" s="825"/>
      <c r="J53" s="825"/>
      <c r="K53" s="825"/>
      <c r="L53" s="825"/>
      <c r="M53" s="826"/>
      <c r="N53" s="394">
        <f>SUM(N48:N52)</f>
        <v>212056.16592146995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1">
        <f>VLOOKUP(A58,TRANSPORTE!A1:D117,4,FALSE)</f>
        <v>1182.3355420950079</v>
      </c>
      <c r="M58" s="912"/>
      <c r="N58" s="287">
        <f>K58*L58</f>
        <v>1300.5690963045088</v>
      </c>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1300.5690963045088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978"/>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127"/>
    </row>
    <row r="75" spans="1:15" ht="15.75" thickBot="1">
      <c r="B75" s="913" t="s">
        <v>953</v>
      </c>
      <c r="C75" s="867"/>
      <c r="D75" s="867"/>
      <c r="E75" s="867"/>
      <c r="F75" s="867"/>
      <c r="G75" s="867"/>
      <c r="H75" s="867"/>
      <c r="I75" s="867"/>
      <c r="J75" s="867"/>
      <c r="K75" s="867"/>
      <c r="L75" s="867"/>
      <c r="M75" s="868"/>
      <c r="N75" s="460">
        <f>SUM(N69:N74)</f>
        <v>44631.027951800992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260219.3143671655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52043.8628734331</v>
      </c>
      <c r="M82" s="860"/>
      <c r="N82" s="51"/>
    </row>
    <row r="83" spans="1:14">
      <c r="B83" s="89" t="s">
        <v>973</v>
      </c>
      <c r="C83" s="90"/>
      <c r="D83" s="90"/>
      <c r="E83" s="90"/>
      <c r="F83" s="90"/>
      <c r="G83" s="90"/>
      <c r="H83" s="90"/>
      <c r="I83" s="87"/>
      <c r="J83" s="88"/>
      <c r="K83" s="304">
        <v>0.05</v>
      </c>
      <c r="L83" s="859">
        <f>N77*K83</f>
        <v>13010.965718358275</v>
      </c>
      <c r="M83" s="860"/>
      <c r="N83" s="51"/>
    </row>
    <row r="84" spans="1:14" ht="15.75" thickBot="1">
      <c r="B84" s="91" t="s">
        <v>974</v>
      </c>
      <c r="C84" s="92"/>
      <c r="D84" s="92"/>
      <c r="E84" s="92"/>
      <c r="F84" s="92"/>
      <c r="G84" s="92"/>
      <c r="H84" s="92"/>
      <c r="I84" s="93"/>
      <c r="J84" s="94"/>
      <c r="K84" s="305">
        <v>0.05</v>
      </c>
      <c r="L84" s="861">
        <f>N77*K84</f>
        <v>13010.965718358275</v>
      </c>
      <c r="M84" s="862"/>
      <c r="N84" s="51"/>
    </row>
    <row r="85" spans="1:14" ht="15.75" thickBot="1">
      <c r="B85" s="824" t="s">
        <v>953</v>
      </c>
      <c r="C85" s="825"/>
      <c r="D85" s="825"/>
      <c r="E85" s="825"/>
      <c r="F85" s="825"/>
      <c r="G85" s="825"/>
      <c r="H85" s="825"/>
      <c r="I85" s="825"/>
      <c r="J85" s="825"/>
      <c r="K85" s="825"/>
      <c r="L85" s="825"/>
      <c r="M85" s="826"/>
      <c r="N85" s="52">
        <f>L82+L83+L84</f>
        <v>78065.794310149649</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338285.10867731518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989" t="s">
        <v>944</v>
      </c>
      <c r="D30" s="990"/>
      <c r="E30" s="990"/>
      <c r="F30" s="990"/>
      <c r="G30" s="990"/>
      <c r="H30" s="990"/>
      <c r="I30" s="990"/>
      <c r="J30" s="454"/>
      <c r="K30" s="307"/>
      <c r="L30" s="800" t="s">
        <v>945</v>
      </c>
      <c r="M30" s="801"/>
      <c r="N30" s="71" t="s">
        <v>946</v>
      </c>
    </row>
    <row r="31" spans="1:14" ht="28.5" customHeight="1" thickBot="1">
      <c r="A31" t="s">
        <v>1845</v>
      </c>
      <c r="B31" s="80" t="s">
        <v>1681</v>
      </c>
      <c r="C31" s="991" t="s">
        <v>2140</v>
      </c>
      <c r="D31" s="992"/>
      <c r="E31" s="992"/>
      <c r="F31" s="992"/>
      <c r="G31" s="992"/>
      <c r="H31" s="992"/>
      <c r="I31" s="992"/>
      <c r="J31" s="992"/>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2231.5513975900499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44086.962219527151</v>
      </c>
      <c r="N48" s="272">
        <f>K48*M48</f>
        <v>48495.658441479871</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5403.4552810516061</v>
      </c>
      <c r="N49" s="272">
        <f>K49*M49</f>
        <v>6213.9735732093468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491116.49261795543</v>
      </c>
      <c r="N50" s="272">
        <f>K50*M50</f>
        <v>58933.979114154652</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6346.1155883259044</v>
      </c>
      <c r="N51" s="272">
        <f>K51*M51</f>
        <v>12692.231176651809</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179835.4409055117</v>
      </c>
      <c r="N52" s="272">
        <f>K52*M52</f>
        <v>89917.72045275585</v>
      </c>
    </row>
    <row r="53" spans="1:14" ht="15.75" thickBot="1">
      <c r="B53" s="824" t="s">
        <v>953</v>
      </c>
      <c r="C53" s="825"/>
      <c r="D53" s="825"/>
      <c r="E53" s="825"/>
      <c r="F53" s="825"/>
      <c r="G53" s="825"/>
      <c r="H53" s="825"/>
      <c r="I53" s="825"/>
      <c r="J53" s="825"/>
      <c r="K53" s="825"/>
      <c r="L53" s="825"/>
      <c r="M53" s="826"/>
      <c r="N53" s="394">
        <f>SUM(N48:N52)</f>
        <v>216253.56275825153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1">
        <f>VLOOKUP(A58,TRANSPORTE!A1:D117,4,FALSE)</f>
        <v>1182.3355420950079</v>
      </c>
      <c r="M58" s="912"/>
      <c r="N58" s="287">
        <f>K58*L58</f>
        <v>1300.5690963045088</v>
      </c>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1300.5690963045088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978"/>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127"/>
    </row>
    <row r="75" spans="1:15" ht="15.75" thickBot="1">
      <c r="B75" s="913" t="s">
        <v>953</v>
      </c>
      <c r="C75" s="867"/>
      <c r="D75" s="867"/>
      <c r="E75" s="867"/>
      <c r="F75" s="867"/>
      <c r="G75" s="867"/>
      <c r="H75" s="867"/>
      <c r="I75" s="867"/>
      <c r="J75" s="867"/>
      <c r="K75" s="867"/>
      <c r="L75" s="867"/>
      <c r="M75" s="868"/>
      <c r="N75" s="460">
        <f>SUM(N69:N74)</f>
        <v>44631.027951800992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264416.71120394708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52883.342240789418</v>
      </c>
      <c r="M82" s="860"/>
      <c r="N82" s="51"/>
    </row>
    <row r="83" spans="1:14">
      <c r="B83" s="89" t="s">
        <v>973</v>
      </c>
      <c r="C83" s="90"/>
      <c r="D83" s="90"/>
      <c r="E83" s="90"/>
      <c r="F83" s="90"/>
      <c r="G83" s="90"/>
      <c r="H83" s="90"/>
      <c r="I83" s="87"/>
      <c r="J83" s="88"/>
      <c r="K83" s="304">
        <v>0.05</v>
      </c>
      <c r="L83" s="859">
        <f>N77*K83</f>
        <v>13220.835560197354</v>
      </c>
      <c r="M83" s="860"/>
      <c r="N83" s="51"/>
    </row>
    <row r="84" spans="1:14" ht="15.75" thickBot="1">
      <c r="B84" s="91" t="s">
        <v>974</v>
      </c>
      <c r="C84" s="92"/>
      <c r="D84" s="92"/>
      <c r="E84" s="92"/>
      <c r="F84" s="92"/>
      <c r="G84" s="92"/>
      <c r="H84" s="92"/>
      <c r="I84" s="93"/>
      <c r="J84" s="94"/>
      <c r="K84" s="305">
        <v>0.05</v>
      </c>
      <c r="L84" s="861">
        <f>N77*K84</f>
        <v>13220.835560197354</v>
      </c>
      <c r="M84" s="862"/>
      <c r="N84" s="51"/>
    </row>
    <row r="85" spans="1:14" ht="15.75" thickBot="1">
      <c r="B85" s="824" t="s">
        <v>953</v>
      </c>
      <c r="C85" s="825"/>
      <c r="D85" s="825"/>
      <c r="E85" s="825"/>
      <c r="F85" s="825"/>
      <c r="G85" s="825"/>
      <c r="H85" s="825"/>
      <c r="I85" s="825"/>
      <c r="J85" s="825"/>
      <c r="K85" s="825"/>
      <c r="L85" s="825"/>
      <c r="M85" s="826"/>
      <c r="N85" s="52">
        <f>L82+L83+L84</f>
        <v>79325.01336118413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343741.72456513124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257</v>
      </c>
      <c r="B36" s="873" t="str">
        <f>VLOOKUP(A36,EQUIPOS!A6:D154,3,FALSE)</f>
        <v>Mezcladora de concreto 1 bulto</v>
      </c>
      <c r="C36" s="874"/>
      <c r="D36" s="874"/>
      <c r="E36" s="874"/>
      <c r="F36" s="874"/>
      <c r="G36" s="874"/>
      <c r="H36" s="875"/>
      <c r="I36" s="267"/>
      <c r="J36" s="268"/>
      <c r="K36" s="269">
        <f>VLOOKUP(A36,EQUIPOS!A6:D163,4,FALSE)</f>
        <v>5881.1959014647309</v>
      </c>
      <c r="L36" s="270"/>
      <c r="M36" s="336">
        <v>1</v>
      </c>
      <c r="N36" s="272">
        <f>K36*M36</f>
        <v>5881.1959014647309</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3796.3137725900497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9677.5096740547815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48781.26148445053</v>
      </c>
      <c r="N48" s="272">
        <f t="shared" ref="N48:N53" si="0">K48*M48</f>
        <v>24585.755788163067</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6346.1155883259044</v>
      </c>
      <c r="N49" s="272">
        <f t="shared" si="0"/>
        <v>12692.231176651809</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44.451023413669695</v>
      </c>
      <c r="N50" s="272">
        <f t="shared" si="0"/>
        <v>4934.0635989173361</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43115.535480113627</v>
      </c>
      <c r="N51" s="272">
        <f t="shared" si="0"/>
        <v>17246.214192045452</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54651.650819623304</v>
      </c>
      <c r="N52" s="273">
        <f t="shared" si="0"/>
        <v>20658.32400981761</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480.11664716181775</v>
      </c>
      <c r="N53" s="273">
        <f t="shared" si="0"/>
        <v>74898.196957243563</v>
      </c>
    </row>
    <row r="54" spans="1:14">
      <c r="B54" s="320"/>
      <c r="C54" s="317"/>
      <c r="D54" s="317"/>
      <c r="E54" s="317"/>
      <c r="F54" s="317"/>
      <c r="G54" s="317"/>
      <c r="H54" s="317"/>
      <c r="I54" s="317"/>
      <c r="J54" s="311"/>
      <c r="K54" s="44"/>
      <c r="L54" s="318"/>
      <c r="M54" s="426"/>
      <c r="N54" s="273"/>
    </row>
    <row r="55" spans="1:14" ht="15.75" thickBot="1">
      <c r="B55" s="913" t="s">
        <v>953</v>
      </c>
      <c r="C55" s="867"/>
      <c r="D55" s="867"/>
      <c r="E55" s="867"/>
      <c r="F55" s="867"/>
      <c r="G55" s="867"/>
      <c r="H55" s="867"/>
      <c r="I55" s="867"/>
      <c r="J55" s="867"/>
      <c r="K55" s="867"/>
      <c r="L55" s="867"/>
      <c r="M55" s="868"/>
      <c r="N55" s="104">
        <f>SUM(N48:N54)</f>
        <v>155014.78572283883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911">
        <f>VLOOKUP(A60,TRANSPORTE!A1:D117,4,FALSE)</f>
        <v>1182.3355420950079</v>
      </c>
      <c r="M60" s="912"/>
      <c r="N60" s="287">
        <f>K60*L60</f>
        <v>472.93421683800318</v>
      </c>
    </row>
    <row r="61" spans="1:14">
      <c r="A61" t="s">
        <v>1229</v>
      </c>
      <c r="B61" s="46" t="str">
        <f>VLOOKUP(A61,TRANSPORTE!A1:D117,3,FALSE)</f>
        <v>Transporte de arena</v>
      </c>
      <c r="C61" s="47"/>
      <c r="D61" s="47"/>
      <c r="E61" s="47"/>
      <c r="F61" s="47"/>
      <c r="G61" s="47"/>
      <c r="H61" s="311" t="s">
        <v>339</v>
      </c>
      <c r="I61" s="279">
        <v>0.378</v>
      </c>
      <c r="J61" s="286">
        <v>1</v>
      </c>
      <c r="K61" s="279">
        <f>I61*J61</f>
        <v>0.378</v>
      </c>
      <c r="L61" s="911">
        <f>VLOOKUP(A61,TRANSPORTE!A1:D117,4,FALSE)</f>
        <v>1182.3355420950079</v>
      </c>
      <c r="M61" s="912"/>
      <c r="N61" s="287">
        <f t="shared" ref="N61:N62" si="1">K61*L61</f>
        <v>446.92283491191301</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911">
        <f>VLOOKUP(A62,TRANSPORTE!A1:D117,4,FALSE)</f>
        <v>1182.3355420950079</v>
      </c>
      <c r="M62" s="912"/>
      <c r="N62" s="287">
        <f t="shared" si="1"/>
        <v>595.89711321588402</v>
      </c>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1515.7541649658001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4"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8</v>
      </c>
      <c r="N71" s="395">
        <f>K71/M71</f>
        <v>62590.494999999995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75926.27545180099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242134.32501366039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48426.865002732084</v>
      </c>
      <c r="M84" s="860"/>
      <c r="N84" s="51"/>
    </row>
    <row r="85" spans="1:14">
      <c r="B85" s="89" t="s">
        <v>973</v>
      </c>
      <c r="C85" s="90"/>
      <c r="D85" s="90"/>
      <c r="E85" s="90"/>
      <c r="F85" s="90"/>
      <c r="G85" s="90"/>
      <c r="H85" s="90"/>
      <c r="I85" s="87"/>
      <c r="J85" s="88"/>
      <c r="K85" s="304">
        <v>0.05</v>
      </c>
      <c r="L85" s="859">
        <f>N79*K85</f>
        <v>12106.716250683021</v>
      </c>
      <c r="M85" s="860"/>
      <c r="N85" s="51"/>
    </row>
    <row r="86" spans="1:14" ht="15.75" thickBot="1">
      <c r="B86" s="91" t="s">
        <v>974</v>
      </c>
      <c r="C86" s="92"/>
      <c r="D86" s="92"/>
      <c r="E86" s="92"/>
      <c r="F86" s="92"/>
      <c r="G86" s="92"/>
      <c r="H86" s="92"/>
      <c r="I86" s="93"/>
      <c r="J86" s="94"/>
      <c r="K86" s="305">
        <v>0.05</v>
      </c>
      <c r="L86" s="861">
        <f>N79*K86</f>
        <v>12106.716250683021</v>
      </c>
      <c r="M86" s="862"/>
      <c r="N86" s="51"/>
    </row>
    <row r="87" spans="1:14" ht="15.75" thickBot="1">
      <c r="B87" s="824" t="s">
        <v>953</v>
      </c>
      <c r="C87" s="825"/>
      <c r="D87" s="825"/>
      <c r="E87" s="825"/>
      <c r="F87" s="825"/>
      <c r="G87" s="825"/>
      <c r="H87" s="825"/>
      <c r="I87" s="825"/>
      <c r="J87" s="825"/>
      <c r="K87" s="825"/>
      <c r="L87" s="825"/>
      <c r="M87" s="826"/>
      <c r="N87" s="52">
        <f>L84+L85+L86</f>
        <v>72640.297504098126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314774.62251775851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1472.28864307204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1472.28864307204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1667.9785409465021</v>
      </c>
      <c r="N48" s="272">
        <f>K48*M48</f>
        <v>833.98927047325105</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397893.98492043838</v>
      </c>
      <c r="N49" s="272">
        <f>K49*M49</f>
        <v>401872.92476964276</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6346.1155883259044</v>
      </c>
      <c r="N50" s="272">
        <f>K50*M50</f>
        <v>1903.8346764977712</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913" t="s">
        <v>953</v>
      </c>
      <c r="C55" s="867"/>
      <c r="D55" s="867"/>
      <c r="E55" s="867"/>
      <c r="F55" s="867"/>
      <c r="G55" s="867"/>
      <c r="H55" s="867"/>
      <c r="I55" s="867"/>
      <c r="J55" s="867"/>
      <c r="K55" s="867"/>
      <c r="L55" s="867"/>
      <c r="M55" s="868"/>
      <c r="N55" s="104">
        <f>SUM(N48:N54)</f>
        <v>404610.7487166138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911">
        <f>VLOOKUP(A60,TRANSPORTE!A1:D117,4,FALSE)</f>
        <v>1182.3355420950079</v>
      </c>
      <c r="M60" s="912"/>
      <c r="N60" s="287">
        <f>K60*L60</f>
        <v>1194.158897515958</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1194.158897515958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4"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29445.772861440797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436722.96911864262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87344.59382372853</v>
      </c>
      <c r="M84" s="860"/>
      <c r="N84" s="51"/>
    </row>
    <row r="85" spans="1:14">
      <c r="B85" s="89" t="s">
        <v>973</v>
      </c>
      <c r="C85" s="90"/>
      <c r="D85" s="90"/>
      <c r="E85" s="90"/>
      <c r="F85" s="90"/>
      <c r="G85" s="90"/>
      <c r="H85" s="90"/>
      <c r="I85" s="87"/>
      <c r="J85" s="88"/>
      <c r="K85" s="304">
        <v>0.05</v>
      </c>
      <c r="L85" s="859">
        <f>N79*K85</f>
        <v>21836.148455932132</v>
      </c>
      <c r="M85" s="860"/>
      <c r="N85" s="51"/>
    </row>
    <row r="86" spans="1:14" ht="15.75" thickBot="1">
      <c r="B86" s="91" t="s">
        <v>974</v>
      </c>
      <c r="C86" s="92"/>
      <c r="D86" s="92"/>
      <c r="E86" s="92"/>
      <c r="F86" s="92"/>
      <c r="G86" s="92"/>
      <c r="H86" s="92"/>
      <c r="I86" s="93"/>
      <c r="J86" s="94"/>
      <c r="K86" s="305">
        <v>0.05</v>
      </c>
      <c r="L86" s="861">
        <f>N79*K86</f>
        <v>21836.148455932132</v>
      </c>
      <c r="M86" s="862"/>
      <c r="N86" s="51"/>
    </row>
    <row r="87" spans="1:14" ht="15.75" thickBot="1">
      <c r="B87" s="824" t="s">
        <v>953</v>
      </c>
      <c r="C87" s="825"/>
      <c r="D87" s="825"/>
      <c r="E87" s="825"/>
      <c r="F87" s="825"/>
      <c r="G87" s="825"/>
      <c r="H87" s="825"/>
      <c r="I87" s="825"/>
      <c r="J87" s="825"/>
      <c r="K87" s="825"/>
      <c r="L87" s="825"/>
      <c r="M87" s="826"/>
      <c r="N87" s="52">
        <f>L84+L85+L86</f>
        <v>131016.89073559278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567739.85985423543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29.25" customHeight="1" thickBot="1">
      <c r="A31" t="s">
        <v>1845</v>
      </c>
      <c r="B31" s="80" t="s">
        <v>1135</v>
      </c>
      <c r="C31" s="966" t="s">
        <v>2143</v>
      </c>
      <c r="D31" s="967"/>
      <c r="E31" s="967"/>
      <c r="F31" s="967"/>
      <c r="G31" s="967"/>
      <c r="H31" s="967"/>
      <c r="I31" s="967"/>
      <c r="J31" s="993"/>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77.289077871469317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1667.9785409465021</v>
      </c>
      <c r="N48" s="272">
        <f>K48*M48</f>
        <v>83.398927047325117</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50729.669183233083</v>
      </c>
      <c r="N49" s="272">
        <f>K49*M49</f>
        <v>50729.669183233083</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50813.068110280408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1545.7815574293863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52436.138745581266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10487.227749116253</v>
      </c>
      <c r="M84" s="860"/>
      <c r="N84" s="51"/>
    </row>
    <row r="85" spans="1:14">
      <c r="B85" s="89" t="s">
        <v>973</v>
      </c>
      <c r="C85" s="90"/>
      <c r="D85" s="90"/>
      <c r="E85" s="90"/>
      <c r="F85" s="90"/>
      <c r="G85" s="90"/>
      <c r="H85" s="90"/>
      <c r="I85" s="87"/>
      <c r="J85" s="88"/>
      <c r="K85" s="304">
        <v>0.05</v>
      </c>
      <c r="L85" s="859">
        <f>N79*K85</f>
        <v>2621.8069372790633</v>
      </c>
      <c r="M85" s="860"/>
      <c r="N85" s="51"/>
    </row>
    <row r="86" spans="1:14" ht="15.75" thickBot="1">
      <c r="B86" s="91" t="s">
        <v>974</v>
      </c>
      <c r="C86" s="92"/>
      <c r="D86" s="92"/>
      <c r="E86" s="92"/>
      <c r="F86" s="92"/>
      <c r="G86" s="92"/>
      <c r="H86" s="92"/>
      <c r="I86" s="93"/>
      <c r="J86" s="94"/>
      <c r="K86" s="305">
        <v>0.05</v>
      </c>
      <c r="L86" s="861">
        <f>N79*K86</f>
        <v>2621.8069372790633</v>
      </c>
      <c r="M86" s="862"/>
      <c r="N86" s="51"/>
    </row>
    <row r="87" spans="1:14" ht="15.75" thickBot="1">
      <c r="B87" s="824" t="s">
        <v>953</v>
      </c>
      <c r="C87" s="825"/>
      <c r="D87" s="825"/>
      <c r="E87" s="825"/>
      <c r="F87" s="825"/>
      <c r="G87" s="825"/>
      <c r="H87" s="825"/>
      <c r="I87" s="825"/>
      <c r="J87" s="825"/>
      <c r="K87" s="825"/>
      <c r="L87" s="825"/>
      <c r="M87" s="826"/>
      <c r="N87" s="52">
        <f>L84+L85+L86</f>
        <v>15730.84162367438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68166.980369255645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1683</v>
      </c>
      <c r="C31" s="966" t="s">
        <v>2144</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160</v>
      </c>
      <c r="B36" s="873" t="str">
        <f>VLOOKUP(A36,EQUIPOS!A6:D154,3,FALSE)</f>
        <v>COMPACTADOR MANUAL VIBRATORIO (RANA) con motor de 6 HP</v>
      </c>
      <c r="C36" s="874"/>
      <c r="D36" s="874"/>
      <c r="E36" s="874"/>
      <c r="F36" s="874"/>
      <c r="G36" s="874"/>
      <c r="H36" s="875"/>
      <c r="I36" s="267"/>
      <c r="J36" s="268"/>
      <c r="K36" s="269">
        <f>VLOOKUP(A36,EQUIPOS!A6:D163,4,FALSE)</f>
        <v>5664.520262989714</v>
      </c>
      <c r="L36" s="270"/>
      <c r="M36" s="336">
        <v>1.25</v>
      </c>
      <c r="N36" s="272">
        <f>K36/M36</f>
        <v>4531.6162103917713</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2098.1935930720401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6629.8098034638115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32984.237490621621</v>
      </c>
      <c r="N48" s="272">
        <f>K48*M48</f>
        <v>16492.11874531081</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1667.9785409465021</v>
      </c>
      <c r="N49" s="272">
        <f>K49*M49</f>
        <v>833.98927047325105</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397893.98492043838</v>
      </c>
      <c r="N50" s="272">
        <f>K50*M50</f>
        <v>401872.92476964276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6346.1155883259044</v>
      </c>
      <c r="N51" s="272">
        <f>K51*M51</f>
        <v>1903.8346764977712</v>
      </c>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421102.86746192462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911">
        <f>VLOOKUP(A58,TRANSPORTE!A1:D117,4,FALSE)</f>
        <v>1182.3355420950079</v>
      </c>
      <c r="M58" s="912"/>
      <c r="N58" s="287">
        <f>K58*L58</f>
        <v>1194.158897515958</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911">
        <f>VLOOKUP(A59,TRANSPORTE!A1:D117,4,FALSE)</f>
        <v>1182.3355420950079</v>
      </c>
      <c r="M59" s="912"/>
      <c r="N59" s="287">
        <f>K59*L59</f>
        <v>591.16777104750395</v>
      </c>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1785.3266685634619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s="164" t="s">
        <v>13</v>
      </c>
      <c r="B69" s="49" t="str">
        <f>VLOOKUP(A69,'MANO DE OBRA'!A8:D68,3,FALSE)</f>
        <v>Obrero (5)</v>
      </c>
      <c r="C69" s="47"/>
      <c r="D69" s="47"/>
      <c r="E69" s="47"/>
      <c r="F69" s="47"/>
      <c r="G69" s="47"/>
      <c r="H69" s="47"/>
      <c r="I69" s="292">
        <f>K69/J69*100</f>
        <v>169163.49999999997</v>
      </c>
      <c r="J69" s="293">
        <v>185</v>
      </c>
      <c r="K69" s="294">
        <f>VLOOKUP(A69,'MANO DE OBRA'!A8:D99,4,FALSE)</f>
        <v>312952.47499999998</v>
      </c>
      <c r="L69" s="50"/>
      <c r="M69" s="434">
        <v>10</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127"/>
    </row>
    <row r="75" spans="1:15" ht="15.75" thickBot="1">
      <c r="B75" s="913" t="s">
        <v>953</v>
      </c>
      <c r="C75" s="867"/>
      <c r="D75" s="867"/>
      <c r="E75" s="867"/>
      <c r="F75" s="867"/>
      <c r="G75" s="867"/>
      <c r="H75" s="867"/>
      <c r="I75" s="867"/>
      <c r="J75" s="867"/>
      <c r="K75" s="867"/>
      <c r="L75" s="867"/>
      <c r="M75" s="868"/>
      <c r="N75" s="460">
        <f>SUM(N69:N74)</f>
        <v>41963.871861440799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471481.87579539267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94296.37515907854</v>
      </c>
      <c r="M82" s="860"/>
      <c r="N82" s="51"/>
    </row>
    <row r="83" spans="1:14">
      <c r="B83" s="89" t="s">
        <v>973</v>
      </c>
      <c r="C83" s="90"/>
      <c r="D83" s="90"/>
      <c r="E83" s="90"/>
      <c r="F83" s="90"/>
      <c r="G83" s="90"/>
      <c r="H83" s="90"/>
      <c r="I83" s="87"/>
      <c r="J83" s="88"/>
      <c r="K83" s="304">
        <v>0.05</v>
      </c>
      <c r="L83" s="859">
        <f>N77*K83</f>
        <v>23574.093789769635</v>
      </c>
      <c r="M83" s="860"/>
      <c r="N83" s="51"/>
    </row>
    <row r="84" spans="1:14" ht="15.75" thickBot="1">
      <c r="B84" s="91" t="s">
        <v>974</v>
      </c>
      <c r="C84" s="92"/>
      <c r="D84" s="92"/>
      <c r="E84" s="92"/>
      <c r="F84" s="92"/>
      <c r="G84" s="92"/>
      <c r="H84" s="92"/>
      <c r="I84" s="93"/>
      <c r="J84" s="94"/>
      <c r="K84" s="305">
        <v>0.05</v>
      </c>
      <c r="L84" s="861">
        <f>N77*K84</f>
        <v>23574.093789769635</v>
      </c>
      <c r="M84" s="862"/>
      <c r="N84" s="51"/>
    </row>
    <row r="85" spans="1:14" ht="15.75" thickBot="1">
      <c r="B85" s="824" t="s">
        <v>953</v>
      </c>
      <c r="C85" s="825"/>
      <c r="D85" s="825"/>
      <c r="E85" s="825"/>
      <c r="F85" s="825"/>
      <c r="G85" s="825"/>
      <c r="H85" s="825"/>
      <c r="I85" s="825"/>
      <c r="J85" s="825"/>
      <c r="K85" s="825"/>
      <c r="L85" s="825"/>
      <c r="M85" s="826"/>
      <c r="N85" s="52">
        <f>L82+L83+L84</f>
        <v>141444.56273861779</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612926.43853401043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31.5" customHeight="1" thickBot="1">
      <c r="A31" t="s">
        <v>1845</v>
      </c>
      <c r="B31" s="80" t="s">
        <v>1684</v>
      </c>
      <c r="C31" s="966" t="s">
        <v>2145</v>
      </c>
      <c r="D31" s="967"/>
      <c r="E31" s="967"/>
      <c r="F31" s="967"/>
      <c r="G31" s="967"/>
      <c r="H31" s="967"/>
      <c r="I31" s="967"/>
      <c r="J31" s="993"/>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160</v>
      </c>
      <c r="B36" s="873" t="str">
        <f>VLOOKUP(A36,EQUIPOS!A6:D154,3,FALSE)</f>
        <v>COMPACTADOR MANUAL VIBRATORIO (RANA) con motor de 6 HP</v>
      </c>
      <c r="C36" s="874"/>
      <c r="D36" s="874"/>
      <c r="E36" s="874"/>
      <c r="F36" s="874"/>
      <c r="G36" s="874"/>
      <c r="H36" s="875"/>
      <c r="I36" s="267"/>
      <c r="J36" s="268"/>
      <c r="K36" s="269">
        <f>VLOOKUP(A36,EQUIPOS!A6:D163,4,FALSE)</f>
        <v>5664.520262989714</v>
      </c>
      <c r="L36" s="270"/>
      <c r="M36" s="336">
        <v>18.75</v>
      </c>
      <c r="N36" s="272">
        <f>K36/M36</f>
        <v>302.10774735945142</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119.016074538136</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421.12382189758739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32984.237490621621</v>
      </c>
      <c r="N48" s="272">
        <f>K48*M48</f>
        <v>1649.2118745310811</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1667.9785409465021</v>
      </c>
      <c r="N49" s="272">
        <f>K49*M49</f>
        <v>83.398927047325117</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50729.669183233083</v>
      </c>
      <c r="N50" s="272">
        <f>K50*M50</f>
        <v>50729.669183233083</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52462.279984811488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911">
        <f>VLOOKUP(A58,TRANSPORTE!A1:D117,4,FALSE)</f>
        <v>1182.3355420950079</v>
      </c>
      <c r="M58" s="912"/>
      <c r="N58" s="287">
        <f>K58*L58</f>
        <v>59.116777104750398</v>
      </c>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59.116777104750398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150</v>
      </c>
      <c r="N69" s="395">
        <f>K69/M69</f>
        <v>1669.0798666666665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127"/>
    </row>
    <row r="75" spans="1:15" ht="15.75" thickBot="1">
      <c r="B75" s="913" t="s">
        <v>953</v>
      </c>
      <c r="C75" s="867"/>
      <c r="D75" s="867"/>
      <c r="E75" s="867"/>
      <c r="F75" s="867"/>
      <c r="G75" s="867"/>
      <c r="H75" s="867"/>
      <c r="I75" s="867"/>
      <c r="J75" s="867"/>
      <c r="K75" s="867"/>
      <c r="L75" s="867"/>
      <c r="M75" s="868"/>
      <c r="N75" s="460">
        <f>SUM(N69:N74)</f>
        <v>2380.3214907627198</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55322.84207457654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11064.568414915309</v>
      </c>
      <c r="M82" s="860"/>
      <c r="N82" s="51"/>
    </row>
    <row r="83" spans="1:14">
      <c r="B83" s="89" t="s">
        <v>973</v>
      </c>
      <c r="C83" s="90"/>
      <c r="D83" s="90"/>
      <c r="E83" s="90"/>
      <c r="F83" s="90"/>
      <c r="G83" s="90"/>
      <c r="H83" s="90"/>
      <c r="I83" s="87"/>
      <c r="J83" s="88"/>
      <c r="K83" s="304">
        <v>0.05</v>
      </c>
      <c r="L83" s="859">
        <f>N77*K83</f>
        <v>2766.1421037288274</v>
      </c>
      <c r="M83" s="860"/>
      <c r="N83" s="51"/>
    </row>
    <row r="84" spans="1:14" ht="15.75" thickBot="1">
      <c r="B84" s="91" t="s">
        <v>974</v>
      </c>
      <c r="C84" s="92"/>
      <c r="D84" s="92"/>
      <c r="E84" s="92"/>
      <c r="F84" s="92"/>
      <c r="G84" s="92"/>
      <c r="H84" s="92"/>
      <c r="I84" s="93"/>
      <c r="J84" s="94"/>
      <c r="K84" s="305">
        <v>0.05</v>
      </c>
      <c r="L84" s="861">
        <f>N77*K84</f>
        <v>2766.1421037288274</v>
      </c>
      <c r="M84" s="862"/>
      <c r="N84" s="51"/>
    </row>
    <row r="85" spans="1:14" ht="15.75" thickBot="1">
      <c r="B85" s="824" t="s">
        <v>953</v>
      </c>
      <c r="C85" s="825"/>
      <c r="D85" s="825"/>
      <c r="E85" s="825"/>
      <c r="F85" s="825"/>
      <c r="G85" s="825"/>
      <c r="H85" s="825"/>
      <c r="I85" s="825"/>
      <c r="J85" s="825"/>
      <c r="K85" s="825"/>
      <c r="L85" s="825"/>
      <c r="M85" s="826"/>
      <c r="N85" s="52">
        <f>L82+L83+L84</f>
        <v>16596.852622372964</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71919.694696949504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147.22886430720399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397893.98492043838</v>
      </c>
      <c r="N48" s="272">
        <f>K48*M48</f>
        <v>27852.57894443069</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6346.1155883259044</v>
      </c>
      <c r="N49" s="272">
        <f>K49*M49</f>
        <v>1903.8346764977712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29756.413620928462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911">
        <f>VLOOKUP(A58,TRANSPORTE!A1:D117,4,FALSE)</f>
        <v>1182.3355420950079</v>
      </c>
      <c r="M58" s="912"/>
      <c r="N58" s="287">
        <f>K58*L58</f>
        <v>82.763487946650557</v>
      </c>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82.763487946650557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978"/>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1">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127"/>
    </row>
    <row r="75" spans="1:15" ht="15.75" thickBot="1">
      <c r="B75" s="913" t="s">
        <v>953</v>
      </c>
      <c r="C75" s="867"/>
      <c r="D75" s="867"/>
      <c r="E75" s="867"/>
      <c r="F75" s="867"/>
      <c r="G75" s="867"/>
      <c r="H75" s="867"/>
      <c r="I75" s="867"/>
      <c r="J75" s="867"/>
      <c r="K75" s="867"/>
      <c r="L75" s="867"/>
      <c r="M75" s="868"/>
      <c r="N75" s="460">
        <f>SUM(N69:N74)</f>
        <v>2944.5772861440796</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32930.983259326393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6586.1966518652789</v>
      </c>
      <c r="M82" s="860"/>
      <c r="N82" s="51"/>
    </row>
    <row r="83" spans="1:14">
      <c r="B83" s="89" t="s">
        <v>973</v>
      </c>
      <c r="C83" s="90"/>
      <c r="D83" s="90"/>
      <c r="E83" s="90"/>
      <c r="F83" s="90"/>
      <c r="G83" s="90"/>
      <c r="H83" s="90"/>
      <c r="I83" s="87"/>
      <c r="J83" s="88"/>
      <c r="K83" s="304">
        <v>0.05</v>
      </c>
      <c r="L83" s="859">
        <f>N77*K83</f>
        <v>1646.5491629663197</v>
      </c>
      <c r="M83" s="860"/>
      <c r="N83" s="51"/>
    </row>
    <row r="84" spans="1:14" ht="15.75" thickBot="1">
      <c r="B84" s="91" t="s">
        <v>974</v>
      </c>
      <c r="C84" s="92"/>
      <c r="D84" s="92"/>
      <c r="E84" s="92"/>
      <c r="F84" s="92"/>
      <c r="G84" s="92"/>
      <c r="H84" s="92"/>
      <c r="I84" s="93"/>
      <c r="J84" s="94"/>
      <c r="K84" s="305">
        <v>0.05</v>
      </c>
      <c r="L84" s="861">
        <f>N77*K84</f>
        <v>1646.5491629663197</v>
      </c>
      <c r="M84" s="862"/>
      <c r="N84" s="51"/>
    </row>
    <row r="85" spans="1:14" ht="15.75" thickBot="1">
      <c r="B85" s="824" t="s">
        <v>953</v>
      </c>
      <c r="C85" s="825"/>
      <c r="D85" s="825"/>
      <c r="E85" s="825"/>
      <c r="F85" s="825"/>
      <c r="G85" s="825"/>
      <c r="H85" s="825"/>
      <c r="I85" s="825"/>
      <c r="J85" s="825"/>
      <c r="K85" s="825"/>
      <c r="L85" s="825"/>
      <c r="M85" s="826"/>
      <c r="N85" s="52">
        <f>L82+L83+L84</f>
        <v>9879.2949777979175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42810.278237124308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77.289077871469317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41005.056125729738</v>
      </c>
      <c r="N48" s="272">
        <f>K48*M48</f>
        <v>51256.320157162176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51256.320157162176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B58" s="46"/>
      <c r="C58" s="317"/>
      <c r="D58" s="317"/>
      <c r="E58" s="317"/>
      <c r="F58" s="317"/>
      <c r="G58" s="317"/>
      <c r="H58" s="311"/>
      <c r="I58" s="279"/>
      <c r="J58" s="286"/>
      <c r="K58" s="279"/>
      <c r="L58" s="911"/>
      <c r="M58" s="912"/>
      <c r="N58" s="287"/>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978"/>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150</v>
      </c>
      <c r="N69" s="395">
        <f>K69/M69</f>
        <v>834.53993333333324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1545.7815574293863</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52879.390792463033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10575.878158492607</v>
      </c>
      <c r="M82" s="860"/>
      <c r="N82" s="51"/>
    </row>
    <row r="83" spans="1:14">
      <c r="B83" s="89" t="s">
        <v>973</v>
      </c>
      <c r="C83" s="90"/>
      <c r="D83" s="90"/>
      <c r="E83" s="90"/>
      <c r="F83" s="90"/>
      <c r="G83" s="90"/>
      <c r="H83" s="90"/>
      <c r="I83" s="87"/>
      <c r="J83" s="88"/>
      <c r="K83" s="304">
        <v>0.05</v>
      </c>
      <c r="L83" s="859">
        <f>N77*K83</f>
        <v>2643.9695396231518</v>
      </c>
      <c r="M83" s="860"/>
      <c r="N83" s="51"/>
    </row>
    <row r="84" spans="1:14" ht="15.75" thickBot="1">
      <c r="B84" s="91" t="s">
        <v>974</v>
      </c>
      <c r="C84" s="92"/>
      <c r="D84" s="92"/>
      <c r="E84" s="92"/>
      <c r="F84" s="92"/>
      <c r="G84" s="92"/>
      <c r="H84" s="92"/>
      <c r="I84" s="93"/>
      <c r="J84" s="94"/>
      <c r="K84" s="305">
        <v>0.05</v>
      </c>
      <c r="L84" s="861">
        <f>N77*K84</f>
        <v>2643.9695396231518</v>
      </c>
      <c r="M84" s="862"/>
      <c r="N84" s="51"/>
    </row>
    <row r="85" spans="1:14" ht="15.75" thickBot="1">
      <c r="B85" s="824" t="s">
        <v>953</v>
      </c>
      <c r="C85" s="825"/>
      <c r="D85" s="825"/>
      <c r="E85" s="825"/>
      <c r="F85" s="825"/>
      <c r="G85" s="825"/>
      <c r="H85" s="825"/>
      <c r="I85" s="825"/>
      <c r="J85" s="825"/>
      <c r="K85" s="825"/>
      <c r="L85" s="825"/>
      <c r="M85" s="826"/>
      <c r="N85" s="52">
        <f>L82+L83+L84</f>
        <v>15863.817237738909</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68743.208030201946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178.52411180720401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178.52411180720401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420018.98487868172</v>
      </c>
      <c r="N48" s="272">
        <f>K48*M48</f>
        <v>840.0379697573635</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397893.98492043838</v>
      </c>
      <c r="N49" s="272">
        <f>K49*M49</f>
        <v>27852.57894443069</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6346.1155883259044</v>
      </c>
      <c r="N50" s="272">
        <f>K50*M50</f>
        <v>1903.8346764977712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30596.451590685825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911">
        <f>VLOOKUP(A58,TRANSPORTE!A1:D117,4,FALSE)</f>
        <v>1182.3355420950079</v>
      </c>
      <c r="M58" s="912"/>
      <c r="N58" s="287">
        <f>K58*L58</f>
        <v>85.128159030840578</v>
      </c>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85.128159030840578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100</v>
      </c>
      <c r="N69" s="395">
        <f>K69/M69</f>
        <v>2503.6197999999999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127"/>
    </row>
    <row r="75" spans="1:15" ht="15.75" thickBot="1">
      <c r="B75" s="913" t="s">
        <v>953</v>
      </c>
      <c r="C75" s="867"/>
      <c r="D75" s="867"/>
      <c r="E75" s="867"/>
      <c r="F75" s="867"/>
      <c r="G75" s="867"/>
      <c r="H75" s="867"/>
      <c r="I75" s="867"/>
      <c r="J75" s="867"/>
      <c r="K75" s="867"/>
      <c r="L75" s="867"/>
      <c r="M75" s="868"/>
      <c r="N75" s="460">
        <f>SUM(N69:N74)</f>
        <v>3570.4822361440797</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34430.586097667947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6886.1172195335894</v>
      </c>
      <c r="M82" s="860"/>
      <c r="N82" s="51"/>
    </row>
    <row r="83" spans="1:14">
      <c r="B83" s="89" t="s">
        <v>973</v>
      </c>
      <c r="C83" s="90"/>
      <c r="D83" s="90"/>
      <c r="E83" s="90"/>
      <c r="F83" s="90"/>
      <c r="G83" s="90"/>
      <c r="H83" s="90"/>
      <c r="I83" s="87"/>
      <c r="J83" s="88"/>
      <c r="K83" s="304">
        <v>0.05</v>
      </c>
      <c r="L83" s="859">
        <f>N77*K83</f>
        <v>1721.5293048833973</v>
      </c>
      <c r="M83" s="860"/>
      <c r="N83" s="51"/>
    </row>
    <row r="84" spans="1:14" ht="15.75" thickBot="1">
      <c r="B84" s="91" t="s">
        <v>974</v>
      </c>
      <c r="C84" s="92"/>
      <c r="D84" s="92"/>
      <c r="E84" s="92"/>
      <c r="F84" s="92"/>
      <c r="G84" s="92"/>
      <c r="H84" s="92"/>
      <c r="I84" s="93"/>
      <c r="J84" s="94"/>
      <c r="K84" s="305">
        <v>0.05</v>
      </c>
      <c r="L84" s="861">
        <f>N77*K84</f>
        <v>1721.5293048833973</v>
      </c>
      <c r="M84" s="862"/>
      <c r="N84" s="51"/>
    </row>
    <row r="85" spans="1:14" ht="15.75" thickBot="1">
      <c r="B85" s="824" t="s">
        <v>953</v>
      </c>
      <c r="C85" s="825"/>
      <c r="D85" s="825"/>
      <c r="E85" s="825"/>
      <c r="F85" s="825"/>
      <c r="G85" s="825"/>
      <c r="H85" s="825"/>
      <c r="I85" s="825"/>
      <c r="J85" s="825"/>
      <c r="K85" s="825"/>
      <c r="L85" s="825"/>
      <c r="M85" s="826"/>
      <c r="N85" s="52">
        <f>L82+L83+L84</f>
        <v>10329.175829300384</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44759.761926968335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98.152576204802656</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98.152576204802656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420018.98487868172</v>
      </c>
      <c r="N48" s="272">
        <f>K48*M48</f>
        <v>840.0379697573635</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41005.056125729738</v>
      </c>
      <c r="N49" s="272">
        <f>K49*M49</f>
        <v>51256.320157162176</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52096.358126919542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911">
        <f>VLOOKUP(A58,TRANSPORTE!A1:D117,4,FALSE)</f>
        <v>1182.3355420950079</v>
      </c>
      <c r="M58" s="912"/>
      <c r="N58" s="287">
        <f>K58*L58</f>
        <v>2.3646710841900158</v>
      </c>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2.3646710841900158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150</v>
      </c>
      <c r="N69" s="395">
        <f>K69/M69</f>
        <v>1251.8099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1963.0515240960531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54159.926898304591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10831.985379660919</v>
      </c>
      <c r="M82" s="860"/>
      <c r="N82" s="51"/>
    </row>
    <row r="83" spans="1:14">
      <c r="B83" s="89" t="s">
        <v>973</v>
      </c>
      <c r="C83" s="90"/>
      <c r="D83" s="90"/>
      <c r="E83" s="90"/>
      <c r="F83" s="90"/>
      <c r="G83" s="90"/>
      <c r="H83" s="90"/>
      <c r="I83" s="87"/>
      <c r="J83" s="88"/>
      <c r="K83" s="304">
        <v>0.05</v>
      </c>
      <c r="L83" s="859">
        <f>N77*K83</f>
        <v>2707.9963449152297</v>
      </c>
      <c r="M83" s="860"/>
      <c r="N83" s="51"/>
    </row>
    <row r="84" spans="1:14" ht="15.75" thickBot="1">
      <c r="B84" s="91" t="s">
        <v>974</v>
      </c>
      <c r="C84" s="92"/>
      <c r="D84" s="92"/>
      <c r="E84" s="92"/>
      <c r="F84" s="92"/>
      <c r="G84" s="92"/>
      <c r="H84" s="92"/>
      <c r="I84" s="93"/>
      <c r="J84" s="94"/>
      <c r="K84" s="305">
        <v>0.05</v>
      </c>
      <c r="L84" s="861">
        <f>N77*K84</f>
        <v>2707.9963449152297</v>
      </c>
      <c r="M84" s="862"/>
      <c r="N84" s="51"/>
    </row>
    <row r="85" spans="1:14" ht="15.75" thickBot="1">
      <c r="B85" s="824" t="s">
        <v>953</v>
      </c>
      <c r="C85" s="825"/>
      <c r="D85" s="825"/>
      <c r="E85" s="825"/>
      <c r="F85" s="825"/>
      <c r="G85" s="825"/>
      <c r="H85" s="825"/>
      <c r="I85" s="825"/>
      <c r="J85" s="825"/>
      <c r="K85" s="825"/>
      <c r="L85" s="825"/>
      <c r="M85" s="826"/>
      <c r="N85" s="52">
        <f>L82+L83+L84</f>
        <v>16247.978069491377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70407.90496779597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26.079372916666667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5508.8090088534664</v>
      </c>
      <c r="N48" s="272">
        <f>K48*M48</f>
        <v>6059.6899097388132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6059.6899097388132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B58" s="46"/>
      <c r="C58" s="317"/>
      <c r="D58" s="317"/>
      <c r="E58" s="317"/>
      <c r="F58" s="317"/>
      <c r="G58" s="317"/>
      <c r="H58" s="311"/>
      <c r="I58" s="279"/>
      <c r="J58" s="286"/>
      <c r="K58" s="279"/>
      <c r="L58" s="911"/>
      <c r="M58" s="912"/>
      <c r="N58" s="287"/>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978"/>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521.5874583333333</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6607.3567409888128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1321.4713481977626</v>
      </c>
      <c r="M82" s="860"/>
      <c r="N82" s="51"/>
    </row>
    <row r="83" spans="1:14">
      <c r="B83" s="89" t="s">
        <v>973</v>
      </c>
      <c r="C83" s="90"/>
      <c r="D83" s="90"/>
      <c r="E83" s="90"/>
      <c r="F83" s="90"/>
      <c r="G83" s="90"/>
      <c r="H83" s="90"/>
      <c r="I83" s="87"/>
      <c r="J83" s="88"/>
      <c r="K83" s="304">
        <v>0.05</v>
      </c>
      <c r="L83" s="859">
        <f>N77*K83</f>
        <v>330.36783704944065</v>
      </c>
      <c r="M83" s="860"/>
      <c r="N83" s="51"/>
    </row>
    <row r="84" spans="1:14" ht="15.75" thickBot="1">
      <c r="B84" s="91" t="s">
        <v>974</v>
      </c>
      <c r="C84" s="92"/>
      <c r="D84" s="92"/>
      <c r="E84" s="92"/>
      <c r="F84" s="92"/>
      <c r="G84" s="92"/>
      <c r="H84" s="92"/>
      <c r="I84" s="93"/>
      <c r="J84" s="94"/>
      <c r="K84" s="305">
        <v>0.05</v>
      </c>
      <c r="L84" s="861">
        <f>N77*K84</f>
        <v>330.36783704944065</v>
      </c>
      <c r="M84" s="862"/>
      <c r="N84" s="51"/>
    </row>
    <row r="85" spans="1:14" ht="15.75" thickBot="1">
      <c r="B85" s="824" t="s">
        <v>953</v>
      </c>
      <c r="C85" s="825"/>
      <c r="D85" s="825"/>
      <c r="E85" s="825"/>
      <c r="F85" s="825"/>
      <c r="G85" s="825"/>
      <c r="H85" s="825"/>
      <c r="I85" s="825"/>
      <c r="J85" s="825"/>
      <c r="K85" s="825"/>
      <c r="L85" s="825"/>
      <c r="M85" s="826"/>
      <c r="N85" s="52">
        <f>L82+L83+L84</f>
        <v>1982.2070222966438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8589.5637632854559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26.079372916666667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6046.387856454613</v>
      </c>
      <c r="N48" s="272">
        <f>K48*M48</f>
        <v>6651.0266421000752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6651.0266421000752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B58" s="46"/>
      <c r="C58" s="317"/>
      <c r="D58" s="317"/>
      <c r="E58" s="317"/>
      <c r="F58" s="317"/>
      <c r="G58" s="317"/>
      <c r="H58" s="311"/>
      <c r="I58" s="279"/>
      <c r="J58" s="286"/>
      <c r="K58" s="279"/>
      <c r="L58" s="911"/>
      <c r="M58" s="912"/>
      <c r="N58" s="287"/>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978"/>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521.5874583333333</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7198.6934733500748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1439.7386946700151</v>
      </c>
      <c r="M82" s="860"/>
      <c r="N82" s="51"/>
    </row>
    <row r="83" spans="1:14">
      <c r="B83" s="89" t="s">
        <v>973</v>
      </c>
      <c r="C83" s="90"/>
      <c r="D83" s="90"/>
      <c r="E83" s="90"/>
      <c r="F83" s="90"/>
      <c r="G83" s="90"/>
      <c r="H83" s="90"/>
      <c r="I83" s="87"/>
      <c r="J83" s="88"/>
      <c r="K83" s="304">
        <v>0.05</v>
      </c>
      <c r="L83" s="859">
        <f>N77*K83</f>
        <v>359.93467366750377</v>
      </c>
      <c r="M83" s="860"/>
      <c r="N83" s="51"/>
    </row>
    <row r="84" spans="1:14" ht="15.75" thickBot="1">
      <c r="B84" s="91" t="s">
        <v>974</v>
      </c>
      <c r="C84" s="92"/>
      <c r="D84" s="92"/>
      <c r="E84" s="92"/>
      <c r="F84" s="92"/>
      <c r="G84" s="92"/>
      <c r="H84" s="92"/>
      <c r="I84" s="93"/>
      <c r="J84" s="94"/>
      <c r="K84" s="305">
        <v>0.05</v>
      </c>
      <c r="L84" s="861">
        <f>N77*K84</f>
        <v>359.93467366750377</v>
      </c>
      <c r="M84" s="862"/>
      <c r="N84" s="51"/>
    </row>
    <row r="85" spans="1:14" ht="15.75" thickBot="1">
      <c r="B85" s="824" t="s">
        <v>953</v>
      </c>
      <c r="C85" s="825"/>
      <c r="D85" s="825"/>
      <c r="E85" s="825"/>
      <c r="F85" s="825"/>
      <c r="G85" s="825"/>
      <c r="H85" s="825"/>
      <c r="I85" s="825"/>
      <c r="J85" s="825"/>
      <c r="K85" s="825"/>
      <c r="L85" s="825"/>
      <c r="M85" s="826"/>
      <c r="N85" s="52">
        <f>L82+L83+L84</f>
        <v>2159.6080420050225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9358.3015153550969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375.54296999999997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375.54296999999997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38546.605068355457</v>
      </c>
      <c r="N48" s="272">
        <f>K48*M48</f>
        <v>42401.265575191006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42401.265575191006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911">
        <f>VLOOKUP(A58,TRANSPORTE!A1:D117,4,FALSE)</f>
        <v>1182.3355420950079</v>
      </c>
      <c r="M58" s="912"/>
      <c r="N58" s="287">
        <f>K58*L58</f>
        <v>1300.5690963045088</v>
      </c>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1300.5690963045088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978"/>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25</v>
      </c>
      <c r="N69" s="395">
        <f>K69/M69</f>
        <v>7510.8593999999994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7510.8593999999994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51588.237041495515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10317.647408299104</v>
      </c>
      <c r="M82" s="860"/>
      <c r="N82" s="51"/>
    </row>
    <row r="83" spans="1:14">
      <c r="B83" s="89" t="s">
        <v>973</v>
      </c>
      <c r="C83" s="90"/>
      <c r="D83" s="90"/>
      <c r="E83" s="90"/>
      <c r="F83" s="90"/>
      <c r="G83" s="90"/>
      <c r="H83" s="90"/>
      <c r="I83" s="87"/>
      <c r="J83" s="88"/>
      <c r="K83" s="304">
        <v>0.05</v>
      </c>
      <c r="L83" s="859">
        <f>N77*K83</f>
        <v>2579.4118520747761</v>
      </c>
      <c r="M83" s="860"/>
      <c r="N83" s="51"/>
    </row>
    <row r="84" spans="1:14" ht="15.75" thickBot="1">
      <c r="B84" s="91" t="s">
        <v>974</v>
      </c>
      <c r="C84" s="92"/>
      <c r="D84" s="92"/>
      <c r="E84" s="92"/>
      <c r="F84" s="92"/>
      <c r="G84" s="92"/>
      <c r="H84" s="92"/>
      <c r="I84" s="93"/>
      <c r="J84" s="94"/>
      <c r="K84" s="305">
        <v>0.05</v>
      </c>
      <c r="L84" s="861">
        <f>N77*K84</f>
        <v>2579.4118520747761</v>
      </c>
      <c r="M84" s="862"/>
      <c r="N84" s="51"/>
    </row>
    <row r="85" spans="1:14" ht="15.75" thickBot="1">
      <c r="B85" s="824" t="s">
        <v>953</v>
      </c>
      <c r="C85" s="825"/>
      <c r="D85" s="825"/>
      <c r="E85" s="825"/>
      <c r="F85" s="825"/>
      <c r="G85" s="825"/>
      <c r="H85" s="825"/>
      <c r="I85" s="825"/>
      <c r="J85" s="825"/>
      <c r="K85" s="825"/>
      <c r="L85" s="825"/>
      <c r="M85" s="826"/>
      <c r="N85" s="52">
        <f>L82+L83+L84</f>
        <v>15476.471112448657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67064.708153944171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160</v>
      </c>
      <c r="B36" s="873" t="str">
        <f>VLOOKUP(A36,EQUIPOS!A6:D154,3,FALSE)</f>
        <v>COMPACTADOR MANUAL VIBRATORIO (RANA) con motor de 6 HP</v>
      </c>
      <c r="C36" s="874"/>
      <c r="D36" s="874"/>
      <c r="E36" s="874"/>
      <c r="F36" s="874"/>
      <c r="G36" s="874"/>
      <c r="H36" s="875"/>
      <c r="I36" s="267"/>
      <c r="J36" s="268"/>
      <c r="K36" s="269">
        <f>VLOOKUP(A36,EQUIPOS!A6:D163,4,FALSE)</f>
        <v>5664.520262989714</v>
      </c>
      <c r="L36" s="270"/>
      <c r="M36" s="336">
        <v>3</v>
      </c>
      <c r="N36" s="272">
        <f>K36/M36</f>
        <v>1888.1734209965714</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521.5874583333333</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2409.7608793299046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50208.562101679796</v>
      </c>
      <c r="N48" s="272">
        <f>K48*M48</f>
        <v>62760.702627099745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62760.702627099745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911">
        <f>VLOOKUP(A60,TRANSPORTE!A1:D117,4,FALSE)</f>
        <v>1182.3355420950079</v>
      </c>
      <c r="M60" s="912"/>
      <c r="N60" s="287">
        <f>K60*L60</f>
        <v>1477.91942761876</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1477.91942761876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5215.8745833333332</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71864.257517381746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14372.85150347635</v>
      </c>
      <c r="M84" s="860"/>
      <c r="N84" s="51"/>
    </row>
    <row r="85" spans="1:14">
      <c r="B85" s="89" t="s">
        <v>973</v>
      </c>
      <c r="C85" s="90"/>
      <c r="D85" s="90"/>
      <c r="E85" s="90"/>
      <c r="F85" s="90"/>
      <c r="G85" s="90"/>
      <c r="H85" s="90"/>
      <c r="I85" s="87"/>
      <c r="J85" s="88"/>
      <c r="K85" s="304">
        <v>0.05</v>
      </c>
      <c r="L85" s="859">
        <f>N79*K85</f>
        <v>3593.2128758690874</v>
      </c>
      <c r="M85" s="860"/>
      <c r="N85" s="51"/>
    </row>
    <row r="86" spans="1:14" ht="15.75" thickBot="1">
      <c r="B86" s="91" t="s">
        <v>974</v>
      </c>
      <c r="C86" s="92"/>
      <c r="D86" s="92"/>
      <c r="E86" s="92"/>
      <c r="F86" s="92"/>
      <c r="G86" s="92"/>
      <c r="H86" s="92"/>
      <c r="I86" s="93"/>
      <c r="J86" s="94"/>
      <c r="K86" s="305">
        <v>0.05</v>
      </c>
      <c r="L86" s="861">
        <f>N79*K86</f>
        <v>3593.2128758690874</v>
      </c>
      <c r="M86" s="862"/>
      <c r="N86" s="51"/>
    </row>
    <row r="87" spans="1:14" ht="15.75" thickBot="1">
      <c r="B87" s="824" t="s">
        <v>953</v>
      </c>
      <c r="C87" s="825"/>
      <c r="D87" s="825"/>
      <c r="E87" s="825"/>
      <c r="F87" s="825"/>
      <c r="G87" s="825"/>
      <c r="H87" s="825"/>
      <c r="I87" s="825"/>
      <c r="J87" s="825"/>
      <c r="K87" s="825"/>
      <c r="L87" s="825"/>
      <c r="M87" s="826"/>
      <c r="N87" s="52">
        <f>L84+L85+L86</f>
        <v>21559.277255214525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93423.534772596264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197</v>
      </c>
      <c r="B36" s="873" t="str">
        <f>VLOOKUP(A36,EQUIPOS!A6:D154,3,FALSE)</f>
        <v>Equipo de perforación (TRACKDRILL), potencia 40 HP, 2100 golpes / minuto</v>
      </c>
      <c r="C36" s="874"/>
      <c r="D36" s="874"/>
      <c r="E36" s="874"/>
      <c r="F36" s="874"/>
      <c r="G36" s="874"/>
      <c r="H36" s="875"/>
      <c r="I36" s="267"/>
      <c r="J36" s="268"/>
      <c r="K36" s="269">
        <f>VLOOKUP(A36,EQUIPOS!A6:D163,4,FALSE)</f>
        <v>55324.732644349249</v>
      </c>
      <c r="L36" s="270"/>
      <c r="M36" s="336">
        <v>2.5</v>
      </c>
      <c r="N36" s="272">
        <f>K36/M36</f>
        <v>22129.8930577397</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423.19184653601991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22553.084904275722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15134.246902581908</v>
      </c>
      <c r="N48" s="272">
        <f>K48*M48</f>
        <v>15285.589371607728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15285.589371607728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4"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20</v>
      </c>
      <c r="N71" s="395">
        <f>K71/M71</f>
        <v>3129.5247499999996</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8463.8369307203975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46302.511206603849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9260.5022413207698</v>
      </c>
      <c r="M84" s="860"/>
      <c r="N84" s="51"/>
    </row>
    <row r="85" spans="1:14">
      <c r="B85" s="89" t="s">
        <v>973</v>
      </c>
      <c r="C85" s="90"/>
      <c r="D85" s="90"/>
      <c r="E85" s="90"/>
      <c r="F85" s="90"/>
      <c r="G85" s="90"/>
      <c r="H85" s="90"/>
      <c r="I85" s="87"/>
      <c r="J85" s="88"/>
      <c r="K85" s="304">
        <v>0.05</v>
      </c>
      <c r="L85" s="859">
        <f>N79*K85</f>
        <v>2315.1255603301925</v>
      </c>
      <c r="M85" s="860"/>
      <c r="N85" s="51"/>
    </row>
    <row r="86" spans="1:14" ht="15.75" thickBot="1">
      <c r="B86" s="91" t="s">
        <v>974</v>
      </c>
      <c r="C86" s="92"/>
      <c r="D86" s="92"/>
      <c r="E86" s="92"/>
      <c r="F86" s="92"/>
      <c r="G86" s="92"/>
      <c r="H86" s="92"/>
      <c r="I86" s="93"/>
      <c r="J86" s="94"/>
      <c r="K86" s="305">
        <v>0.05</v>
      </c>
      <c r="L86" s="861">
        <f>N79*K86</f>
        <v>2315.1255603301925</v>
      </c>
      <c r="M86" s="862"/>
      <c r="N86" s="51"/>
    </row>
    <row r="87" spans="1:14" ht="15.75" thickBot="1">
      <c r="B87" s="824" t="s">
        <v>953</v>
      </c>
      <c r="C87" s="825"/>
      <c r="D87" s="825"/>
      <c r="E87" s="825"/>
      <c r="F87" s="825"/>
      <c r="G87" s="825"/>
      <c r="H87" s="825"/>
      <c r="I87" s="825"/>
      <c r="J87" s="825"/>
      <c r="K87" s="825"/>
      <c r="L87" s="825"/>
      <c r="M87" s="826"/>
      <c r="N87" s="52">
        <f>L84+L85+L86</f>
        <v>13890.753361981155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60193.264568585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197</v>
      </c>
      <c r="B36" s="873" t="str">
        <f>VLOOKUP(A36,EQUIPOS!A6:D154,3,FALSE)</f>
        <v>Equipo de perforación (TRACKDRILL), potencia 40 HP, 2100 golpes / minuto</v>
      </c>
      <c r="C36" s="874"/>
      <c r="D36" s="874"/>
      <c r="E36" s="874"/>
      <c r="F36" s="874"/>
      <c r="G36" s="874"/>
      <c r="H36" s="875"/>
      <c r="I36" s="267"/>
      <c r="J36" s="268"/>
      <c r="K36" s="269">
        <f>VLOOKUP(A36,EQUIPOS!A6:D163,4,FALSE)</f>
        <v>55324.732644349249</v>
      </c>
      <c r="L36" s="270"/>
      <c r="M36" s="336">
        <v>1.25</v>
      </c>
      <c r="N36" s="272">
        <f>K36/M36</f>
        <v>44259.786115479401</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1159.3361680720398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45419.122283551442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15134.246902581908</v>
      </c>
      <c r="N48" s="272">
        <f>K48*M48</f>
        <v>15285.589371607728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15285.589371607728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f>SUM(N71:N76)</f>
        <v>23186.723361440796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83891.435016599964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16778.287003319994</v>
      </c>
      <c r="M84" s="860"/>
      <c r="N84" s="51"/>
    </row>
    <row r="85" spans="1:14">
      <c r="B85" s="89" t="s">
        <v>973</v>
      </c>
      <c r="C85" s="90"/>
      <c r="D85" s="90"/>
      <c r="E85" s="90"/>
      <c r="F85" s="90"/>
      <c r="G85" s="90"/>
      <c r="H85" s="90"/>
      <c r="I85" s="87"/>
      <c r="J85" s="88"/>
      <c r="K85" s="304">
        <v>0.05</v>
      </c>
      <c r="L85" s="859">
        <f>N79*K85</f>
        <v>4194.5717508299986</v>
      </c>
      <c r="M85" s="860"/>
      <c r="N85" s="51"/>
    </row>
    <row r="86" spans="1:14" ht="15.75" thickBot="1">
      <c r="B86" s="91" t="s">
        <v>974</v>
      </c>
      <c r="C86" s="92"/>
      <c r="D86" s="92"/>
      <c r="E86" s="92"/>
      <c r="F86" s="92"/>
      <c r="G86" s="92"/>
      <c r="H86" s="92"/>
      <c r="I86" s="93"/>
      <c r="J86" s="94"/>
      <c r="K86" s="305">
        <v>0.05</v>
      </c>
      <c r="L86" s="861">
        <f>N79*K86</f>
        <v>4194.5717508299986</v>
      </c>
      <c r="M86" s="862"/>
      <c r="N86" s="51"/>
    </row>
    <row r="87" spans="1:14" ht="15.75" thickBot="1">
      <c r="B87" s="824" t="s">
        <v>953</v>
      </c>
      <c r="C87" s="825"/>
      <c r="D87" s="825"/>
      <c r="E87" s="825"/>
      <c r="F87" s="825"/>
      <c r="G87" s="825"/>
      <c r="H87" s="825"/>
      <c r="I87" s="825"/>
      <c r="J87" s="825"/>
      <c r="K87" s="825"/>
      <c r="L87" s="825"/>
      <c r="M87" s="826"/>
      <c r="N87" s="52">
        <f>L84+L85+L86</f>
        <v>25167.430504979995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109058.86552157995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314</v>
      </c>
      <c r="B36" s="873" t="str">
        <f>VLOOKUP(A36,EQUIPOS!A6:D154,3,FALSE)</f>
        <v xml:space="preserve">Retroexcavadora E-200 sobre orugas
</v>
      </c>
      <c r="C36" s="874"/>
      <c r="D36" s="874"/>
      <c r="E36" s="874"/>
      <c r="F36" s="874"/>
      <c r="G36" s="874"/>
      <c r="H36" s="875"/>
      <c r="I36" s="267"/>
      <c r="J36" s="268"/>
      <c r="K36" s="269">
        <f>VLOOKUP(A36,EQUIPOS!A6:D163,4,FALSE)</f>
        <v>182093.56958966053</v>
      </c>
      <c r="L36" s="270"/>
      <c r="M36" s="336">
        <v>23</v>
      </c>
      <c r="N36" s="272">
        <f>K36/M36</f>
        <v>7917.1117212895888</v>
      </c>
    </row>
    <row r="37" spans="1:14">
      <c r="A37" s="113" t="s">
        <v>328</v>
      </c>
      <c r="B37" s="873" t="str">
        <f>VLOOKUP(A37,EQUIPOS!A7:D154,3,FALSE)</f>
        <v xml:space="preserve">Taco metálico o puntal (escamas en concreto)
</v>
      </c>
      <c r="C37" s="874"/>
      <c r="D37" s="874"/>
      <c r="E37" s="874"/>
      <c r="F37" s="874"/>
      <c r="G37" s="874"/>
      <c r="H37" s="875"/>
      <c r="I37" s="421"/>
      <c r="J37" s="422"/>
      <c r="K37" s="269">
        <f>VLOOKUP(A37,EQUIPOS!A7:D164,4,FALSE)</f>
        <v>628.97842483033321</v>
      </c>
      <c r="L37" s="335"/>
      <c r="M37" s="336">
        <v>1</v>
      </c>
      <c r="N37" s="272">
        <f>K37/M37</f>
        <v>628.97842483033321</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1159.3361680720398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9705.4263141919619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3845.1082308759665</v>
      </c>
      <c r="N48" s="272">
        <f>K48*M48</f>
        <v>1345.7878808065882</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9966.8393483640957</v>
      </c>
      <c r="N49" s="272">
        <f>K49*M49</f>
        <v>9966.8393483640957</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2993.747234121196</v>
      </c>
      <c r="N50" s="272">
        <f>K50*M50</f>
        <v>11376.239489660544</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426490.21252937586</v>
      </c>
      <c r="N51" s="272">
        <f>K51*M51</f>
        <v>76768.238255287652</v>
      </c>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99457.104974118876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911">
        <f>VLOOKUP(A58,TRANSPORTE!A1:D117,4,FALSE)</f>
        <v>1182.3355420950079</v>
      </c>
      <c r="M58" s="912"/>
      <c r="N58" s="287">
        <f>K58*L58</f>
        <v>212.8203975771014</v>
      </c>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212.8203975771014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978"/>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10</v>
      </c>
      <c r="N69" s="395">
        <f>K69/M69</f>
        <v>12518.098999999998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127"/>
    </row>
    <row r="75" spans="1:15" ht="15.75" thickBot="1">
      <c r="B75" s="913" t="s">
        <v>953</v>
      </c>
      <c r="C75" s="867"/>
      <c r="D75" s="867"/>
      <c r="E75" s="867"/>
      <c r="F75" s="867"/>
      <c r="G75" s="867"/>
      <c r="H75" s="867"/>
      <c r="I75" s="867"/>
      <c r="J75" s="867"/>
      <c r="K75" s="867"/>
      <c r="L75" s="867"/>
      <c r="M75" s="868"/>
      <c r="N75" s="460">
        <f>SUM(N69:N74)</f>
        <v>23186.723361440796</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132562.07504732875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26512.415009465753</v>
      </c>
      <c r="M82" s="860"/>
      <c r="N82" s="51"/>
    </row>
    <row r="83" spans="1:14">
      <c r="B83" s="89" t="s">
        <v>973</v>
      </c>
      <c r="C83" s="90"/>
      <c r="D83" s="90"/>
      <c r="E83" s="90"/>
      <c r="F83" s="90"/>
      <c r="G83" s="90"/>
      <c r="H83" s="90"/>
      <c r="I83" s="87"/>
      <c r="J83" s="88"/>
      <c r="K83" s="304">
        <v>0.05</v>
      </c>
      <c r="L83" s="859">
        <f>N77*K83</f>
        <v>6628.1037523664381</v>
      </c>
      <c r="M83" s="860"/>
      <c r="N83" s="51"/>
    </row>
    <row r="84" spans="1:14" ht="15.75" thickBot="1">
      <c r="B84" s="91" t="s">
        <v>974</v>
      </c>
      <c r="C84" s="92"/>
      <c r="D84" s="92"/>
      <c r="E84" s="92"/>
      <c r="F84" s="92"/>
      <c r="G84" s="92"/>
      <c r="H84" s="92"/>
      <c r="I84" s="93"/>
      <c r="J84" s="94"/>
      <c r="K84" s="305">
        <v>0.05</v>
      </c>
      <c r="L84" s="861">
        <f>N77*K84</f>
        <v>6628.1037523664381</v>
      </c>
      <c r="M84" s="862"/>
      <c r="N84" s="51"/>
    </row>
    <row r="85" spans="1:14" ht="15.75" thickBot="1">
      <c r="B85" s="824" t="s">
        <v>953</v>
      </c>
      <c r="C85" s="825"/>
      <c r="D85" s="825"/>
      <c r="E85" s="825"/>
      <c r="F85" s="825"/>
      <c r="G85" s="825"/>
      <c r="H85" s="825"/>
      <c r="I85" s="825"/>
      <c r="J85" s="825"/>
      <c r="K85" s="825"/>
      <c r="L85" s="825"/>
      <c r="M85" s="826"/>
      <c r="N85" s="52">
        <f>L82+L83+L84</f>
        <v>39768.622514198636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172330.69756152737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N75*M41</f>
        <v>57.966808403602002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57.966808403602002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3598.2296236268467</v>
      </c>
      <c r="N48" s="272">
        <f>K48*M48</f>
        <v>3598.2296236268467</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688.36290299427799</v>
      </c>
      <c r="N49" s="272">
        <f>K49*M49</f>
        <v>2753.451611977112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6351.6812356039591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B58" s="46"/>
      <c r="C58" s="317"/>
      <c r="D58" s="317"/>
      <c r="E58" s="317"/>
      <c r="F58" s="317"/>
      <c r="G58" s="317"/>
      <c r="H58" s="311"/>
      <c r="I58" s="279"/>
      <c r="J58" s="286"/>
      <c r="K58" s="279"/>
      <c r="L58" s="911"/>
      <c r="M58" s="912"/>
      <c r="N58" s="287"/>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978"/>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400</v>
      </c>
      <c r="N69" s="395">
        <f>K69/M69</f>
        <v>312.95247499999999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127"/>
    </row>
    <row r="75" spans="1:15" ht="15.75" thickBot="1">
      <c r="B75" s="913" t="s">
        <v>953</v>
      </c>
      <c r="C75" s="867"/>
      <c r="D75" s="867"/>
      <c r="E75" s="867"/>
      <c r="F75" s="867"/>
      <c r="G75" s="867"/>
      <c r="H75" s="867"/>
      <c r="I75" s="867"/>
      <c r="J75" s="867"/>
      <c r="K75" s="867"/>
      <c r="L75" s="867"/>
      <c r="M75" s="868"/>
      <c r="N75" s="460">
        <f>SUM(N69:N74)</f>
        <v>579.66808403601999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6989.3161280435816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1397.8632256087164</v>
      </c>
      <c r="M82" s="860"/>
      <c r="N82" s="51"/>
    </row>
    <row r="83" spans="1:14">
      <c r="B83" s="89" t="s">
        <v>973</v>
      </c>
      <c r="C83" s="90"/>
      <c r="D83" s="90"/>
      <c r="E83" s="90"/>
      <c r="F83" s="90"/>
      <c r="G83" s="90"/>
      <c r="H83" s="90"/>
      <c r="I83" s="87"/>
      <c r="J83" s="88"/>
      <c r="K83" s="304">
        <v>0.05</v>
      </c>
      <c r="L83" s="859">
        <f>N77*K83</f>
        <v>349.46580640217911</v>
      </c>
      <c r="M83" s="860"/>
      <c r="N83" s="51"/>
    </row>
    <row r="84" spans="1:14" ht="15.75" thickBot="1">
      <c r="B84" s="91" t="s">
        <v>974</v>
      </c>
      <c r="C84" s="92"/>
      <c r="D84" s="92"/>
      <c r="E84" s="92"/>
      <c r="F84" s="92"/>
      <c r="G84" s="92"/>
      <c r="H84" s="92"/>
      <c r="I84" s="93"/>
      <c r="J84" s="94"/>
      <c r="K84" s="305">
        <v>0.05</v>
      </c>
      <c r="L84" s="861">
        <f>N77*K84</f>
        <v>349.46580640217911</v>
      </c>
      <c r="M84" s="862"/>
      <c r="N84" s="51"/>
    </row>
    <row r="85" spans="1:14" ht="15.75" thickBot="1">
      <c r="B85" s="824" t="s">
        <v>953</v>
      </c>
      <c r="C85" s="825"/>
      <c r="D85" s="825"/>
      <c r="E85" s="825"/>
      <c r="F85" s="825"/>
      <c r="G85" s="825"/>
      <c r="H85" s="825"/>
      <c r="I85" s="825"/>
      <c r="J85" s="825"/>
      <c r="K85" s="825"/>
      <c r="L85" s="825"/>
      <c r="M85" s="826"/>
      <c r="N85" s="52">
        <f>L82+L83+L84</f>
        <v>2096.7948384130746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9086.1109664566557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269</v>
      </c>
      <c r="B36" s="873" t="str">
        <f>VLOOKUP(A36,EQUIPOS!A6:D154,3,FALSE)</f>
        <v>Motoniveladora  potencia 215 HP, ancho de cuchilla 4,27 m, peso 18 ton.</v>
      </c>
      <c r="C36" s="874"/>
      <c r="D36" s="874"/>
      <c r="E36" s="874"/>
      <c r="F36" s="874"/>
      <c r="G36" s="874"/>
      <c r="H36" s="875"/>
      <c r="I36" s="267"/>
      <c r="J36" s="268"/>
      <c r="K36" s="269">
        <f>VLOOKUP(A36,EQUIPOS!A6:D163,4,FALSE)</f>
        <v>125779.23734341412</v>
      </c>
      <c r="L36" s="270"/>
      <c r="M36" s="336">
        <v>15</v>
      </c>
      <c r="N36" s="272">
        <f>K36/M36</f>
        <v>8385.282489560941</v>
      </c>
    </row>
    <row r="37" spans="1:14">
      <c r="A37" s="113" t="s">
        <v>365</v>
      </c>
      <c r="B37" s="873" t="str">
        <f>VLOOKUP(A37,EQUIPOS!A7:D154,3,FALSE)</f>
        <v xml:space="preserve">Vibrocompatador, potencia 153 HP, peso 10 Ton. </v>
      </c>
      <c r="C37" s="874"/>
      <c r="D37" s="874"/>
      <c r="E37" s="874"/>
      <c r="F37" s="874"/>
      <c r="G37" s="874"/>
      <c r="H37" s="875"/>
      <c r="I37" s="421"/>
      <c r="J37" s="422"/>
      <c r="K37" s="269">
        <f>VLOOKUP(A37,EQUIPOS!A7:D164,4,FALSE)</f>
        <v>108682.79267143519</v>
      </c>
      <c r="L37" s="335"/>
      <c r="M37" s="336">
        <v>15</v>
      </c>
      <c r="N37" s="272">
        <f>K37/M37</f>
        <v>7245.5195114290127</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122.69072025600332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15753.492721245957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32984.237490621621</v>
      </c>
      <c r="N48" s="272">
        <f>K48*M48</f>
        <v>34633.449365152701</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44.451023413669695</v>
      </c>
      <c r="N49" s="272">
        <f>K49*M49</f>
        <v>1333.530702410091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35966.980067562792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911">
        <f>VLOOKUP(A60,TRANSPORTE!A1:D117,4,FALSE)</f>
        <v>1182.3355420950079</v>
      </c>
      <c r="M60" s="912"/>
      <c r="N60" s="287">
        <f>K60*L60</f>
        <v>1241.4523191997584</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1241.4523191997584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120</v>
      </c>
      <c r="N72" s="395">
        <f>K72/M72</f>
        <v>1564.7623749999998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f>SUM(N71:N76)</f>
        <v>2453.8144051200661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55415.739513128574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11083.147902625715</v>
      </c>
      <c r="M84" s="860"/>
      <c r="N84" s="51"/>
    </row>
    <row r="85" spans="1:14">
      <c r="B85" s="89" t="s">
        <v>973</v>
      </c>
      <c r="C85" s="90"/>
      <c r="D85" s="90"/>
      <c r="E85" s="90"/>
      <c r="F85" s="90"/>
      <c r="G85" s="90"/>
      <c r="H85" s="90"/>
      <c r="I85" s="87"/>
      <c r="J85" s="88"/>
      <c r="K85" s="304">
        <v>0.05</v>
      </c>
      <c r="L85" s="859">
        <f>N79*K85</f>
        <v>2770.7869756564287</v>
      </c>
      <c r="M85" s="860"/>
      <c r="N85" s="51"/>
    </row>
    <row r="86" spans="1:14" ht="15.75" thickBot="1">
      <c r="B86" s="91" t="s">
        <v>974</v>
      </c>
      <c r="C86" s="92"/>
      <c r="D86" s="92"/>
      <c r="E86" s="92"/>
      <c r="F86" s="92"/>
      <c r="G86" s="92"/>
      <c r="H86" s="92"/>
      <c r="I86" s="93"/>
      <c r="J86" s="94"/>
      <c r="K86" s="305">
        <v>0.05</v>
      </c>
      <c r="L86" s="861">
        <f>N79*K86</f>
        <v>2770.7869756564287</v>
      </c>
      <c r="M86" s="862"/>
      <c r="N86" s="51"/>
    </row>
    <row r="87" spans="1:14" ht="15.75" thickBot="1">
      <c r="B87" s="824" t="s">
        <v>953</v>
      </c>
      <c r="C87" s="825"/>
      <c r="D87" s="825"/>
      <c r="E87" s="825"/>
      <c r="F87" s="825"/>
      <c r="G87" s="825"/>
      <c r="H87" s="825"/>
      <c r="I87" s="825"/>
      <c r="J87" s="825"/>
      <c r="K87" s="825"/>
      <c r="L87" s="825"/>
      <c r="M87" s="826"/>
      <c r="N87" s="52">
        <f>L84+L85+L86</f>
        <v>16624.721853938572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72040.461367067153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32.25" customHeight="1" thickBot="1">
      <c r="A31" t="s">
        <v>1845</v>
      </c>
      <c r="B31" s="80" t="s">
        <v>1144</v>
      </c>
      <c r="C31" s="966" t="s">
        <v>2155</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892.62055903601981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44086.962219527151</v>
      </c>
      <c r="N48" s="272">
        <f>K48*M48</f>
        <v>48495.658441479871</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5403.4552810516061</v>
      </c>
      <c r="N49" s="272">
        <f>K49*M49</f>
        <v>6213.9735732093468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6346.1155883259044</v>
      </c>
      <c r="N50" s="272">
        <f>K50*M50</f>
        <v>12692.231176651809</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129875.8175112919</v>
      </c>
      <c r="N51" s="272">
        <f>K51*M51</f>
        <v>64937.908755645949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132339.77194698696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1">
        <f>VLOOKUP(A60,TRANSPORTE!A1:D117,4,FALSE)</f>
        <v>1182.3355420950079</v>
      </c>
      <c r="M60" s="912"/>
      <c r="N60" s="287">
        <f>K60*L60</f>
        <v>1300.5690963045088</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1300.5690963045088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17852.411180720395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152385.3727830479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30477.074556609583</v>
      </c>
      <c r="M84" s="860"/>
      <c r="N84" s="51"/>
    </row>
    <row r="85" spans="1:14">
      <c r="B85" s="89" t="s">
        <v>973</v>
      </c>
      <c r="C85" s="90"/>
      <c r="D85" s="90"/>
      <c r="E85" s="90"/>
      <c r="F85" s="90"/>
      <c r="G85" s="90"/>
      <c r="H85" s="90"/>
      <c r="I85" s="87"/>
      <c r="J85" s="88"/>
      <c r="K85" s="304">
        <v>0.05</v>
      </c>
      <c r="L85" s="859">
        <f>N79*K85</f>
        <v>7619.2686391523957</v>
      </c>
      <c r="M85" s="860"/>
      <c r="N85" s="51"/>
    </row>
    <row r="86" spans="1:14" ht="15.75" thickBot="1">
      <c r="B86" s="91" t="s">
        <v>974</v>
      </c>
      <c r="C86" s="92"/>
      <c r="D86" s="92"/>
      <c r="E86" s="92"/>
      <c r="F86" s="92"/>
      <c r="G86" s="92"/>
      <c r="H86" s="92"/>
      <c r="I86" s="93"/>
      <c r="J86" s="94"/>
      <c r="K86" s="305">
        <v>0.05</v>
      </c>
      <c r="L86" s="861">
        <f>N79*K86</f>
        <v>7619.2686391523957</v>
      </c>
      <c r="M86" s="862"/>
      <c r="N86" s="51"/>
    </row>
    <row r="87" spans="1:14" ht="15.75" thickBot="1">
      <c r="B87" s="824" t="s">
        <v>953</v>
      </c>
      <c r="C87" s="825"/>
      <c r="D87" s="825"/>
      <c r="E87" s="825"/>
      <c r="F87" s="825"/>
      <c r="G87" s="825"/>
      <c r="H87" s="825"/>
      <c r="I87" s="825"/>
      <c r="J87" s="825"/>
      <c r="K87" s="825"/>
      <c r="L87" s="825"/>
      <c r="M87" s="826"/>
      <c r="N87" s="52">
        <f>L84+L85+L86</f>
        <v>45715.611834914373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198100.98461796227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31.5" customHeight="1" thickBot="1">
      <c r="A31" t="s">
        <v>1845</v>
      </c>
      <c r="B31" s="80" t="s">
        <v>1692</v>
      </c>
      <c r="C31" s="966" t="s">
        <v>2156</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892.62055903601981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44086.962219527151</v>
      </c>
      <c r="N48" s="272">
        <f>K48*M48</f>
        <v>48495.658441479871</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5403.4552810516061</v>
      </c>
      <c r="N49" s="272">
        <f>K49*M49</f>
        <v>6213.9735732093468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6346.1155883259044</v>
      </c>
      <c r="N50" s="272">
        <f>K50*M50</f>
        <v>12692.231176651809</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164102.4830895247</v>
      </c>
      <c r="N51" s="272">
        <f>K51*M51</f>
        <v>82051.24154476235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149453.10473610339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1">
        <f>VLOOKUP(A60,TRANSPORTE!A1:D117,4,FALSE)</f>
        <v>1182.3355420950079</v>
      </c>
      <c r="M60" s="912"/>
      <c r="N60" s="287">
        <f>K60*L60</f>
        <v>1300.5690963045088</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1300.5690963045088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f>SUM(N71:N76)</f>
        <v>17852.411180720395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169498.70557216433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33899.741114432865</v>
      </c>
      <c r="M84" s="860"/>
      <c r="N84" s="51"/>
    </row>
    <row r="85" spans="1:14">
      <c r="B85" s="89" t="s">
        <v>973</v>
      </c>
      <c r="C85" s="90"/>
      <c r="D85" s="90"/>
      <c r="E85" s="90"/>
      <c r="F85" s="90"/>
      <c r="G85" s="90"/>
      <c r="H85" s="90"/>
      <c r="I85" s="87"/>
      <c r="J85" s="88"/>
      <c r="K85" s="304">
        <v>0.05</v>
      </c>
      <c r="L85" s="859">
        <f>N79*K85</f>
        <v>8474.9352786082163</v>
      </c>
      <c r="M85" s="860"/>
      <c r="N85" s="51"/>
    </row>
    <row r="86" spans="1:14" ht="15.75" thickBot="1">
      <c r="B86" s="91" t="s">
        <v>974</v>
      </c>
      <c r="C86" s="92"/>
      <c r="D86" s="92"/>
      <c r="E86" s="92"/>
      <c r="F86" s="92"/>
      <c r="G86" s="92"/>
      <c r="H86" s="92"/>
      <c r="I86" s="93"/>
      <c r="J86" s="94"/>
      <c r="K86" s="305">
        <v>0.05</v>
      </c>
      <c r="L86" s="861">
        <f>N79*K86</f>
        <v>8474.9352786082163</v>
      </c>
      <c r="M86" s="862"/>
      <c r="N86" s="51"/>
    </row>
    <row r="87" spans="1:14" ht="15.75" thickBot="1">
      <c r="B87" s="824" t="s">
        <v>953</v>
      </c>
      <c r="C87" s="825"/>
      <c r="D87" s="825"/>
      <c r="E87" s="825"/>
      <c r="F87" s="825"/>
      <c r="G87" s="825"/>
      <c r="H87" s="825"/>
      <c r="I87" s="825"/>
      <c r="J87" s="825"/>
      <c r="K87" s="825"/>
      <c r="L87" s="825"/>
      <c r="M87" s="826"/>
      <c r="N87" s="52">
        <f>L84+L85+L86</f>
        <v>50849.611671649298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220348.31724381362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30.75" customHeight="1" thickBot="1">
      <c r="A31" t="s">
        <v>1845</v>
      </c>
      <c r="B31" s="80" t="s">
        <v>1693</v>
      </c>
      <c r="C31" s="966" t="s">
        <v>2157</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892.62055903601981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44086.962219527151</v>
      </c>
      <c r="N48" s="272">
        <f>K48*M48</f>
        <v>48495.658441479871</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5403.4552810516061</v>
      </c>
      <c r="N49" s="272">
        <f>K49*M49</f>
        <v>6213.9735732093468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6346.1155883259044</v>
      </c>
      <c r="N50" s="272">
        <f>K50*M50</f>
        <v>12692.231176651809</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171440.64723194853</v>
      </c>
      <c r="N51" s="272">
        <f>K51*M51</f>
        <v>85720.323615974266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153122.18680731527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1">
        <f>VLOOKUP(A60,TRANSPORTE!A1:D117,4,FALSE)</f>
        <v>1182.3355420950079</v>
      </c>
      <c r="M60" s="912"/>
      <c r="N60" s="287">
        <f>K60*L60</f>
        <v>1300.5690963045088</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1300.5690963045088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17852.411180720395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173167.78764337621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34633.557528675243</v>
      </c>
      <c r="M84" s="860"/>
      <c r="N84" s="51"/>
    </row>
    <row r="85" spans="1:14">
      <c r="B85" s="89" t="s">
        <v>973</v>
      </c>
      <c r="C85" s="90"/>
      <c r="D85" s="90"/>
      <c r="E85" s="90"/>
      <c r="F85" s="90"/>
      <c r="G85" s="90"/>
      <c r="H85" s="90"/>
      <c r="I85" s="87"/>
      <c r="J85" s="88"/>
      <c r="K85" s="304">
        <v>0.05</v>
      </c>
      <c r="L85" s="859">
        <f>N79*K85</f>
        <v>8658.3893821688107</v>
      </c>
      <c r="M85" s="860"/>
      <c r="N85" s="51"/>
    </row>
    <row r="86" spans="1:14" ht="15.75" thickBot="1">
      <c r="B86" s="91" t="s">
        <v>974</v>
      </c>
      <c r="C86" s="92"/>
      <c r="D86" s="92"/>
      <c r="E86" s="92"/>
      <c r="F86" s="92"/>
      <c r="G86" s="92"/>
      <c r="H86" s="92"/>
      <c r="I86" s="93"/>
      <c r="J86" s="94"/>
      <c r="K86" s="305">
        <v>0.05</v>
      </c>
      <c r="L86" s="861">
        <f>N79*K86</f>
        <v>8658.3893821688107</v>
      </c>
      <c r="M86" s="862"/>
      <c r="N86" s="51"/>
    </row>
    <row r="87" spans="1:14" ht="15.75" thickBot="1">
      <c r="B87" s="824" t="s">
        <v>953</v>
      </c>
      <c r="C87" s="825"/>
      <c r="D87" s="825"/>
      <c r="E87" s="825"/>
      <c r="F87" s="825"/>
      <c r="G87" s="825"/>
      <c r="H87" s="825"/>
      <c r="I87" s="825"/>
      <c r="J87" s="825"/>
      <c r="K87" s="825"/>
      <c r="L87" s="825"/>
      <c r="M87" s="826"/>
      <c r="N87" s="52">
        <f>L84+L85+L86</f>
        <v>51950.336293012864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225118.12393638908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7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29.25" customHeight="1" thickBot="1">
      <c r="A31" t="s">
        <v>1845</v>
      </c>
      <c r="B31" s="80" t="s">
        <v>1694</v>
      </c>
      <c r="C31" s="966" t="s">
        <v>2158</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892.62055903601981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44086.962219527151</v>
      </c>
      <c r="N48" s="272">
        <f>K48*M48</f>
        <v>48495.658441479871</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5403.4552810516061</v>
      </c>
      <c r="N49" s="272">
        <f>K49*M49</f>
        <v>6213.9735732093468</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6346.1155883259044</v>
      </c>
      <c r="N50" s="272">
        <f>K50*M50</f>
        <v>12692.231176651809</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179835.4409055117</v>
      </c>
      <c r="N51" s="272">
        <f>K51*M51</f>
        <v>89917.72045275585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157319.58364409686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1">
        <f>VLOOKUP(A60,TRANSPORTE!A1:D117,4,FALSE)</f>
        <v>1182.3355420950079</v>
      </c>
      <c r="M60" s="912"/>
      <c r="N60" s="287">
        <f>K60*L60</f>
        <v>1300.5690963045088</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1300.5690963045088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17852.411180720395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177365.1844801578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35473.036896031561</v>
      </c>
      <c r="M84" s="860"/>
      <c r="N84" s="51"/>
    </row>
    <row r="85" spans="1:14">
      <c r="B85" s="89" t="s">
        <v>973</v>
      </c>
      <c r="C85" s="90"/>
      <c r="D85" s="90"/>
      <c r="E85" s="90"/>
      <c r="F85" s="90"/>
      <c r="G85" s="90"/>
      <c r="H85" s="90"/>
      <c r="I85" s="87"/>
      <c r="J85" s="88"/>
      <c r="K85" s="304">
        <v>0.05</v>
      </c>
      <c r="L85" s="859">
        <f>N79*K85</f>
        <v>8868.2592240078902</v>
      </c>
      <c r="M85" s="860"/>
      <c r="N85" s="51"/>
    </row>
    <row r="86" spans="1:14" ht="15.75" thickBot="1">
      <c r="B86" s="91" t="s">
        <v>974</v>
      </c>
      <c r="C86" s="92"/>
      <c r="D86" s="92"/>
      <c r="E86" s="92"/>
      <c r="F86" s="92"/>
      <c r="G86" s="92"/>
      <c r="H86" s="92"/>
      <c r="I86" s="93"/>
      <c r="J86" s="94"/>
      <c r="K86" s="305">
        <v>0.05</v>
      </c>
      <c r="L86" s="861">
        <f>N79*K86</f>
        <v>8868.2592240078902</v>
      </c>
      <c r="M86" s="862"/>
      <c r="N86" s="51"/>
    </row>
    <row r="87" spans="1:14" ht="15.75" thickBot="1">
      <c r="B87" s="824" t="s">
        <v>953</v>
      </c>
      <c r="C87" s="825"/>
      <c r="D87" s="825"/>
      <c r="E87" s="825"/>
      <c r="F87" s="825"/>
      <c r="G87" s="825"/>
      <c r="H87" s="825"/>
      <c r="I87" s="825"/>
      <c r="J87" s="825"/>
      <c r="K87" s="825"/>
      <c r="L87" s="825"/>
      <c r="M87" s="826"/>
      <c r="N87" s="52">
        <f>L84+L85+L86</f>
        <v>53209.555344047338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230574.73982420514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30.75" customHeight="1" thickBot="1">
      <c r="A31" t="s">
        <v>1845</v>
      </c>
      <c r="B31" s="80" t="s">
        <v>1145</v>
      </c>
      <c r="C31" s="966" t="s">
        <v>1734</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892.62055903601981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44086.962219527151</v>
      </c>
      <c r="N48" s="272">
        <f>K48*M48</f>
        <v>48495.658441479871</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5403.4552810516061</v>
      </c>
      <c r="N49" s="272">
        <f>K49*M49</f>
        <v>2701.7276405258031</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6346.1155883259044</v>
      </c>
      <c r="N50" s="272">
        <f>K50*M50</f>
        <v>6346.1155883259044</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213273.45832701845</v>
      </c>
      <c r="N51" s="272">
        <f>K51*M51</f>
        <v>213273.45832701845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270816.95999735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1">
        <f>VLOOKUP(A60,TRANSPORTE!A1:D117,4,FALSE)</f>
        <v>1182.3355420950079</v>
      </c>
      <c r="M60" s="912"/>
      <c r="N60" s="287">
        <f>K60*L60</f>
        <v>1300.5690963045088</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1300.5690963045088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17852.411180720395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290862.56083341094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58172.512166682194</v>
      </c>
      <c r="M84" s="860"/>
      <c r="N84" s="51"/>
    </row>
    <row r="85" spans="1:14">
      <c r="B85" s="89" t="s">
        <v>973</v>
      </c>
      <c r="C85" s="90"/>
      <c r="D85" s="90"/>
      <c r="E85" s="90"/>
      <c r="F85" s="90"/>
      <c r="G85" s="90"/>
      <c r="H85" s="90"/>
      <c r="I85" s="87"/>
      <c r="J85" s="88"/>
      <c r="K85" s="304">
        <v>0.05</v>
      </c>
      <c r="L85" s="859">
        <f>N79*K85</f>
        <v>14543.128041670549</v>
      </c>
      <c r="M85" s="860"/>
      <c r="N85" s="51"/>
    </row>
    <row r="86" spans="1:14" ht="15.75" thickBot="1">
      <c r="B86" s="91" t="s">
        <v>974</v>
      </c>
      <c r="C86" s="92"/>
      <c r="D86" s="92"/>
      <c r="E86" s="92"/>
      <c r="F86" s="92"/>
      <c r="G86" s="92"/>
      <c r="H86" s="92"/>
      <c r="I86" s="93"/>
      <c r="J86" s="94"/>
      <c r="K86" s="305">
        <v>0.05</v>
      </c>
      <c r="L86" s="861">
        <f>N79*K86</f>
        <v>14543.128041670549</v>
      </c>
      <c r="M86" s="862"/>
      <c r="N86" s="51"/>
    </row>
    <row r="87" spans="1:14" ht="15.75" thickBot="1">
      <c r="B87" s="824" t="s">
        <v>953</v>
      </c>
      <c r="C87" s="825"/>
      <c r="D87" s="825"/>
      <c r="E87" s="825"/>
      <c r="F87" s="825"/>
      <c r="G87" s="825"/>
      <c r="H87" s="825"/>
      <c r="I87" s="825"/>
      <c r="J87" s="825"/>
      <c r="K87" s="825"/>
      <c r="L87" s="825"/>
      <c r="M87" s="826"/>
      <c r="N87" s="52">
        <f>L84+L85+L86</f>
        <v>87258.768250023277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378121.32908343419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30.75" customHeight="1" thickBot="1">
      <c r="A31" t="s">
        <v>1845</v>
      </c>
      <c r="B31" s="80" t="s">
        <v>1695</v>
      </c>
      <c r="C31" s="966" t="s">
        <v>1696</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892.62055903601981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44086.962219527151</v>
      </c>
      <c r="N48" s="272">
        <f>K48*M48</f>
        <v>48495.658441479871</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5403.4552810516061</v>
      </c>
      <c r="N49" s="272">
        <f>K49*M49</f>
        <v>2701.7276405258031</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6346.1155883259044</v>
      </c>
      <c r="N50" s="272">
        <f>K50*M50</f>
        <v>6346.1155883259044</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213273.45832701845</v>
      </c>
      <c r="N51" s="272">
        <f>K51*M51</f>
        <v>213273.45832701845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270816.95999735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1">
        <f>VLOOKUP(A60,TRANSPORTE!A1:D117,4,FALSE)</f>
        <v>1182.3355420950079</v>
      </c>
      <c r="M60" s="912"/>
      <c r="N60" s="287">
        <f>K60*L60</f>
        <v>1300.5690963045088</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1300.5690963045088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17852.411180720395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290862.56083341094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58172.512166682194</v>
      </c>
      <c r="M84" s="860"/>
      <c r="N84" s="51"/>
    </row>
    <row r="85" spans="1:14">
      <c r="B85" s="89" t="s">
        <v>973</v>
      </c>
      <c r="C85" s="90"/>
      <c r="D85" s="90"/>
      <c r="E85" s="90"/>
      <c r="F85" s="90"/>
      <c r="G85" s="90"/>
      <c r="H85" s="90"/>
      <c r="I85" s="87"/>
      <c r="J85" s="88"/>
      <c r="K85" s="304">
        <v>0.05</v>
      </c>
      <c r="L85" s="859">
        <f>N79*K85</f>
        <v>14543.128041670549</v>
      </c>
      <c r="M85" s="860"/>
      <c r="N85" s="51"/>
    </row>
    <row r="86" spans="1:14" ht="15.75" thickBot="1">
      <c r="B86" s="91" t="s">
        <v>974</v>
      </c>
      <c r="C86" s="92"/>
      <c r="D86" s="92"/>
      <c r="E86" s="92"/>
      <c r="F86" s="92"/>
      <c r="G86" s="92"/>
      <c r="H86" s="92"/>
      <c r="I86" s="93"/>
      <c r="J86" s="94"/>
      <c r="K86" s="305">
        <v>0.05</v>
      </c>
      <c r="L86" s="861">
        <f>N79*K86</f>
        <v>14543.128041670549</v>
      </c>
      <c r="M86" s="862"/>
      <c r="N86" s="51"/>
    </row>
    <row r="87" spans="1:14" ht="15.75" thickBot="1">
      <c r="B87" s="824" t="s">
        <v>953</v>
      </c>
      <c r="C87" s="825"/>
      <c r="D87" s="825"/>
      <c r="E87" s="825"/>
      <c r="F87" s="825"/>
      <c r="G87" s="825"/>
      <c r="H87" s="825"/>
      <c r="I87" s="825"/>
      <c r="J87" s="825"/>
      <c r="K87" s="825"/>
      <c r="L87" s="825"/>
      <c r="M87" s="826"/>
      <c r="N87" s="52">
        <f>L84+L85+L86</f>
        <v>87258.768250023277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378121.32908343419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30.75" customHeight="1" thickBot="1">
      <c r="A31" t="s">
        <v>1845</v>
      </c>
      <c r="B31" s="80" t="s">
        <v>1697</v>
      </c>
      <c r="C31" s="966" t="s">
        <v>1698</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892.62055903601981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44086.962219527151</v>
      </c>
      <c r="N48" s="272">
        <f>K48*M48</f>
        <v>48495.658441479871</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5403.4552810516061</v>
      </c>
      <c r="N49" s="272">
        <f>K49*M49</f>
        <v>2701.7276405258031</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6346.1155883259044</v>
      </c>
      <c r="N50" s="272">
        <f>K50*M50</f>
        <v>6346.1155883259044</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213273.45832701845</v>
      </c>
      <c r="N51" s="272">
        <f>K51*M51</f>
        <v>213273.45832701845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270816.95999735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1">
        <f>VLOOKUP(A60,TRANSPORTE!A1:D117,4,FALSE)</f>
        <v>1182.3355420950079</v>
      </c>
      <c r="M60" s="912"/>
      <c r="N60" s="287">
        <f>K60*L60</f>
        <v>1300.5690963045088</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1300.5690963045088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f>SUM(N71:N76)</f>
        <v>17852.411180720395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290862.56083341094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58172.512166682194</v>
      </c>
      <c r="M84" s="860"/>
      <c r="N84" s="51"/>
    </row>
    <row r="85" spans="1:14">
      <c r="B85" s="89" t="s">
        <v>973</v>
      </c>
      <c r="C85" s="90"/>
      <c r="D85" s="90"/>
      <c r="E85" s="90"/>
      <c r="F85" s="90"/>
      <c r="G85" s="90"/>
      <c r="H85" s="90"/>
      <c r="I85" s="87"/>
      <c r="J85" s="88"/>
      <c r="K85" s="304">
        <v>0.05</v>
      </c>
      <c r="L85" s="859">
        <f>N79*K85</f>
        <v>14543.128041670549</v>
      </c>
      <c r="M85" s="860"/>
      <c r="N85" s="51"/>
    </row>
    <row r="86" spans="1:14" ht="15.75" thickBot="1">
      <c r="B86" s="91" t="s">
        <v>974</v>
      </c>
      <c r="C86" s="92"/>
      <c r="D86" s="92"/>
      <c r="E86" s="92"/>
      <c r="F86" s="92"/>
      <c r="G86" s="92"/>
      <c r="H86" s="92"/>
      <c r="I86" s="93"/>
      <c r="J86" s="94"/>
      <c r="K86" s="305">
        <v>0.05</v>
      </c>
      <c r="L86" s="861">
        <f>N79*K86</f>
        <v>14543.128041670549</v>
      </c>
      <c r="M86" s="862"/>
      <c r="N86" s="51"/>
    </row>
    <row r="87" spans="1:14" ht="15.75" thickBot="1">
      <c r="B87" s="824" t="s">
        <v>953</v>
      </c>
      <c r="C87" s="825"/>
      <c r="D87" s="825"/>
      <c r="E87" s="825"/>
      <c r="F87" s="825"/>
      <c r="G87" s="825"/>
      <c r="H87" s="825"/>
      <c r="I87" s="825"/>
      <c r="J87" s="825"/>
      <c r="K87" s="825"/>
      <c r="L87" s="825"/>
      <c r="M87" s="826"/>
      <c r="N87" s="52">
        <f>L84+L85+L86</f>
        <v>87258.768250023277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378121.32908343419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30.75" customHeight="1" thickBot="1">
      <c r="A31" t="s">
        <v>1845</v>
      </c>
      <c r="B31" s="80" t="s">
        <v>1699</v>
      </c>
      <c r="C31" s="966" t="s">
        <v>1700</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892.62055903601981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44086.962219527151</v>
      </c>
      <c r="N48" s="272">
        <f>K48*M48</f>
        <v>48495.658441479871</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5403.4552810516061</v>
      </c>
      <c r="N49" s="272">
        <f>K49*M49</f>
        <v>2701.7276405258031</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6346.1155883259044</v>
      </c>
      <c r="N50" s="272">
        <f>K50*M50</f>
        <v>6346.1155883259044</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213273.45832701845</v>
      </c>
      <c r="N51" s="272">
        <f>K51*M51</f>
        <v>213273.45832701845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270816.95999735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1">
        <f>VLOOKUP(A60,TRANSPORTE!A1:D117,4,FALSE)</f>
        <v>1182.3355420950079</v>
      </c>
      <c r="M60" s="912"/>
      <c r="N60" s="287">
        <f>K60*L60</f>
        <v>1300.5690963045088</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1300.5690963045088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f>SUM(N71:N76)</f>
        <v>17852.411180720395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290862.56083341094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58172.512166682194</v>
      </c>
      <c r="M84" s="860"/>
      <c r="N84" s="51"/>
    </row>
    <row r="85" spans="1:14">
      <c r="B85" s="89" t="s">
        <v>973</v>
      </c>
      <c r="C85" s="90"/>
      <c r="D85" s="90"/>
      <c r="E85" s="90"/>
      <c r="F85" s="90"/>
      <c r="G85" s="90"/>
      <c r="H85" s="90"/>
      <c r="I85" s="87"/>
      <c r="J85" s="88"/>
      <c r="K85" s="304">
        <v>0.05</v>
      </c>
      <c r="L85" s="859">
        <f>N79*K85</f>
        <v>14543.128041670549</v>
      </c>
      <c r="M85" s="860"/>
      <c r="N85" s="51"/>
    </row>
    <row r="86" spans="1:14" ht="15.75" thickBot="1">
      <c r="B86" s="91" t="s">
        <v>974</v>
      </c>
      <c r="C86" s="92"/>
      <c r="D86" s="92"/>
      <c r="E86" s="92"/>
      <c r="F86" s="92"/>
      <c r="G86" s="92"/>
      <c r="H86" s="92"/>
      <c r="I86" s="93"/>
      <c r="J86" s="94"/>
      <c r="K86" s="305">
        <v>0.05</v>
      </c>
      <c r="L86" s="861">
        <f>N79*K86</f>
        <v>14543.128041670549</v>
      </c>
      <c r="M86" s="862"/>
      <c r="N86" s="51"/>
    </row>
    <row r="87" spans="1:14" ht="15.75" thickBot="1">
      <c r="B87" s="824" t="s">
        <v>953</v>
      </c>
      <c r="C87" s="825"/>
      <c r="D87" s="825"/>
      <c r="E87" s="825"/>
      <c r="F87" s="825"/>
      <c r="G87" s="825"/>
      <c r="H87" s="825"/>
      <c r="I87" s="825"/>
      <c r="J87" s="825"/>
      <c r="K87" s="825"/>
      <c r="L87" s="825"/>
      <c r="M87" s="826"/>
      <c r="N87" s="52">
        <f>L84+L85+L86</f>
        <v>87258.768250023277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378121.32908343419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28.5" customHeight="1" thickBot="1">
      <c r="A31" t="s">
        <v>1845</v>
      </c>
      <c r="B31" s="80" t="s">
        <v>1701</v>
      </c>
      <c r="C31" s="966" t="s">
        <v>1702</v>
      </c>
      <c r="D31" s="967"/>
      <c r="E31" s="967"/>
      <c r="F31" s="967"/>
      <c r="G31" s="967"/>
      <c r="H31" s="967"/>
      <c r="I31" s="967"/>
      <c r="J31" s="993"/>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5454.5549728388823</v>
      </c>
      <c r="N48" s="272">
        <f>K48*M48</f>
        <v>7090.9214646905475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7090.9214646905475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1785.2411180720399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8876.1625827625867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1775.2325165525174</v>
      </c>
      <c r="M84" s="860"/>
      <c r="N84" s="51"/>
    </row>
    <row r="85" spans="1:14">
      <c r="B85" s="89" t="s">
        <v>973</v>
      </c>
      <c r="C85" s="90"/>
      <c r="D85" s="90"/>
      <c r="E85" s="90"/>
      <c r="F85" s="90"/>
      <c r="G85" s="90"/>
      <c r="H85" s="90"/>
      <c r="I85" s="87"/>
      <c r="J85" s="88"/>
      <c r="K85" s="304">
        <v>0.05</v>
      </c>
      <c r="L85" s="859">
        <f>N79*K85</f>
        <v>443.80812913812935</v>
      </c>
      <c r="M85" s="860"/>
      <c r="N85" s="51"/>
    </row>
    <row r="86" spans="1:14" ht="15.75" thickBot="1">
      <c r="B86" s="91" t="s">
        <v>974</v>
      </c>
      <c r="C86" s="92"/>
      <c r="D86" s="92"/>
      <c r="E86" s="92"/>
      <c r="F86" s="92"/>
      <c r="G86" s="92"/>
      <c r="H86" s="92"/>
      <c r="I86" s="93"/>
      <c r="J86" s="94"/>
      <c r="K86" s="305">
        <v>0.05</v>
      </c>
      <c r="L86" s="861">
        <f>N79*K86</f>
        <v>443.80812913812935</v>
      </c>
      <c r="M86" s="862"/>
      <c r="N86" s="51"/>
    </row>
    <row r="87" spans="1:14" ht="15.75" thickBot="1">
      <c r="B87" s="824" t="s">
        <v>953</v>
      </c>
      <c r="C87" s="825"/>
      <c r="D87" s="825"/>
      <c r="E87" s="825"/>
      <c r="F87" s="825"/>
      <c r="G87" s="825"/>
      <c r="H87" s="825"/>
      <c r="I87" s="825"/>
      <c r="J87" s="825"/>
      <c r="K87" s="825"/>
      <c r="L87" s="825"/>
      <c r="M87" s="826"/>
      <c r="N87" s="52">
        <f>L84+L85+L86</f>
        <v>2662.8487748287762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11539.011357591364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30" customHeight="1" thickBot="1">
      <c r="A31" t="s">
        <v>1845</v>
      </c>
      <c r="B31" s="80" t="s">
        <v>1703</v>
      </c>
      <c r="C31" s="966" t="s">
        <v>1704</v>
      </c>
      <c r="D31" s="967"/>
      <c r="E31" s="967"/>
      <c r="F31" s="967"/>
      <c r="G31" s="967"/>
      <c r="H31" s="967"/>
      <c r="I31" s="967"/>
      <c r="J31" s="993"/>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10615.258389441044</v>
      </c>
      <c r="N48" s="272">
        <f>K48*M48</f>
        <v>13799.835906273358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13799.835906273358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1785.2411180720399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15585.077024345397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3117.0154048690797</v>
      </c>
      <c r="M84" s="860"/>
      <c r="N84" s="51"/>
    </row>
    <row r="85" spans="1:14">
      <c r="B85" s="89" t="s">
        <v>973</v>
      </c>
      <c r="C85" s="90"/>
      <c r="D85" s="90"/>
      <c r="E85" s="90"/>
      <c r="F85" s="90"/>
      <c r="G85" s="90"/>
      <c r="H85" s="90"/>
      <c r="I85" s="87"/>
      <c r="J85" s="88"/>
      <c r="K85" s="304">
        <v>0.05</v>
      </c>
      <c r="L85" s="859">
        <f>N79*K85</f>
        <v>779.25385121726993</v>
      </c>
      <c r="M85" s="860"/>
      <c r="N85" s="51"/>
    </row>
    <row r="86" spans="1:14" ht="15.75" thickBot="1">
      <c r="B86" s="91" t="s">
        <v>974</v>
      </c>
      <c r="C86" s="92"/>
      <c r="D86" s="92"/>
      <c r="E86" s="92"/>
      <c r="F86" s="92"/>
      <c r="G86" s="92"/>
      <c r="H86" s="92"/>
      <c r="I86" s="93"/>
      <c r="J86" s="94"/>
      <c r="K86" s="305">
        <v>0.05</v>
      </c>
      <c r="L86" s="861">
        <f>N79*K86</f>
        <v>779.25385121726993</v>
      </c>
      <c r="M86" s="862"/>
      <c r="N86" s="51"/>
    </row>
    <row r="87" spans="1:14" ht="15.75" thickBot="1">
      <c r="B87" s="824" t="s">
        <v>953</v>
      </c>
      <c r="C87" s="825"/>
      <c r="D87" s="825"/>
      <c r="E87" s="825"/>
      <c r="F87" s="825"/>
      <c r="G87" s="825"/>
      <c r="H87" s="825"/>
      <c r="I87" s="825"/>
      <c r="J87" s="825"/>
      <c r="K87" s="825"/>
      <c r="L87" s="825"/>
      <c r="M87" s="826"/>
      <c r="N87" s="52">
        <f>L84+L85+L86</f>
        <v>4675.5231073036193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20260.600131649015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30.75" customHeight="1" thickBot="1">
      <c r="A31" t="s">
        <v>1845</v>
      </c>
      <c r="B31" s="80" t="s">
        <v>1705</v>
      </c>
      <c r="C31" s="966" t="s">
        <v>2159</v>
      </c>
      <c r="D31" s="967"/>
      <c r="E31" s="967"/>
      <c r="F31" s="967"/>
      <c r="G31" s="967"/>
      <c r="H31" s="967"/>
      <c r="I31" s="967"/>
      <c r="J31" s="993"/>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5454.5549728388823</v>
      </c>
      <c r="N48" s="272">
        <f>K48*M48</f>
        <v>7090.9214646905475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7090.9214646905475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1785.2411180720399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8876.1625827625867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1775.2325165525174</v>
      </c>
      <c r="M84" s="860"/>
      <c r="N84" s="51"/>
    </row>
    <row r="85" spans="1:14">
      <c r="B85" s="89" t="s">
        <v>973</v>
      </c>
      <c r="C85" s="90"/>
      <c r="D85" s="90"/>
      <c r="E85" s="90"/>
      <c r="F85" s="90"/>
      <c r="G85" s="90"/>
      <c r="H85" s="90"/>
      <c r="I85" s="87"/>
      <c r="J85" s="88"/>
      <c r="K85" s="304">
        <v>0.05</v>
      </c>
      <c r="L85" s="859">
        <f>N79*K85</f>
        <v>443.80812913812935</v>
      </c>
      <c r="M85" s="860"/>
      <c r="N85" s="51"/>
    </row>
    <row r="86" spans="1:14" ht="15.75" thickBot="1">
      <c r="B86" s="91" t="s">
        <v>974</v>
      </c>
      <c r="C86" s="92"/>
      <c r="D86" s="92"/>
      <c r="E86" s="92"/>
      <c r="F86" s="92"/>
      <c r="G86" s="92"/>
      <c r="H86" s="92"/>
      <c r="I86" s="93"/>
      <c r="J86" s="94"/>
      <c r="K86" s="305">
        <v>0.05</v>
      </c>
      <c r="L86" s="861">
        <f>N79*K86</f>
        <v>443.80812913812935</v>
      </c>
      <c r="M86" s="862"/>
      <c r="N86" s="51"/>
    </row>
    <row r="87" spans="1:14" ht="15.75" thickBot="1">
      <c r="B87" s="824" t="s">
        <v>953</v>
      </c>
      <c r="C87" s="825"/>
      <c r="D87" s="825"/>
      <c r="E87" s="825"/>
      <c r="F87" s="825"/>
      <c r="G87" s="825"/>
      <c r="H87" s="825"/>
      <c r="I87" s="825"/>
      <c r="J87" s="825"/>
      <c r="K87" s="825"/>
      <c r="L87" s="825"/>
      <c r="M87" s="826"/>
      <c r="N87" s="52">
        <f>L84+L85+L86</f>
        <v>2662.8487748287762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11539.011357591364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30" customHeight="1" thickBot="1">
      <c r="A31" t="s">
        <v>1845</v>
      </c>
      <c r="B31" s="80" t="s">
        <v>1706</v>
      </c>
      <c r="C31" s="966" t="s">
        <v>2160</v>
      </c>
      <c r="D31" s="967"/>
      <c r="E31" s="967"/>
      <c r="F31" s="967"/>
      <c r="G31" s="967"/>
      <c r="H31" s="967"/>
      <c r="I31" s="967"/>
      <c r="J31" s="993"/>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10615.258389441044</v>
      </c>
      <c r="N48" s="272">
        <f>K48*M48</f>
        <v>13799.835906273358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13799.835906273358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1785.2411180720399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15585.077024345397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3117.0154048690797</v>
      </c>
      <c r="M84" s="860"/>
      <c r="N84" s="51"/>
    </row>
    <row r="85" spans="1:14">
      <c r="B85" s="89" t="s">
        <v>973</v>
      </c>
      <c r="C85" s="90"/>
      <c r="D85" s="90"/>
      <c r="E85" s="90"/>
      <c r="F85" s="90"/>
      <c r="G85" s="90"/>
      <c r="H85" s="90"/>
      <c r="I85" s="87"/>
      <c r="J85" s="88"/>
      <c r="K85" s="304">
        <v>0.05</v>
      </c>
      <c r="L85" s="859">
        <f>N79*K85</f>
        <v>779.25385121726993</v>
      </c>
      <c r="M85" s="860"/>
      <c r="N85" s="51"/>
    </row>
    <row r="86" spans="1:14" ht="15.75" thickBot="1">
      <c r="B86" s="91" t="s">
        <v>974</v>
      </c>
      <c r="C86" s="92"/>
      <c r="D86" s="92"/>
      <c r="E86" s="92"/>
      <c r="F86" s="92"/>
      <c r="G86" s="92"/>
      <c r="H86" s="92"/>
      <c r="I86" s="93"/>
      <c r="J86" s="94"/>
      <c r="K86" s="305">
        <v>0.05</v>
      </c>
      <c r="L86" s="861">
        <f>N79*K86</f>
        <v>779.25385121726993</v>
      </c>
      <c r="M86" s="862"/>
      <c r="N86" s="51"/>
    </row>
    <row r="87" spans="1:14" ht="15.75" thickBot="1">
      <c r="B87" s="824" t="s">
        <v>953</v>
      </c>
      <c r="C87" s="825"/>
      <c r="D87" s="825"/>
      <c r="E87" s="825"/>
      <c r="F87" s="825"/>
      <c r="G87" s="825"/>
      <c r="H87" s="825"/>
      <c r="I87" s="825"/>
      <c r="J87" s="825"/>
      <c r="K87" s="825"/>
      <c r="L87" s="825"/>
      <c r="M87" s="826"/>
      <c r="N87" s="52">
        <f>L84+L85+L86</f>
        <v>4675.5231073036193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20260.600131649015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152</v>
      </c>
      <c r="B36" s="873" t="str">
        <f>VLOOKUP(A36,EQUIPOS!A6:D154,3,FALSE)</f>
        <v xml:space="preserve">Carrotanque de agua(1000 Galones) </v>
      </c>
      <c r="C36" s="874"/>
      <c r="D36" s="874"/>
      <c r="E36" s="874"/>
      <c r="F36" s="874"/>
      <c r="G36" s="874"/>
      <c r="H36" s="875"/>
      <c r="I36" s="267"/>
      <c r="J36" s="268"/>
      <c r="K36" s="269">
        <f>VLOOKUP(A36,EQUIPOS!A6:D163,4,FALSE)</f>
        <v>52775.939733492174</v>
      </c>
      <c r="L36" s="270"/>
      <c r="M36" s="336">
        <v>15</v>
      </c>
      <c r="N36" s="272">
        <f>K36/M36</f>
        <v>3518.3959822328115</v>
      </c>
    </row>
    <row r="37" spans="1:14">
      <c r="A37" s="113" t="s">
        <v>174</v>
      </c>
      <c r="B37" s="873" t="str">
        <f>VLOOKUP(A37,EQUIPOS!A7:D154,3,FALSE)</f>
        <v>Compactador vibratorio tipo DD-20</v>
      </c>
      <c r="C37" s="874"/>
      <c r="D37" s="874"/>
      <c r="E37" s="874"/>
      <c r="F37" s="874"/>
      <c r="G37" s="874"/>
      <c r="H37" s="875"/>
      <c r="I37" s="421"/>
      <c r="J37" s="422"/>
      <c r="K37" s="269">
        <f>VLOOKUP(A37,EQUIPOS!A7:D164,4,FALSE)</f>
        <v>73612.107081035414</v>
      </c>
      <c r="L37" s="335"/>
      <c r="M37" s="336">
        <v>15</v>
      </c>
      <c r="N37" s="272">
        <f>K37/M37</f>
        <v>4907.473805402361</v>
      </c>
    </row>
    <row r="38" spans="1:14">
      <c r="A38" s="113" t="s">
        <v>269</v>
      </c>
      <c r="B38" s="873" t="str">
        <f>VLOOKUP(A38,EQUIPOS!A8:D154,3,FALSE)</f>
        <v>Motoniveladora  potencia 215 HP, ancho de cuchilla 4,27 m, peso 18 ton.</v>
      </c>
      <c r="C38" s="874"/>
      <c r="D38" s="874"/>
      <c r="E38" s="874"/>
      <c r="F38" s="874"/>
      <c r="G38" s="874"/>
      <c r="H38" s="875"/>
      <c r="I38" s="328"/>
      <c r="J38" s="330"/>
      <c r="K38" s="269">
        <f>VLOOKUP(A38,EQUIPOS!A8:D165,4,FALSE)</f>
        <v>125779.23734341412</v>
      </c>
      <c r="L38" s="423"/>
      <c r="M38" s="424">
        <v>15</v>
      </c>
      <c r="N38" s="272">
        <f>K38/M38</f>
        <v>8385.282489560941</v>
      </c>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0.02</v>
      </c>
      <c r="N41" s="344">
        <f>N75*M41</f>
        <v>49.076288102401321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SUM(N36:N41)</f>
        <v>16860.228565298516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32984.237490621621</v>
      </c>
      <c r="N48" s="272">
        <f>K48*M48</f>
        <v>42879.508737808108</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44.451023413669695</v>
      </c>
      <c r="N49" s="272">
        <f>K49*M49</f>
        <v>1333.530702410091</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913" t="s">
        <v>953</v>
      </c>
      <c r="C53" s="867"/>
      <c r="D53" s="867"/>
      <c r="E53" s="867"/>
      <c r="F53" s="867"/>
      <c r="G53" s="867"/>
      <c r="H53" s="867"/>
      <c r="I53" s="867"/>
      <c r="J53" s="867"/>
      <c r="K53" s="867"/>
      <c r="L53" s="867"/>
      <c r="M53" s="868"/>
      <c r="N53" s="104">
        <f>SUM(N48:N52)</f>
        <v>44213.039440218199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911">
        <f>VLOOKUP(A58,TRANSPORTE!A1:D117,4,FALSE)</f>
        <v>1182.3355420950079</v>
      </c>
      <c r="M58" s="912"/>
      <c r="N58" s="287">
        <f>K58*L58</f>
        <v>1537.0362047235103</v>
      </c>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1537.0362047235103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978"/>
      <c r="N68" s="98" t="s">
        <v>951</v>
      </c>
    </row>
    <row r="69" spans="1:15">
      <c r="A69" s="167"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120</v>
      </c>
      <c r="N69" s="395">
        <f>K69/M69</f>
        <v>1564.7623749999998</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2453.8144051200661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65064.11861536029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13012.823723072059</v>
      </c>
      <c r="M82" s="860"/>
      <c r="N82" s="51"/>
    </row>
    <row r="83" spans="1:14">
      <c r="B83" s="89" t="s">
        <v>973</v>
      </c>
      <c r="C83" s="90"/>
      <c r="D83" s="90"/>
      <c r="E83" s="90"/>
      <c r="F83" s="90"/>
      <c r="G83" s="90"/>
      <c r="H83" s="90"/>
      <c r="I83" s="87"/>
      <c r="J83" s="88"/>
      <c r="K83" s="304">
        <v>0.05</v>
      </c>
      <c r="L83" s="859">
        <f>N77*K83</f>
        <v>3253.2059307680147</v>
      </c>
      <c r="M83" s="860"/>
      <c r="N83" s="51"/>
    </row>
    <row r="84" spans="1:14" ht="15.75" thickBot="1">
      <c r="B84" s="91" t="s">
        <v>974</v>
      </c>
      <c r="C84" s="92"/>
      <c r="D84" s="92"/>
      <c r="E84" s="92"/>
      <c r="F84" s="92"/>
      <c r="G84" s="92"/>
      <c r="H84" s="92"/>
      <c r="I84" s="93"/>
      <c r="J84" s="94"/>
      <c r="K84" s="305">
        <v>0.05</v>
      </c>
      <c r="L84" s="861">
        <f>N77*K84</f>
        <v>3253.2059307680147</v>
      </c>
      <c r="M84" s="862"/>
      <c r="N84" s="51"/>
    </row>
    <row r="85" spans="1:14" ht="15.75" thickBot="1">
      <c r="B85" s="824" t="s">
        <v>953</v>
      </c>
      <c r="C85" s="825"/>
      <c r="D85" s="825"/>
      <c r="E85" s="825"/>
      <c r="F85" s="825"/>
      <c r="G85" s="825"/>
      <c r="H85" s="825"/>
      <c r="I85" s="825"/>
      <c r="J85" s="825"/>
      <c r="K85" s="825"/>
      <c r="L85" s="825"/>
      <c r="M85" s="826"/>
      <c r="N85" s="52">
        <f>L82+L83+L84</f>
        <v>19519.235584608086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84583.35419996838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106.68624361440799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16509.936877860979</v>
      </c>
      <c r="N48" s="272">
        <f>K48*M48</f>
        <v>11556.955814502684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11556.955814502684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2133.7248722881595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13797.366930405251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2759.4733860810502</v>
      </c>
      <c r="M84" s="860"/>
      <c r="N84" s="51"/>
    </row>
    <row r="85" spans="1:14">
      <c r="B85" s="89" t="s">
        <v>973</v>
      </c>
      <c r="C85" s="90"/>
      <c r="D85" s="90"/>
      <c r="E85" s="90"/>
      <c r="F85" s="90"/>
      <c r="G85" s="90"/>
      <c r="H85" s="90"/>
      <c r="I85" s="87"/>
      <c r="J85" s="88"/>
      <c r="K85" s="304">
        <v>0.05</v>
      </c>
      <c r="L85" s="859">
        <f>N79*K85</f>
        <v>689.86834652026255</v>
      </c>
      <c r="M85" s="860"/>
      <c r="N85" s="51"/>
    </row>
    <row r="86" spans="1:14" ht="15.75" thickBot="1">
      <c r="B86" s="91" t="s">
        <v>974</v>
      </c>
      <c r="C86" s="92"/>
      <c r="D86" s="92"/>
      <c r="E86" s="92"/>
      <c r="F86" s="92"/>
      <c r="G86" s="92"/>
      <c r="H86" s="92"/>
      <c r="I86" s="93"/>
      <c r="J86" s="94"/>
      <c r="K86" s="305">
        <v>0.05</v>
      </c>
      <c r="L86" s="861">
        <f>N79*K86</f>
        <v>689.86834652026255</v>
      </c>
      <c r="M86" s="862"/>
      <c r="N86" s="51"/>
    </row>
    <row r="87" spans="1:14" ht="15.75" thickBot="1">
      <c r="B87" s="824" t="s">
        <v>953</v>
      </c>
      <c r="C87" s="825"/>
      <c r="D87" s="825"/>
      <c r="E87" s="825"/>
      <c r="F87" s="825"/>
      <c r="G87" s="825"/>
      <c r="H87" s="825"/>
      <c r="I87" s="825"/>
      <c r="J87" s="825"/>
      <c r="K87" s="825"/>
      <c r="L87" s="825"/>
      <c r="M87" s="826"/>
      <c r="N87" s="52">
        <f>L84+L85+L86</f>
        <v>4139.2100791215753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52">
        <f>N79+N87</f>
        <v>17936.577009526827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579.66808403601988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579.66808403601988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37362.829251526309</v>
      </c>
      <c r="N48" s="272">
        <f>K48*M48</f>
        <v>7472.5658503052618</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1822.4949816736216</v>
      </c>
      <c r="N49" s="272">
        <f>K49*M49</f>
        <v>1913.6197307573027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9386.1855810625639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20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f>SUM(N71:N76)</f>
        <v>11593.361680720398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21559.215345818982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4311.8430691637968</v>
      </c>
      <c r="M84" s="860"/>
      <c r="N84" s="51"/>
    </row>
    <row r="85" spans="1:14">
      <c r="B85" s="89" t="s">
        <v>973</v>
      </c>
      <c r="C85" s="90"/>
      <c r="D85" s="90"/>
      <c r="E85" s="90"/>
      <c r="F85" s="90"/>
      <c r="G85" s="90"/>
      <c r="H85" s="90"/>
      <c r="I85" s="87"/>
      <c r="J85" s="88"/>
      <c r="K85" s="304">
        <v>0.05</v>
      </c>
      <c r="L85" s="859">
        <f>N79*K85</f>
        <v>1077.9607672909492</v>
      </c>
      <c r="M85" s="860"/>
      <c r="N85" s="51"/>
    </row>
    <row r="86" spans="1:14" ht="15.75" thickBot="1">
      <c r="B86" s="91" t="s">
        <v>974</v>
      </c>
      <c r="C86" s="92"/>
      <c r="D86" s="92"/>
      <c r="E86" s="92"/>
      <c r="F86" s="92"/>
      <c r="G86" s="92"/>
      <c r="H86" s="92"/>
      <c r="I86" s="93"/>
      <c r="J86" s="94"/>
      <c r="K86" s="305">
        <v>0.05</v>
      </c>
      <c r="L86" s="861">
        <f>N79*K86</f>
        <v>1077.9607672909492</v>
      </c>
      <c r="M86" s="862"/>
      <c r="N86" s="51"/>
    </row>
    <row r="87" spans="1:14" ht="15.75" thickBot="1">
      <c r="B87" s="824" t="s">
        <v>953</v>
      </c>
      <c r="C87" s="825"/>
      <c r="D87" s="825"/>
      <c r="E87" s="825"/>
      <c r="F87" s="825"/>
      <c r="G87" s="825"/>
      <c r="H87" s="825"/>
      <c r="I87" s="825"/>
      <c r="J87" s="825"/>
      <c r="K87" s="825"/>
      <c r="L87" s="825"/>
      <c r="M87" s="826"/>
      <c r="N87" s="52">
        <f>L84+L85+L86</f>
        <v>6467.7646037456961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28026.97994956468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8.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138</v>
      </c>
      <c r="B36" s="873" t="str">
        <f>VLOOKUP(A36,EQUIPOS!A6:D154,3,FALSE)</f>
        <v>Camioneta D-300</v>
      </c>
      <c r="C36" s="874"/>
      <c r="D36" s="874"/>
      <c r="E36" s="874"/>
      <c r="F36" s="874"/>
      <c r="G36" s="874"/>
      <c r="H36" s="875"/>
      <c r="I36" s="267"/>
      <c r="J36" s="268"/>
      <c r="K36" s="269">
        <f>VLOOKUP(A36,EQUIPOS!A6:D163,4,FALSE)</f>
        <v>42617.787554046787</v>
      </c>
      <c r="L36" s="270"/>
      <c r="M36" s="336">
        <v>1500</v>
      </c>
      <c r="N36" s="272">
        <f>K36/M36</f>
        <v>28.411858369364523</v>
      </c>
    </row>
    <row r="37" spans="1:14">
      <c r="A37" s="113" t="s">
        <v>361</v>
      </c>
      <c r="B37" s="873" t="str">
        <f>VLOOKUP(A37,EQUIPOS!A7:D154,3,FALSE)</f>
        <v>Vehículo delineador</v>
      </c>
      <c r="C37" s="874"/>
      <c r="D37" s="874"/>
      <c r="E37" s="874"/>
      <c r="F37" s="874"/>
      <c r="G37" s="874"/>
      <c r="H37" s="875"/>
      <c r="I37" s="421"/>
      <c r="J37" s="422"/>
      <c r="K37" s="269">
        <f>VLOOKUP(A37,EQUIPOS!A7:D164,4,FALSE)</f>
        <v>91897.423535061549</v>
      </c>
      <c r="L37" s="335"/>
      <c r="M37" s="336">
        <v>1500</v>
      </c>
      <c r="N37" s="272">
        <f>K37/M37</f>
        <v>61.264949023374363</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0.24538144051200664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89.922188833250885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6575.8758574864023</v>
      </c>
      <c r="N48" s="272">
        <f>K48*M48</f>
        <v>302.49028944437453</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79221.972381761603</v>
      </c>
      <c r="N49" s="272">
        <f>K49*M49</f>
        <v>1109.1076133446625</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35638.715728077535</v>
      </c>
      <c r="N50" s="272">
        <f>K50*M50</f>
        <v>15.32464776307334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1426.9225505521104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12000</v>
      </c>
      <c r="N71" s="395">
        <f>K71/M71</f>
        <v>15.647623749999999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24.538144051200664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1541.3828834365618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308.2765766873124</v>
      </c>
      <c r="M84" s="860"/>
      <c r="N84" s="51"/>
    </row>
    <row r="85" spans="1:14">
      <c r="B85" s="89" t="s">
        <v>973</v>
      </c>
      <c r="C85" s="90"/>
      <c r="D85" s="90"/>
      <c r="E85" s="90"/>
      <c r="F85" s="90"/>
      <c r="G85" s="90"/>
      <c r="H85" s="90"/>
      <c r="I85" s="87"/>
      <c r="J85" s="88"/>
      <c r="K85" s="304">
        <v>0.05</v>
      </c>
      <c r="L85" s="859">
        <f>N79*K85</f>
        <v>77.0691441718281</v>
      </c>
      <c r="M85" s="860"/>
      <c r="N85" s="51"/>
    </row>
    <row r="86" spans="1:14" ht="15.75" thickBot="1">
      <c r="B86" s="91" t="s">
        <v>974</v>
      </c>
      <c r="C86" s="92"/>
      <c r="D86" s="92"/>
      <c r="E86" s="92"/>
      <c r="F86" s="92"/>
      <c r="G86" s="92"/>
      <c r="H86" s="92"/>
      <c r="I86" s="93"/>
      <c r="J86" s="94"/>
      <c r="K86" s="305">
        <v>0.05</v>
      </c>
      <c r="L86" s="861">
        <f>N79*K86</f>
        <v>77.0691441718281</v>
      </c>
      <c r="M86" s="862"/>
      <c r="N86" s="51"/>
    </row>
    <row r="87" spans="1:14" ht="15.75" thickBot="1">
      <c r="B87" s="824" t="s">
        <v>953</v>
      </c>
      <c r="C87" s="825"/>
      <c r="D87" s="825"/>
      <c r="E87" s="825"/>
      <c r="F87" s="825"/>
      <c r="G87" s="825"/>
      <c r="H87" s="825"/>
      <c r="I87" s="825"/>
      <c r="J87" s="825"/>
      <c r="K87" s="825"/>
      <c r="L87" s="825"/>
      <c r="M87" s="826"/>
      <c r="N87" s="52">
        <f>L84+L85+L86</f>
        <v>462.4148650309686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2003.7977484675303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138</v>
      </c>
      <c r="B36" s="873" t="str">
        <f>VLOOKUP(A36,EQUIPOS!A6:D154,3,FALSE)</f>
        <v>Camioneta D-300</v>
      </c>
      <c r="C36" s="874"/>
      <c r="D36" s="874"/>
      <c r="E36" s="874"/>
      <c r="F36" s="874"/>
      <c r="G36" s="874"/>
      <c r="H36" s="875"/>
      <c r="I36" s="267"/>
      <c r="J36" s="268"/>
      <c r="K36" s="269">
        <f>VLOOKUP(A36,EQUIPOS!A6:D163,4,FALSE)</f>
        <v>42617.787554046787</v>
      </c>
      <c r="L36" s="270"/>
      <c r="M36" s="336">
        <v>1200</v>
      </c>
      <c r="N36" s="272">
        <f>K36/M36</f>
        <v>35.514822961705654</v>
      </c>
    </row>
    <row r="37" spans="1:14">
      <c r="A37" s="113" t="s">
        <v>201</v>
      </c>
      <c r="B37" s="873" t="str">
        <f>VLOOKUP(A37,EQUIPOS!A7:D154,3,FALSE)</f>
        <v>Equipo autopropulsado para pintura termoplástica</v>
      </c>
      <c r="C37" s="874"/>
      <c r="D37" s="874"/>
      <c r="E37" s="874"/>
      <c r="F37" s="874"/>
      <c r="G37" s="874"/>
      <c r="H37" s="875"/>
      <c r="I37" s="421"/>
      <c r="J37" s="422"/>
      <c r="K37" s="269">
        <f>VLOOKUP(A37,EQUIPOS!A7:D164,4,FALSE)</f>
        <v>77681.5568545938</v>
      </c>
      <c r="L37" s="335"/>
      <c r="M37" s="336">
        <v>1200</v>
      </c>
      <c r="N37" s="272">
        <f>K37/M37</f>
        <v>64.734630712161504</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0.43712366522334167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100.68657733909049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6575.8758574864023</v>
      </c>
      <c r="N48" s="272">
        <f>K48*M48</f>
        <v>710.19459260853148</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5955.1211334923819</v>
      </c>
      <c r="N49" s="272">
        <f>K49*M49</f>
        <v>464.4994484124058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1174.6940410209372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9600</v>
      </c>
      <c r="N71" s="395">
        <f>K71/M71</f>
        <v>32.599216145833331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43.712366522334165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1319.0929848823619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263.81859697647241</v>
      </c>
      <c r="M84" s="860"/>
      <c r="N84" s="51"/>
    </row>
    <row r="85" spans="1:14">
      <c r="B85" s="89" t="s">
        <v>973</v>
      </c>
      <c r="C85" s="90"/>
      <c r="D85" s="90"/>
      <c r="E85" s="90"/>
      <c r="F85" s="90"/>
      <c r="G85" s="90"/>
      <c r="H85" s="90"/>
      <c r="I85" s="87"/>
      <c r="J85" s="88"/>
      <c r="K85" s="304">
        <v>0.05</v>
      </c>
      <c r="L85" s="859">
        <f>N79*K85</f>
        <v>65.954649244118102</v>
      </c>
      <c r="M85" s="860"/>
      <c r="N85" s="51"/>
    </row>
    <row r="86" spans="1:14" ht="15.75" thickBot="1">
      <c r="B86" s="91" t="s">
        <v>974</v>
      </c>
      <c r="C86" s="92"/>
      <c r="D86" s="92"/>
      <c r="E86" s="92"/>
      <c r="F86" s="92"/>
      <c r="G86" s="92"/>
      <c r="H86" s="92"/>
      <c r="I86" s="93"/>
      <c r="J86" s="94"/>
      <c r="K86" s="305">
        <v>0.05</v>
      </c>
      <c r="L86" s="861">
        <f>N79*K86</f>
        <v>65.954649244118102</v>
      </c>
      <c r="M86" s="862"/>
      <c r="N86" s="51"/>
    </row>
    <row r="87" spans="1:14" ht="15.75" thickBot="1">
      <c r="B87" s="824" t="s">
        <v>953</v>
      </c>
      <c r="C87" s="825"/>
      <c r="D87" s="825"/>
      <c r="E87" s="825"/>
      <c r="F87" s="825"/>
      <c r="G87" s="825"/>
      <c r="H87" s="825"/>
      <c r="I87" s="825"/>
      <c r="J87" s="825"/>
      <c r="K87" s="825"/>
      <c r="L87" s="825"/>
      <c r="M87" s="826"/>
      <c r="N87" s="52">
        <f>L84+L85+L86</f>
        <v>395.72789546470864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1714.8208803470704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199</v>
      </c>
      <c r="B36" s="873" t="str">
        <f>VLOOKUP(A36,EQUIPOS!A6:D154,3,FALSE)</f>
        <v xml:space="preserve">Equipo de pintura (Compresor), Presión máxima de trabajo 3300 psi.
</v>
      </c>
      <c r="C36" s="874"/>
      <c r="D36" s="874"/>
      <c r="E36" s="874"/>
      <c r="F36" s="874"/>
      <c r="G36" s="874"/>
      <c r="H36" s="875"/>
      <c r="I36" s="267"/>
      <c r="J36" s="268"/>
      <c r="K36" s="269">
        <f>VLOOKUP(A36,EQUIPOS!A6:D163,4,FALSE)</f>
        <v>6418.5514848827706</v>
      </c>
      <c r="L36" s="270"/>
      <c r="M36" s="336">
        <v>6.1</v>
      </c>
      <c r="N36" s="272">
        <f>K36/M36</f>
        <v>1052.2215548988149</v>
      </c>
    </row>
    <row r="37" spans="1:14">
      <c r="A37" s="113" t="s">
        <v>138</v>
      </c>
      <c r="B37" s="873" t="str">
        <f>VLOOKUP(A37,EQUIPOS!A7:D154,3,FALSE)</f>
        <v>Camioneta D-300</v>
      </c>
      <c r="C37" s="874"/>
      <c r="D37" s="874"/>
      <c r="E37" s="874"/>
      <c r="F37" s="874"/>
      <c r="G37" s="874"/>
      <c r="H37" s="875"/>
      <c r="I37" s="421"/>
      <c r="J37" s="422"/>
      <c r="K37" s="269">
        <f>VLOOKUP(A37,EQUIPOS!A7:D164,4,FALSE)</f>
        <v>42617.787554046787</v>
      </c>
      <c r="L37" s="335"/>
      <c r="M37" s="336">
        <v>6.1</v>
      </c>
      <c r="N37" s="272">
        <f>K37/M37</f>
        <v>6986.5225498437358</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85.991540699673777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8124.7356454422243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6575.8758574864023</v>
      </c>
      <c r="N48" s="272">
        <f>K48*M48</f>
        <v>2511.9845775598055</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35638.715728077535</v>
      </c>
      <c r="N49" s="272">
        <f>K49*M49</f>
        <v>1781.9357864038768</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79221.972381761603</v>
      </c>
      <c r="N50" s="272">
        <f>K50*M50</f>
        <v>9506.6366858113925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13800.557049775074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48.8</v>
      </c>
      <c r="N71" s="395">
        <f>K71/M71</f>
        <v>6412.9605532786882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8599.1540699673769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30524.446765184679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6104.889353036936</v>
      </c>
      <c r="M84" s="860"/>
      <c r="N84" s="51"/>
    </row>
    <row r="85" spans="1:14">
      <c r="B85" s="89" t="s">
        <v>973</v>
      </c>
      <c r="C85" s="90"/>
      <c r="D85" s="90"/>
      <c r="E85" s="90"/>
      <c r="F85" s="90"/>
      <c r="G85" s="90"/>
      <c r="H85" s="90"/>
      <c r="I85" s="87"/>
      <c r="J85" s="88"/>
      <c r="K85" s="304">
        <v>0.05</v>
      </c>
      <c r="L85" s="859">
        <f>N79*K85</f>
        <v>1526.222338259234</v>
      </c>
      <c r="M85" s="860"/>
      <c r="N85" s="51"/>
    </row>
    <row r="86" spans="1:14" ht="15.75" thickBot="1">
      <c r="B86" s="91" t="s">
        <v>974</v>
      </c>
      <c r="C86" s="92"/>
      <c r="D86" s="92"/>
      <c r="E86" s="92"/>
      <c r="F86" s="92"/>
      <c r="G86" s="92"/>
      <c r="H86" s="92"/>
      <c r="I86" s="93"/>
      <c r="J86" s="94"/>
      <c r="K86" s="305">
        <v>0.05</v>
      </c>
      <c r="L86" s="861">
        <f>N79*K86</f>
        <v>1526.222338259234</v>
      </c>
      <c r="M86" s="862"/>
      <c r="N86" s="51"/>
    </row>
    <row r="87" spans="1:14" ht="15.75" thickBot="1">
      <c r="B87" s="824" t="s">
        <v>953</v>
      </c>
      <c r="C87" s="825"/>
      <c r="D87" s="825"/>
      <c r="E87" s="825"/>
      <c r="F87" s="825"/>
      <c r="G87" s="825"/>
      <c r="H87" s="825"/>
      <c r="I87" s="825"/>
      <c r="J87" s="825"/>
      <c r="K87" s="825"/>
      <c r="L87" s="825"/>
      <c r="M87" s="826"/>
      <c r="N87" s="52">
        <f>L84+L85+L86</f>
        <v>9157.3340295554044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39681.780794740087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138</v>
      </c>
      <c r="B36" s="873" t="str">
        <f>VLOOKUP(A36,EQUIPOS!A6:D154,3,FALSE)</f>
        <v>Camioneta D-300</v>
      </c>
      <c r="C36" s="874"/>
      <c r="D36" s="874"/>
      <c r="E36" s="874"/>
      <c r="F36" s="874"/>
      <c r="G36" s="874"/>
      <c r="H36" s="875"/>
      <c r="I36" s="267"/>
      <c r="J36" s="268"/>
      <c r="K36" s="269">
        <f>VLOOKUP(A36,EQUIPOS!A6:D163,4,FALSE)</f>
        <v>42617.787554046787</v>
      </c>
      <c r="L36" s="270"/>
      <c r="M36" s="336">
        <v>6</v>
      </c>
      <c r="N36" s="272">
        <f>K36/M36</f>
        <v>7102.9645923411308</v>
      </c>
    </row>
    <row r="37" spans="1:14">
      <c r="A37" s="113" t="s">
        <v>1711</v>
      </c>
      <c r="B37" s="873" t="str">
        <f>VLOOKUP(A37,EQUIPOS!A7:D154,3,FALSE)</f>
        <v>Caldera para pintura termoplástica</v>
      </c>
      <c r="C37" s="874"/>
      <c r="D37" s="874"/>
      <c r="E37" s="874"/>
      <c r="F37" s="874"/>
      <c r="G37" s="874"/>
      <c r="H37" s="875"/>
      <c r="I37" s="421"/>
      <c r="J37" s="422"/>
      <c r="K37" s="269">
        <f>VLOOKUP(A37,EQUIPOS!A7:D164,4,FALSE)</f>
        <v>42405.263119085052</v>
      </c>
      <c r="L37" s="335"/>
      <c r="M37" s="336">
        <v>6</v>
      </c>
      <c r="N37" s="272">
        <f>K37/M37</f>
        <v>7067.5438531808422</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100.46441950300166</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14270.972865024974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6575.8758574864023</v>
      </c>
      <c r="N48" s="272">
        <f>K48*M48</f>
        <v>5918.2882717377624</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5955.1211334923819</v>
      </c>
      <c r="N49" s="272">
        <f>K49*M49</f>
        <v>3870.8287367700482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9789.1170085078102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48</v>
      </c>
      <c r="N71" s="395">
        <f>K71/M71</f>
        <v>7823.8118749999994</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10046.441950300166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34106.531823832949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6821.3063647665904</v>
      </c>
      <c r="M84" s="860"/>
      <c r="N84" s="51"/>
    </row>
    <row r="85" spans="1:14">
      <c r="B85" s="89" t="s">
        <v>973</v>
      </c>
      <c r="C85" s="90"/>
      <c r="D85" s="90"/>
      <c r="E85" s="90"/>
      <c r="F85" s="90"/>
      <c r="G85" s="90"/>
      <c r="H85" s="90"/>
      <c r="I85" s="87"/>
      <c r="J85" s="88"/>
      <c r="K85" s="304">
        <v>0.05</v>
      </c>
      <c r="L85" s="859">
        <f>N79*K85</f>
        <v>1705.3265911916476</v>
      </c>
      <c r="M85" s="860"/>
      <c r="N85" s="51"/>
    </row>
    <row r="86" spans="1:14" ht="15.75" thickBot="1">
      <c r="B86" s="91" t="s">
        <v>974</v>
      </c>
      <c r="C86" s="92"/>
      <c r="D86" s="92"/>
      <c r="E86" s="92"/>
      <c r="F86" s="92"/>
      <c r="G86" s="92"/>
      <c r="H86" s="92"/>
      <c r="I86" s="93"/>
      <c r="J86" s="94"/>
      <c r="K86" s="305">
        <v>0.05</v>
      </c>
      <c r="L86" s="861">
        <f>N79*K86</f>
        <v>1705.3265911916476</v>
      </c>
      <c r="M86" s="862"/>
      <c r="N86" s="51"/>
    </row>
    <row r="87" spans="1:14" ht="15.75" thickBot="1">
      <c r="B87" s="824" t="s">
        <v>953</v>
      </c>
      <c r="C87" s="825"/>
      <c r="D87" s="825"/>
      <c r="E87" s="825"/>
      <c r="F87" s="825"/>
      <c r="G87" s="825"/>
      <c r="H87" s="825"/>
      <c r="I87" s="825"/>
      <c r="J87" s="825"/>
      <c r="K87" s="825"/>
      <c r="L87" s="825"/>
      <c r="M87" s="826"/>
      <c r="N87" s="52">
        <f>L84+L85+L86</f>
        <v>10231.959547149885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44338.491370982832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138</v>
      </c>
      <c r="B36" s="873" t="str">
        <f>VLOOKUP(A36,EQUIPOS!A6:D154,3,FALSE)</f>
        <v>Camioneta D-300</v>
      </c>
      <c r="C36" s="874"/>
      <c r="D36" s="874"/>
      <c r="E36" s="874"/>
      <c r="F36" s="874"/>
      <c r="G36" s="874"/>
      <c r="H36" s="875"/>
      <c r="I36" s="267"/>
      <c r="J36" s="268"/>
      <c r="K36" s="269">
        <f>VLOOKUP(A36,EQUIPOS!A6:D163,4,FALSE)</f>
        <v>42617.787554046787</v>
      </c>
      <c r="L36" s="270"/>
      <c r="M36" s="336">
        <v>250</v>
      </c>
      <c r="N36" s="272">
        <f>K36/M36</f>
        <v>170.47115021618714</v>
      </c>
    </row>
    <row r="37" spans="1:14">
      <c r="A37" s="113" t="s">
        <v>251</v>
      </c>
      <c r="B37" s="873" t="str">
        <f>VLOOKUP(A37,EQUIPOS!A7:D154,3,FALSE)</f>
        <v>Maquina térmica pegatachas</v>
      </c>
      <c r="C37" s="874"/>
      <c r="D37" s="874"/>
      <c r="E37" s="874"/>
      <c r="F37" s="874"/>
      <c r="G37" s="874"/>
      <c r="H37" s="875"/>
      <c r="I37" s="421"/>
      <c r="J37" s="422"/>
      <c r="K37" s="269">
        <f>VLOOKUP(A37,EQUIPOS!A7:D164,4,FALSE)</f>
        <v>18429.65994967712</v>
      </c>
      <c r="L37" s="335"/>
      <c r="M37" s="336">
        <v>250</v>
      </c>
      <c r="N37" s="272">
        <f>K37/M37</f>
        <v>73.71863979870848</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1.15933616807204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245.34912618296764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5955.1211334923819</v>
      </c>
      <c r="N48" s="272">
        <f>K48*M48</f>
        <v>476.40969067939056</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11773.966171387074</v>
      </c>
      <c r="N49" s="272">
        <f>K49*M49</f>
        <v>11773.966171387074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12250.375862066465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2000</v>
      </c>
      <c r="N71" s="395">
        <f>K71/M71</f>
        <v>62.590494999999997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115.93361680720399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12611.658605056637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2522.3317210113273</v>
      </c>
      <c r="M84" s="860"/>
      <c r="N84" s="51"/>
    </row>
    <row r="85" spans="1:14">
      <c r="B85" s="89" t="s">
        <v>973</v>
      </c>
      <c r="C85" s="90"/>
      <c r="D85" s="90"/>
      <c r="E85" s="90"/>
      <c r="F85" s="90"/>
      <c r="G85" s="90"/>
      <c r="H85" s="90"/>
      <c r="I85" s="87"/>
      <c r="J85" s="88"/>
      <c r="K85" s="304">
        <v>0.05</v>
      </c>
      <c r="L85" s="859">
        <f>N79*K85</f>
        <v>630.58293025283183</v>
      </c>
      <c r="M85" s="860"/>
      <c r="N85" s="51"/>
    </row>
    <row r="86" spans="1:14" ht="15.75" thickBot="1">
      <c r="B86" s="91" t="s">
        <v>974</v>
      </c>
      <c r="C86" s="92"/>
      <c r="D86" s="92"/>
      <c r="E86" s="92"/>
      <c r="F86" s="92"/>
      <c r="G86" s="92"/>
      <c r="H86" s="92"/>
      <c r="I86" s="93"/>
      <c r="J86" s="94"/>
      <c r="K86" s="305">
        <v>0.05</v>
      </c>
      <c r="L86" s="861">
        <f>N79*K86</f>
        <v>630.58293025283183</v>
      </c>
      <c r="M86" s="862"/>
      <c r="N86" s="51"/>
    </row>
    <row r="87" spans="1:14" ht="15.75" thickBot="1">
      <c r="B87" s="824" t="s">
        <v>953</v>
      </c>
      <c r="C87" s="825"/>
      <c r="D87" s="825"/>
      <c r="E87" s="825"/>
      <c r="F87" s="825"/>
      <c r="G87" s="825"/>
      <c r="H87" s="825"/>
      <c r="I87" s="825"/>
      <c r="J87" s="825"/>
      <c r="K87" s="825"/>
      <c r="L87" s="825"/>
      <c r="M87" s="826"/>
      <c r="N87" s="52">
        <f>L84+L85+L86</f>
        <v>3783.497581516991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16395.156186573629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138</v>
      </c>
      <c r="B36" s="873" t="str">
        <f>VLOOKUP(A36,EQUIPOS!A6:D154,3,FALSE)</f>
        <v>Camioneta D-300</v>
      </c>
      <c r="C36" s="874"/>
      <c r="D36" s="874"/>
      <c r="E36" s="874"/>
      <c r="F36" s="874"/>
      <c r="G36" s="874"/>
      <c r="H36" s="875"/>
      <c r="I36" s="267"/>
      <c r="J36" s="268"/>
      <c r="K36" s="269">
        <f>VLOOKUP(A36,EQUIPOS!A6:D163,4,FALSE)</f>
        <v>42617.787554046787</v>
      </c>
      <c r="L36" s="270"/>
      <c r="M36" s="336">
        <v>3.75</v>
      </c>
      <c r="N36" s="272">
        <f>K36/M36</f>
        <v>11364.743347745809</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98.152576204802642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11462.895923950611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74004.953158645076</v>
      </c>
      <c r="N48" s="272">
        <f>K48*M48</f>
        <v>74004.953158645076</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366301.1697764867</v>
      </c>
      <c r="N49" s="272">
        <f>K49*M49</f>
        <v>366301.1697764867</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397893.98492043838</v>
      </c>
      <c r="N50" s="272">
        <f>K50*M50</f>
        <v>11936.819547613151</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452242.94248274493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9815.2576204802644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473521.09602717578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94704.219205435162</v>
      </c>
      <c r="M84" s="860"/>
      <c r="N84" s="51"/>
    </row>
    <row r="85" spans="1:14">
      <c r="B85" s="89" t="s">
        <v>973</v>
      </c>
      <c r="C85" s="90"/>
      <c r="D85" s="90"/>
      <c r="E85" s="90"/>
      <c r="F85" s="90"/>
      <c r="G85" s="90"/>
      <c r="H85" s="90"/>
      <c r="I85" s="87"/>
      <c r="J85" s="88"/>
      <c r="K85" s="304">
        <v>0.05</v>
      </c>
      <c r="L85" s="859">
        <f>N79*K85</f>
        <v>23676.05480135879</v>
      </c>
      <c r="M85" s="860"/>
      <c r="N85" s="51"/>
    </row>
    <row r="86" spans="1:14" ht="15.75" thickBot="1">
      <c r="B86" s="91" t="s">
        <v>974</v>
      </c>
      <c r="C86" s="92"/>
      <c r="D86" s="92"/>
      <c r="E86" s="92"/>
      <c r="F86" s="92"/>
      <c r="G86" s="92"/>
      <c r="H86" s="92"/>
      <c r="I86" s="93"/>
      <c r="J86" s="94"/>
      <c r="K86" s="305">
        <v>0.05</v>
      </c>
      <c r="L86" s="861">
        <f>N79*K86</f>
        <v>23676.05480135879</v>
      </c>
      <c r="M86" s="862"/>
      <c r="N86" s="51"/>
    </row>
    <row r="87" spans="1:14" ht="15.75" thickBot="1">
      <c r="B87" s="824" t="s">
        <v>953</v>
      </c>
      <c r="C87" s="825"/>
      <c r="D87" s="825"/>
      <c r="E87" s="825"/>
      <c r="F87" s="825"/>
      <c r="G87" s="825"/>
      <c r="H87" s="825"/>
      <c r="I87" s="825"/>
      <c r="J87" s="825"/>
      <c r="K87" s="825"/>
      <c r="L87" s="825"/>
      <c r="M87" s="826"/>
      <c r="N87" s="52">
        <f>L84+L85+L86</f>
        <v>142056.32880815273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615577.42483532848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8.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138</v>
      </c>
      <c r="B36" s="873" t="str">
        <f>VLOOKUP(A36,EQUIPOS!A6:D154,3,FALSE)</f>
        <v>Camioneta D-300</v>
      </c>
      <c r="C36" s="874"/>
      <c r="D36" s="874"/>
      <c r="E36" s="874"/>
      <c r="F36" s="874"/>
      <c r="G36" s="874"/>
      <c r="H36" s="875"/>
      <c r="I36" s="267"/>
      <c r="J36" s="268"/>
      <c r="K36" s="269">
        <f>VLOOKUP(A36,EQUIPOS!A6:D163,4,FALSE)</f>
        <v>42617.787554046787</v>
      </c>
      <c r="L36" s="270"/>
      <c r="M36" s="336">
        <v>3.75</v>
      </c>
      <c r="N36" s="272">
        <f>K36/M36</f>
        <v>11364.743347745809</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98.152576204802642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11462.895923950611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74004.953158645076</v>
      </c>
      <c r="N48" s="272">
        <f>K48*M48</f>
        <v>74004.953158645076</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327054.61587186315</v>
      </c>
      <c r="N49" s="272">
        <f>K49*M49</f>
        <v>327054.61587186315</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397893.98492043838</v>
      </c>
      <c r="N50" s="272">
        <f>K50*M50</f>
        <v>11936.819547613151</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412996.38857812138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9815.2576204802644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434274.54212255223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86854.908424510446</v>
      </c>
      <c r="M84" s="860"/>
      <c r="N84" s="51"/>
    </row>
    <row r="85" spans="1:14">
      <c r="B85" s="89" t="s">
        <v>973</v>
      </c>
      <c r="C85" s="90"/>
      <c r="D85" s="90"/>
      <c r="E85" s="90"/>
      <c r="F85" s="90"/>
      <c r="G85" s="90"/>
      <c r="H85" s="90"/>
      <c r="I85" s="87"/>
      <c r="J85" s="88"/>
      <c r="K85" s="304">
        <v>0.05</v>
      </c>
      <c r="L85" s="859">
        <f>N79*K85</f>
        <v>21713.727106127611</v>
      </c>
      <c r="M85" s="860"/>
      <c r="N85" s="51"/>
    </row>
    <row r="86" spans="1:14" ht="15.75" thickBot="1">
      <c r="B86" s="91" t="s">
        <v>974</v>
      </c>
      <c r="C86" s="92"/>
      <c r="D86" s="92"/>
      <c r="E86" s="92"/>
      <c r="F86" s="92"/>
      <c r="G86" s="92"/>
      <c r="H86" s="92"/>
      <c r="I86" s="93"/>
      <c r="J86" s="94"/>
      <c r="K86" s="305">
        <v>0.05</v>
      </c>
      <c r="L86" s="861">
        <f>N79*K86</f>
        <v>21713.727106127611</v>
      </c>
      <c r="M86" s="862"/>
      <c r="N86" s="51"/>
    </row>
    <row r="87" spans="1:14" ht="15.75" thickBot="1">
      <c r="B87" s="824" t="s">
        <v>953</v>
      </c>
      <c r="C87" s="825"/>
      <c r="D87" s="825"/>
      <c r="E87" s="825"/>
      <c r="F87" s="825"/>
      <c r="G87" s="825"/>
      <c r="H87" s="825"/>
      <c r="I87" s="825"/>
      <c r="J87" s="825"/>
      <c r="K87" s="825"/>
      <c r="L87" s="825"/>
      <c r="M87" s="826"/>
      <c r="N87" s="52">
        <f>L84+L85+L86</f>
        <v>130282.36263676567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564556.90475931787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138</v>
      </c>
      <c r="B36" s="873" t="str">
        <f>VLOOKUP(A36,EQUIPOS!A6:D154,3,FALSE)</f>
        <v>Camioneta D-300</v>
      </c>
      <c r="C36" s="874"/>
      <c r="D36" s="874"/>
      <c r="E36" s="874"/>
      <c r="F36" s="874"/>
      <c r="G36" s="874"/>
      <c r="H36" s="875"/>
      <c r="I36" s="267"/>
      <c r="J36" s="268"/>
      <c r="K36" s="269">
        <f>VLOOKUP(A36,EQUIPOS!A6:D163,4,FALSE)</f>
        <v>42617.787554046787</v>
      </c>
      <c r="L36" s="270"/>
      <c r="M36" s="336">
        <v>3</v>
      </c>
      <c r="N36" s="272">
        <f>K36/M36</f>
        <v>14205.929184682262</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52.158745833333334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14258.087930515594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86468.458600597369</v>
      </c>
      <c r="N48" s="272">
        <f>K48*M48</f>
        <v>86468.458600597369</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397893.98492043838</v>
      </c>
      <c r="N49" s="272">
        <f>K49*M49</f>
        <v>23873.639095226303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110342.09769582367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5215.8745833333332</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129816.06020967261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25963.212041934523</v>
      </c>
      <c r="M84" s="860"/>
      <c r="N84" s="51"/>
    </row>
    <row r="85" spans="1:14">
      <c r="B85" s="89" t="s">
        <v>973</v>
      </c>
      <c r="C85" s="90"/>
      <c r="D85" s="90"/>
      <c r="E85" s="90"/>
      <c r="F85" s="90"/>
      <c r="G85" s="90"/>
      <c r="H85" s="90"/>
      <c r="I85" s="87"/>
      <c r="J85" s="88"/>
      <c r="K85" s="304">
        <v>0.05</v>
      </c>
      <c r="L85" s="859">
        <f>N79*K85</f>
        <v>6490.8030104836307</v>
      </c>
      <c r="M85" s="860"/>
      <c r="N85" s="51"/>
    </row>
    <row r="86" spans="1:14" ht="15.75" thickBot="1">
      <c r="B86" s="91" t="s">
        <v>974</v>
      </c>
      <c r="C86" s="92"/>
      <c r="D86" s="92"/>
      <c r="E86" s="92"/>
      <c r="F86" s="92"/>
      <c r="G86" s="92"/>
      <c r="H86" s="92"/>
      <c r="I86" s="93"/>
      <c r="J86" s="94"/>
      <c r="K86" s="305">
        <v>0.05</v>
      </c>
      <c r="L86" s="861">
        <f>N79*K86</f>
        <v>6490.8030104836307</v>
      </c>
      <c r="M86" s="862"/>
      <c r="N86" s="51"/>
    </row>
    <row r="87" spans="1:14" ht="15.75" thickBot="1">
      <c r="B87" s="824" t="s">
        <v>953</v>
      </c>
      <c r="C87" s="825"/>
      <c r="D87" s="825"/>
      <c r="E87" s="825"/>
      <c r="F87" s="825"/>
      <c r="G87" s="825"/>
      <c r="H87" s="825"/>
      <c r="I87" s="825"/>
      <c r="J87" s="825"/>
      <c r="K87" s="825"/>
      <c r="L87" s="825"/>
      <c r="M87" s="826"/>
      <c r="N87" s="52">
        <f>L84+L85+L86</f>
        <v>38944.818062901781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168760.87827257439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135</v>
      </c>
      <c r="B36" s="873" t="str">
        <f>VLOOKUP(A36,EQUIPOS!A6:D154,3,FALSE)</f>
        <v>Camión 350</v>
      </c>
      <c r="C36" s="874"/>
      <c r="D36" s="874"/>
      <c r="E36" s="874"/>
      <c r="F36" s="874"/>
      <c r="G36" s="874"/>
      <c r="H36" s="875"/>
      <c r="I36" s="267"/>
      <c r="J36" s="268"/>
      <c r="K36" s="269">
        <f>VLOOKUP(A36,EQUIPOS!A6:D163,4,FALSE)</f>
        <v>64479.848299189463</v>
      </c>
      <c r="L36" s="270"/>
      <c r="M36" s="336">
        <v>6.25</v>
      </c>
      <c r="N36" s="272">
        <f>K36/M36</f>
        <v>10316.775727870314</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357.04822361440802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10673.823951484723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204717.55439622002</v>
      </c>
      <c r="N48" s="272">
        <f>K48*M48</f>
        <v>51179.388599055004</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244178.77355201996</v>
      </c>
      <c r="N49" s="272">
        <f>K49*M49</f>
        <v>59123.189722038733</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110302.57832109374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50</v>
      </c>
      <c r="N71" s="395">
        <f>K71/M71</f>
        <v>5007.2395999999999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7140.9644722881594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128117.36674486662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25623.473348973326</v>
      </c>
      <c r="M84" s="860"/>
      <c r="N84" s="51"/>
    </row>
    <row r="85" spans="1:14">
      <c r="B85" s="89" t="s">
        <v>973</v>
      </c>
      <c r="C85" s="90"/>
      <c r="D85" s="90"/>
      <c r="E85" s="90"/>
      <c r="F85" s="90"/>
      <c r="G85" s="90"/>
      <c r="H85" s="90"/>
      <c r="I85" s="87"/>
      <c r="J85" s="88"/>
      <c r="K85" s="304">
        <v>0.05</v>
      </c>
      <c r="L85" s="859">
        <f>N79*K85</f>
        <v>6405.8683372433316</v>
      </c>
      <c r="M85" s="860"/>
      <c r="N85" s="51"/>
    </row>
    <row r="86" spans="1:14" ht="15.75" thickBot="1">
      <c r="B86" s="91" t="s">
        <v>974</v>
      </c>
      <c r="C86" s="92"/>
      <c r="D86" s="92"/>
      <c r="E86" s="92"/>
      <c r="F86" s="92"/>
      <c r="G86" s="92"/>
      <c r="H86" s="92"/>
      <c r="I86" s="93"/>
      <c r="J86" s="94"/>
      <c r="K86" s="305">
        <v>0.05</v>
      </c>
      <c r="L86" s="861">
        <f>N79*K86</f>
        <v>6405.8683372433316</v>
      </c>
      <c r="M86" s="862"/>
      <c r="N86" s="51"/>
    </row>
    <row r="87" spans="1:14" ht="15.75" thickBot="1">
      <c r="B87" s="824" t="s">
        <v>953</v>
      </c>
      <c r="C87" s="825"/>
      <c r="D87" s="825"/>
      <c r="E87" s="825"/>
      <c r="F87" s="825"/>
      <c r="G87" s="825"/>
      <c r="H87" s="825"/>
      <c r="I87" s="825"/>
      <c r="J87" s="825"/>
      <c r="K87" s="825"/>
      <c r="L87" s="825"/>
      <c r="M87" s="826"/>
      <c r="N87" s="52">
        <f>L84+L85+L86</f>
        <v>38435.210023459986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166552.5767683266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41.726996666666665</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41.726996666666665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55541.572473214619</v>
      </c>
      <c r="N48" s="272">
        <f>K48*M48</f>
        <v>55541.572473214619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55541.572473214619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30</v>
      </c>
      <c r="N71" s="395">
        <f>K71/M71</f>
        <v>4172.6996666666664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4172.6996666666664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59755.999136547951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11951.199827309591</v>
      </c>
      <c r="M84" s="860"/>
      <c r="N84" s="51"/>
    </row>
    <row r="85" spans="1:14">
      <c r="B85" s="89" t="s">
        <v>973</v>
      </c>
      <c r="C85" s="90"/>
      <c r="D85" s="90"/>
      <c r="E85" s="90"/>
      <c r="F85" s="90"/>
      <c r="G85" s="90"/>
      <c r="H85" s="90"/>
      <c r="I85" s="87"/>
      <c r="J85" s="88"/>
      <c r="K85" s="304">
        <v>0.05</v>
      </c>
      <c r="L85" s="859">
        <f>N79*K85</f>
        <v>2987.7999568273976</v>
      </c>
      <c r="M85" s="860"/>
      <c r="N85" s="51"/>
    </row>
    <row r="86" spans="1:14" ht="15.75" thickBot="1">
      <c r="B86" s="91" t="s">
        <v>974</v>
      </c>
      <c r="C86" s="92"/>
      <c r="D86" s="92"/>
      <c r="E86" s="92"/>
      <c r="F86" s="92"/>
      <c r="G86" s="92"/>
      <c r="H86" s="92"/>
      <c r="I86" s="93"/>
      <c r="J86" s="94"/>
      <c r="K86" s="305">
        <v>0.05</v>
      </c>
      <c r="L86" s="861">
        <f>N79*K86</f>
        <v>2987.7999568273976</v>
      </c>
      <c r="M86" s="862"/>
      <c r="N86" s="51"/>
    </row>
    <row r="87" spans="1:14" ht="15.75" thickBot="1">
      <c r="B87" s="824" t="s">
        <v>953</v>
      </c>
      <c r="C87" s="825"/>
      <c r="D87" s="825"/>
      <c r="E87" s="825"/>
      <c r="F87" s="825"/>
      <c r="G87" s="825"/>
      <c r="H87" s="825"/>
      <c r="I87" s="825"/>
      <c r="J87" s="825"/>
      <c r="K87" s="825"/>
      <c r="L87" s="825"/>
      <c r="M87" s="826"/>
      <c r="N87" s="52">
        <f>L84+L85+L86</f>
        <v>17926.799740964387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77682.798877512338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43.165858620689654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42349.06304598289</v>
      </c>
      <c r="N48" s="272">
        <f>K48*M48</f>
        <v>42349.06304598289</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42349.06304598289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3"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4316.5858620689651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46708.814766672542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9341.762953334508</v>
      </c>
      <c r="M84" s="860"/>
      <c r="N84" s="51"/>
    </row>
    <row r="85" spans="1:14">
      <c r="B85" s="89" t="s">
        <v>973</v>
      </c>
      <c r="C85" s="90"/>
      <c r="D85" s="90"/>
      <c r="E85" s="90"/>
      <c r="F85" s="90"/>
      <c r="G85" s="90"/>
      <c r="H85" s="90"/>
      <c r="I85" s="87"/>
      <c r="J85" s="88"/>
      <c r="K85" s="304">
        <v>0.05</v>
      </c>
      <c r="L85" s="859">
        <f>N79*K85</f>
        <v>2335.440738333627</v>
      </c>
      <c r="M85" s="860"/>
      <c r="N85" s="51"/>
    </row>
    <row r="86" spans="1:14" ht="15.75" thickBot="1">
      <c r="B86" s="91" t="s">
        <v>974</v>
      </c>
      <c r="C86" s="92"/>
      <c r="D86" s="92"/>
      <c r="E86" s="92"/>
      <c r="F86" s="92"/>
      <c r="G86" s="92"/>
      <c r="H86" s="92"/>
      <c r="I86" s="93"/>
      <c r="J86" s="94"/>
      <c r="K86" s="305">
        <v>0.05</v>
      </c>
      <c r="L86" s="861">
        <f>N79*K86</f>
        <v>2335.440738333627</v>
      </c>
      <c r="M86" s="862"/>
      <c r="N86" s="51"/>
    </row>
    <row r="87" spans="1:14" ht="15.75" thickBot="1">
      <c r="B87" s="824" t="s">
        <v>953</v>
      </c>
      <c r="C87" s="825"/>
      <c r="D87" s="825"/>
      <c r="E87" s="825"/>
      <c r="F87" s="825"/>
      <c r="G87" s="825"/>
      <c r="H87" s="825"/>
      <c r="I87" s="825"/>
      <c r="J87" s="825"/>
      <c r="K87" s="825"/>
      <c r="L87" s="825"/>
      <c r="M87" s="826"/>
      <c r="N87" s="52">
        <f>L84+L85+L86</f>
        <v>14012.644430001763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60721.459196674303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43.165858620689654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38846.794364746049</v>
      </c>
      <c r="N48" s="272">
        <f>K48*M48</f>
        <v>38846.794364746049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38846.794364746049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4316.5858620689651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43206.546085435708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8641.3092170871423</v>
      </c>
      <c r="M84" s="860"/>
      <c r="N84" s="51"/>
    </row>
    <row r="85" spans="1:14">
      <c r="B85" s="89" t="s">
        <v>973</v>
      </c>
      <c r="C85" s="90"/>
      <c r="D85" s="90"/>
      <c r="E85" s="90"/>
      <c r="F85" s="90"/>
      <c r="G85" s="90"/>
      <c r="H85" s="90"/>
      <c r="I85" s="87"/>
      <c r="J85" s="88"/>
      <c r="K85" s="304">
        <v>0.05</v>
      </c>
      <c r="L85" s="859">
        <f>N79*K85</f>
        <v>2160.3273042717856</v>
      </c>
      <c r="M85" s="860"/>
      <c r="N85" s="51"/>
    </row>
    <row r="86" spans="1:14" ht="15.75" thickBot="1">
      <c r="B86" s="91" t="s">
        <v>974</v>
      </c>
      <c r="C86" s="92"/>
      <c r="D86" s="92"/>
      <c r="E86" s="92"/>
      <c r="F86" s="92"/>
      <c r="G86" s="92"/>
      <c r="H86" s="92"/>
      <c r="I86" s="93"/>
      <c r="J86" s="94"/>
      <c r="K86" s="305">
        <v>0.05</v>
      </c>
      <c r="L86" s="861">
        <f>N79*K86</f>
        <v>2160.3273042717856</v>
      </c>
      <c r="M86" s="862"/>
      <c r="N86" s="51"/>
    </row>
    <row r="87" spans="1:14" ht="15.75" thickBot="1">
      <c r="B87" s="824" t="s">
        <v>953</v>
      </c>
      <c r="C87" s="825"/>
      <c r="D87" s="825"/>
      <c r="E87" s="825"/>
      <c r="F87" s="825"/>
      <c r="G87" s="825"/>
      <c r="H87" s="825"/>
      <c r="I87" s="825"/>
      <c r="J87" s="825"/>
      <c r="K87" s="825"/>
      <c r="L87" s="825"/>
      <c r="M87" s="826"/>
      <c r="N87" s="52">
        <f>L84+L85+L86</f>
        <v>12961.963825630712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56168.509911066416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363</v>
      </c>
      <c r="B36" s="873" t="str">
        <f>VLOOKUP(A36,EQUIPOS!A6:D154,3,FALSE)</f>
        <v>Vibrador de concreto, Motor de 3 hp a 18.000 rpm Mangueras de 4 mt</v>
      </c>
      <c r="C36" s="874"/>
      <c r="D36" s="874"/>
      <c r="E36" s="874"/>
      <c r="F36" s="874"/>
      <c r="G36" s="874"/>
      <c r="H36" s="875"/>
      <c r="I36" s="267"/>
      <c r="J36" s="268"/>
      <c r="K36" s="269">
        <f>VLOOKUP(A36,EQUIPOS!A6:D163,4,FALSE)</f>
        <v>5457.5210640621935</v>
      </c>
      <c r="L36" s="270"/>
      <c r="M36" s="336">
        <v>1.25</v>
      </c>
      <c r="N36" s="272">
        <f>K36/M36</f>
        <v>4366.0168512497548</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0.02</v>
      </c>
      <c r="N41" s="344">
        <f>N77*M41</f>
        <v>588.91545722881597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4954.932308478571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2993.747234121196</v>
      </c>
      <c r="N48" s="272">
        <f>K48*M48</f>
        <v>28739.97344756348</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426490.21252937586</v>
      </c>
      <c r="N49" s="272">
        <f>K49*M49</f>
        <v>51178.825503525099</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20339.551571663371</v>
      </c>
      <c r="N50" s="272">
        <f>K50*M50</f>
        <v>10169.775785831685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90088.574736920273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29445.772861440797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124489.27990683964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24897.855981367931</v>
      </c>
      <c r="M84" s="860"/>
      <c r="N84" s="51"/>
    </row>
    <row r="85" spans="1:14">
      <c r="B85" s="89" t="s">
        <v>973</v>
      </c>
      <c r="C85" s="90"/>
      <c r="D85" s="90"/>
      <c r="E85" s="90"/>
      <c r="F85" s="90"/>
      <c r="G85" s="90"/>
      <c r="H85" s="90"/>
      <c r="I85" s="87"/>
      <c r="J85" s="88"/>
      <c r="K85" s="304">
        <v>0.05</v>
      </c>
      <c r="L85" s="859">
        <f>N79*K85</f>
        <v>6224.4639953419828</v>
      </c>
      <c r="M85" s="860"/>
      <c r="N85" s="51"/>
    </row>
    <row r="86" spans="1:14" ht="15.75" thickBot="1">
      <c r="B86" s="91" t="s">
        <v>974</v>
      </c>
      <c r="C86" s="92"/>
      <c r="D86" s="92"/>
      <c r="E86" s="92"/>
      <c r="F86" s="92"/>
      <c r="G86" s="92"/>
      <c r="H86" s="92"/>
      <c r="I86" s="93"/>
      <c r="J86" s="94"/>
      <c r="K86" s="305">
        <v>0.05</v>
      </c>
      <c r="L86" s="861">
        <f>N79*K86</f>
        <v>6224.4639953419828</v>
      </c>
      <c r="M86" s="862"/>
      <c r="N86" s="51"/>
    </row>
    <row r="87" spans="1:14" ht="15.75" thickBot="1">
      <c r="B87" s="824" t="s">
        <v>953</v>
      </c>
      <c r="C87" s="825"/>
      <c r="D87" s="825"/>
      <c r="E87" s="825"/>
      <c r="F87" s="825"/>
      <c r="G87" s="825"/>
      <c r="H87" s="825"/>
      <c r="I87" s="825"/>
      <c r="J87" s="825"/>
      <c r="K87" s="825"/>
      <c r="L87" s="825"/>
      <c r="M87" s="826"/>
      <c r="N87" s="52">
        <f>L84+L85+L86</f>
        <v>37346.783972051897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161836.06387889152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8.9414992857142845</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8.9414992857142845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7754.7672617146982</v>
      </c>
      <c r="N48" s="272">
        <f>K48*M48</f>
        <v>7754.7672617146982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7754.7672617146982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70</v>
      </c>
      <c r="N71" s="395">
        <f>K71/M71</f>
        <v>894.14992857142852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894.14992857142852</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8657.8586895718418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1731.5717379143684</v>
      </c>
      <c r="M84" s="860"/>
      <c r="N84" s="51"/>
    </row>
    <row r="85" spans="1:14">
      <c r="B85" s="89" t="s">
        <v>973</v>
      </c>
      <c r="C85" s="90"/>
      <c r="D85" s="90"/>
      <c r="E85" s="90"/>
      <c r="F85" s="90"/>
      <c r="G85" s="90"/>
      <c r="H85" s="90"/>
      <c r="I85" s="87"/>
      <c r="J85" s="88"/>
      <c r="K85" s="304">
        <v>0.05</v>
      </c>
      <c r="L85" s="859">
        <f>N79*K85</f>
        <v>432.89293447859211</v>
      </c>
      <c r="M85" s="860"/>
      <c r="N85" s="51"/>
    </row>
    <row r="86" spans="1:14" ht="15.75" thickBot="1">
      <c r="B86" s="91" t="s">
        <v>974</v>
      </c>
      <c r="C86" s="92"/>
      <c r="D86" s="92"/>
      <c r="E86" s="92"/>
      <c r="F86" s="92"/>
      <c r="G86" s="92"/>
      <c r="H86" s="92"/>
      <c r="I86" s="93"/>
      <c r="J86" s="94"/>
      <c r="K86" s="305">
        <v>0.05</v>
      </c>
      <c r="L86" s="861">
        <f>N79*K86</f>
        <v>432.89293447859211</v>
      </c>
      <c r="M86" s="862"/>
      <c r="N86" s="51"/>
    </row>
    <row r="87" spans="1:14" ht="15.75" thickBot="1">
      <c r="B87" s="824" t="s">
        <v>953</v>
      </c>
      <c r="C87" s="825"/>
      <c r="D87" s="825"/>
      <c r="E87" s="825"/>
      <c r="F87" s="825"/>
      <c r="G87" s="825"/>
      <c r="H87" s="825"/>
      <c r="I87" s="825"/>
      <c r="J87" s="825"/>
      <c r="K87" s="825"/>
      <c r="L87" s="825"/>
      <c r="M87" s="826"/>
      <c r="N87" s="52">
        <f>L84+L85+L86</f>
        <v>2597.3576068715524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11255.216296443394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8"/>
      <c r="C1" s="930"/>
      <c r="D1" s="931"/>
      <c r="E1" s="931"/>
      <c r="F1" s="931"/>
      <c r="G1" s="931"/>
      <c r="H1" s="931"/>
      <c r="I1" s="931"/>
      <c r="J1" s="932"/>
      <c r="K1" s="933" t="s">
        <v>933</v>
      </c>
      <c r="L1" s="935" t="s">
        <v>2198</v>
      </c>
      <c r="M1" s="936"/>
      <c r="N1" s="937"/>
    </row>
    <row r="2" spans="2:14" ht="24.75" customHeight="1">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138</v>
      </c>
      <c r="B36" s="873" t="str">
        <f>VLOOKUP(A36,EQUIPOS!A6:D154,3,FALSE)</f>
        <v>Camioneta D-300</v>
      </c>
      <c r="C36" s="874"/>
      <c r="D36" s="874"/>
      <c r="E36" s="874"/>
      <c r="F36" s="874"/>
      <c r="G36" s="874"/>
      <c r="H36" s="875"/>
      <c r="I36" s="267"/>
      <c r="J36" s="268"/>
      <c r="K36" s="269">
        <f>VLOOKUP(A36,EQUIPOS!A6:D163,4,FALSE)</f>
        <v>42617.787554046787</v>
      </c>
      <c r="L36" s="270"/>
      <c r="M36" s="336">
        <v>160</v>
      </c>
      <c r="N36" s="272">
        <f>K36/M36</f>
        <v>266.36117221279244</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21.159592326800993</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287.52076453959342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29533.423710512576</v>
      </c>
      <c r="N48" s="272">
        <f>K48*M48</f>
        <v>29533.423710512576</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397893.98492043838</v>
      </c>
      <c r="N49" s="272">
        <f>K49*M49</f>
        <v>11936.819547613151</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41470.243258125731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33832.699999999997</v>
      </c>
      <c r="J72" s="293">
        <v>185</v>
      </c>
      <c r="K72" s="294">
        <f>VLOOKUP(A72,'MANO DE OBRA'!A8:D100,4,FALSE)</f>
        <v>62590.494999999995</v>
      </c>
      <c r="L72" s="50"/>
      <c r="M72" s="434">
        <v>80</v>
      </c>
      <c r="N72" s="395">
        <f>K72/M72</f>
        <v>782.3811874999999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2115.9592326800994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43873.723255345423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8774.7446510690843</v>
      </c>
      <c r="M84" s="860"/>
      <c r="N84" s="51"/>
    </row>
    <row r="85" spans="1:14">
      <c r="B85" s="89" t="s">
        <v>973</v>
      </c>
      <c r="C85" s="90"/>
      <c r="D85" s="90"/>
      <c r="E85" s="90"/>
      <c r="F85" s="90"/>
      <c r="G85" s="90"/>
      <c r="H85" s="90"/>
      <c r="I85" s="87"/>
      <c r="J85" s="88"/>
      <c r="K85" s="304">
        <v>0.05</v>
      </c>
      <c r="L85" s="859">
        <f>N79*K85</f>
        <v>2193.6861627672711</v>
      </c>
      <c r="M85" s="860"/>
      <c r="N85" s="51"/>
    </row>
    <row r="86" spans="1:14" ht="15.75" thickBot="1">
      <c r="B86" s="91" t="s">
        <v>974</v>
      </c>
      <c r="C86" s="92"/>
      <c r="D86" s="92"/>
      <c r="E86" s="92"/>
      <c r="F86" s="92"/>
      <c r="G86" s="92"/>
      <c r="H86" s="92"/>
      <c r="I86" s="93"/>
      <c r="J86" s="94"/>
      <c r="K86" s="305">
        <v>0.05</v>
      </c>
      <c r="L86" s="861">
        <f>N79*K86</f>
        <v>2193.6861627672711</v>
      </c>
      <c r="M86" s="862"/>
      <c r="N86" s="51"/>
    </row>
    <row r="87" spans="1:14" ht="15.75" thickBot="1">
      <c r="B87" s="824" t="s">
        <v>953</v>
      </c>
      <c r="C87" s="825"/>
      <c r="D87" s="825"/>
      <c r="E87" s="825"/>
      <c r="F87" s="825"/>
      <c r="G87" s="825"/>
      <c r="H87" s="825"/>
      <c r="I87" s="825"/>
      <c r="J87" s="825"/>
      <c r="K87" s="825"/>
      <c r="L87" s="825"/>
      <c r="M87" s="826"/>
      <c r="N87" s="52">
        <f>L84+L85+L86</f>
        <v>13162.116976603627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57035.840231949049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83.453993333333329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7195.2015491809889</v>
      </c>
      <c r="N48" s="272">
        <f>K48*M48</f>
        <v>287.80806196723955</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7655.1687893241024</v>
      </c>
      <c r="N49" s="272">
        <f>K49*M49</f>
        <v>3062.0675157296409</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672.70598780434295</v>
      </c>
      <c r="N50" s="272">
        <f>K50*M50</f>
        <v>2018.117963413029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5367.9935411099095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834.53993333333324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6285.9874677765765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1257.1974935553153</v>
      </c>
      <c r="M84" s="860"/>
      <c r="N84" s="51"/>
    </row>
    <row r="85" spans="1:14">
      <c r="B85" s="89" t="s">
        <v>973</v>
      </c>
      <c r="C85" s="90"/>
      <c r="D85" s="90"/>
      <c r="E85" s="90"/>
      <c r="F85" s="90"/>
      <c r="G85" s="90"/>
      <c r="H85" s="90"/>
      <c r="I85" s="87"/>
      <c r="J85" s="88"/>
      <c r="K85" s="304">
        <v>0.05</v>
      </c>
      <c r="L85" s="859">
        <f>N79*K85</f>
        <v>314.29937338882883</v>
      </c>
      <c r="M85" s="860"/>
      <c r="N85" s="51"/>
    </row>
    <row r="86" spans="1:14" ht="15.75" thickBot="1">
      <c r="B86" s="91" t="s">
        <v>974</v>
      </c>
      <c r="C86" s="92"/>
      <c r="D86" s="92"/>
      <c r="E86" s="92"/>
      <c r="F86" s="92"/>
      <c r="G86" s="92"/>
      <c r="H86" s="92"/>
      <c r="I86" s="93"/>
      <c r="J86" s="94"/>
      <c r="K86" s="305">
        <v>0.05</v>
      </c>
      <c r="L86" s="861">
        <f>N79*K86</f>
        <v>314.29937338882883</v>
      </c>
      <c r="M86" s="862"/>
      <c r="N86" s="51"/>
    </row>
    <row r="87" spans="1:14" ht="15.75" thickBot="1">
      <c r="B87" s="824" t="s">
        <v>953</v>
      </c>
      <c r="C87" s="825"/>
      <c r="D87" s="825"/>
      <c r="E87" s="825"/>
      <c r="F87" s="825"/>
      <c r="G87" s="825"/>
      <c r="H87" s="825"/>
      <c r="I87" s="825"/>
      <c r="J87" s="825"/>
      <c r="K87" s="825"/>
      <c r="L87" s="825"/>
      <c r="M87" s="826"/>
      <c r="N87" s="52">
        <f>L84+L85+L86</f>
        <v>1885.796240332973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8171.7837081095495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83.453993333333329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31449.762320019276</v>
      </c>
      <c r="N48" s="272">
        <f>K48*M48</f>
        <v>12579.904928007711</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672.70598780434295</v>
      </c>
      <c r="N49" s="272">
        <f>K49*M49</f>
        <v>2018.117963413029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14598.02289142074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834.53993333333324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15516.016818087406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3103.2033636174815</v>
      </c>
      <c r="M84" s="860"/>
      <c r="N84" s="51"/>
    </row>
    <row r="85" spans="1:14">
      <c r="B85" s="89" t="s">
        <v>973</v>
      </c>
      <c r="C85" s="90"/>
      <c r="D85" s="90"/>
      <c r="E85" s="90"/>
      <c r="F85" s="90"/>
      <c r="G85" s="90"/>
      <c r="H85" s="90"/>
      <c r="I85" s="87"/>
      <c r="J85" s="88"/>
      <c r="K85" s="304">
        <v>0.05</v>
      </c>
      <c r="L85" s="859">
        <f>N79*K85</f>
        <v>775.80084090437038</v>
      </c>
      <c r="M85" s="860"/>
      <c r="N85" s="51"/>
    </row>
    <row r="86" spans="1:14" ht="15.75" thickBot="1">
      <c r="B86" s="91" t="s">
        <v>974</v>
      </c>
      <c r="C86" s="92"/>
      <c r="D86" s="92"/>
      <c r="E86" s="92"/>
      <c r="F86" s="92"/>
      <c r="G86" s="92"/>
      <c r="H86" s="92"/>
      <c r="I86" s="93"/>
      <c r="J86" s="94"/>
      <c r="K86" s="305">
        <v>0.05</v>
      </c>
      <c r="L86" s="861">
        <f>N79*K86</f>
        <v>775.80084090437038</v>
      </c>
      <c r="M86" s="862"/>
      <c r="N86" s="51"/>
    </row>
    <row r="87" spans="1:14" ht="15.75" thickBot="1">
      <c r="B87" s="824" t="s">
        <v>953</v>
      </c>
      <c r="C87" s="825"/>
      <c r="D87" s="825"/>
      <c r="E87" s="825"/>
      <c r="F87" s="825"/>
      <c r="G87" s="825"/>
      <c r="H87" s="825"/>
      <c r="I87" s="825"/>
      <c r="J87" s="825"/>
      <c r="K87" s="825"/>
      <c r="L87" s="825"/>
      <c r="M87" s="826"/>
      <c r="N87" s="52">
        <f>L84+L85+L86</f>
        <v>4654.805045426222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20170.821863513629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309.15631148587727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7195.2015491809889</v>
      </c>
      <c r="N48" s="272">
        <f>K48*M48</f>
        <v>575.61612393447911</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7655.1687893241024</v>
      </c>
      <c r="N49" s="272">
        <f>K49*M49</f>
        <v>3062.0675157296409</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672.70598780434295</v>
      </c>
      <c r="N50" s="272">
        <f>K50*M50</f>
        <v>2018.117963413029</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23130.496872549418</v>
      </c>
      <c r="N51" s="272">
        <f>K51*M51</f>
        <v>34695.745308824131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40351.546911901278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5"/>
    </row>
    <row r="77" spans="1:15" ht="15.75" thickBot="1">
      <c r="B77" s="824" t="s">
        <v>953</v>
      </c>
      <c r="C77" s="825"/>
      <c r="D77" s="825"/>
      <c r="E77" s="825"/>
      <c r="F77" s="825"/>
      <c r="G77" s="825"/>
      <c r="H77" s="825"/>
      <c r="I77" s="825"/>
      <c r="J77" s="825"/>
      <c r="K77" s="825"/>
      <c r="L77" s="825"/>
      <c r="M77" s="826"/>
      <c r="N77" s="301">
        <f>SUM(N71:N76)</f>
        <v>3091.5631148587727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43752.266338245929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8750.4532676491854</v>
      </c>
      <c r="M84" s="860"/>
      <c r="N84" s="51"/>
    </row>
    <row r="85" spans="1:14">
      <c r="B85" s="89" t="s">
        <v>973</v>
      </c>
      <c r="C85" s="90"/>
      <c r="D85" s="90"/>
      <c r="E85" s="90"/>
      <c r="F85" s="90"/>
      <c r="G85" s="90"/>
      <c r="H85" s="90"/>
      <c r="I85" s="87"/>
      <c r="J85" s="88"/>
      <c r="K85" s="304">
        <v>0.05</v>
      </c>
      <c r="L85" s="859">
        <f>N79*K85</f>
        <v>2187.6133169122963</v>
      </c>
      <c r="M85" s="860"/>
      <c r="N85" s="51"/>
    </row>
    <row r="86" spans="1:14" ht="15.75" thickBot="1">
      <c r="B86" s="91" t="s">
        <v>974</v>
      </c>
      <c r="C86" s="92"/>
      <c r="D86" s="92"/>
      <c r="E86" s="92"/>
      <c r="F86" s="92"/>
      <c r="G86" s="92"/>
      <c r="H86" s="92"/>
      <c r="I86" s="93"/>
      <c r="J86" s="94"/>
      <c r="K86" s="305">
        <v>0.05</v>
      </c>
      <c r="L86" s="861">
        <f>N79*K86</f>
        <v>2187.6133169122963</v>
      </c>
      <c r="M86" s="862"/>
      <c r="N86" s="51"/>
    </row>
    <row r="87" spans="1:14" ht="15.75" thickBot="1">
      <c r="B87" s="824" t="s">
        <v>953</v>
      </c>
      <c r="C87" s="825"/>
      <c r="D87" s="825"/>
      <c r="E87" s="825"/>
      <c r="F87" s="825"/>
      <c r="G87" s="825"/>
      <c r="H87" s="825"/>
      <c r="I87" s="825"/>
      <c r="J87" s="825"/>
      <c r="K87" s="825"/>
      <c r="L87" s="825"/>
      <c r="M87" s="826"/>
      <c r="N87" s="52">
        <f>L84+L85+L86</f>
        <v>13125.679901473779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56877.946239719706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309.15631148587727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31449.762320019276</v>
      </c>
      <c r="N48" s="272">
        <f>K48*M48</f>
        <v>12579.904928007711</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672.70598780434295</v>
      </c>
      <c r="N49" s="272">
        <f>K49*M49</f>
        <v>2018.117963413029</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23130.496872549418</v>
      </c>
      <c r="N50" s="272">
        <f>K50*M50</f>
        <v>34695.745308824131</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49293.768200244871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3091.5631148587727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52694.487626589522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10538.897525317905</v>
      </c>
      <c r="M84" s="860"/>
      <c r="N84" s="51"/>
    </row>
    <row r="85" spans="1:14">
      <c r="B85" s="89" t="s">
        <v>973</v>
      </c>
      <c r="C85" s="90"/>
      <c r="D85" s="90"/>
      <c r="E85" s="90"/>
      <c r="F85" s="90"/>
      <c r="G85" s="90"/>
      <c r="H85" s="90"/>
      <c r="I85" s="87"/>
      <c r="J85" s="88"/>
      <c r="K85" s="304">
        <v>0.05</v>
      </c>
      <c r="L85" s="859">
        <f>N79*K85</f>
        <v>2634.7243813294763</v>
      </c>
      <c r="M85" s="860"/>
      <c r="N85" s="51"/>
    </row>
    <row r="86" spans="1:14" ht="15.75" thickBot="1">
      <c r="B86" s="91" t="s">
        <v>974</v>
      </c>
      <c r="C86" s="92"/>
      <c r="D86" s="92"/>
      <c r="E86" s="92"/>
      <c r="F86" s="92"/>
      <c r="G86" s="92"/>
      <c r="H86" s="92"/>
      <c r="I86" s="93"/>
      <c r="J86" s="94"/>
      <c r="K86" s="305">
        <v>0.05</v>
      </c>
      <c r="L86" s="861">
        <f>N79*K86</f>
        <v>2634.7243813294763</v>
      </c>
      <c r="M86" s="862"/>
      <c r="N86" s="51"/>
    </row>
    <row r="87" spans="1:14" ht="15.75" thickBot="1">
      <c r="B87" s="824" t="s">
        <v>953</v>
      </c>
      <c r="C87" s="825"/>
      <c r="D87" s="825"/>
      <c r="E87" s="825"/>
      <c r="F87" s="825"/>
      <c r="G87" s="825"/>
      <c r="H87" s="825"/>
      <c r="I87" s="825"/>
      <c r="J87" s="825"/>
      <c r="K87" s="825"/>
      <c r="L87" s="825"/>
      <c r="M87" s="826"/>
      <c r="N87" s="52">
        <f>L84+L85+L86</f>
        <v>15808.346287976859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68502.833914566378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241</v>
      </c>
      <c r="B36" s="873" t="str">
        <f>VLOOKUP(A36,EQUIPOS!A6:D154,3,FALSE)</f>
        <v>Grúa (capacidad 15 ton)</v>
      </c>
      <c r="C36" s="874"/>
      <c r="D36" s="874"/>
      <c r="E36" s="874"/>
      <c r="F36" s="874"/>
      <c r="G36" s="874"/>
      <c r="H36" s="875"/>
      <c r="I36" s="267"/>
      <c r="J36" s="268"/>
      <c r="K36" s="269">
        <f>VLOOKUP(A36,EQUIPOS!A6:D163,4,FALSE)</f>
        <v>140995.40691832235</v>
      </c>
      <c r="L36" s="270"/>
      <c r="M36" s="336">
        <v>0.75</v>
      </c>
      <c r="N36" s="272">
        <f>K36/M36</f>
        <v>187993.87589109645</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0.2</v>
      </c>
      <c r="N41" s="344">
        <f>N77*M41</f>
        <v>9815.2576204802663</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197809.13351157671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15487.5</v>
      </c>
      <c r="N48" s="272">
        <f>K48*M48</f>
        <v>15487.5</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15487.5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v>
      </c>
      <c r="N72" s="395">
        <f>K72/M72</f>
        <v>31295.247499999998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49076.288102401333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262372.92161397805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52474.584322795614</v>
      </c>
      <c r="M84" s="860"/>
      <c r="N84" s="51"/>
    </row>
    <row r="85" spans="1:14">
      <c r="B85" s="89" t="s">
        <v>973</v>
      </c>
      <c r="C85" s="90"/>
      <c r="D85" s="90"/>
      <c r="E85" s="90"/>
      <c r="F85" s="90"/>
      <c r="G85" s="90"/>
      <c r="H85" s="90"/>
      <c r="I85" s="87"/>
      <c r="J85" s="88"/>
      <c r="K85" s="304">
        <v>0.05</v>
      </c>
      <c r="L85" s="859">
        <f>N79*K85</f>
        <v>13118.646080698903</v>
      </c>
      <c r="M85" s="860"/>
      <c r="N85" s="51"/>
    </row>
    <row r="86" spans="1:14" ht="15.75" thickBot="1">
      <c r="B86" s="91" t="s">
        <v>974</v>
      </c>
      <c r="C86" s="92"/>
      <c r="D86" s="92"/>
      <c r="E86" s="92"/>
      <c r="F86" s="92"/>
      <c r="G86" s="92"/>
      <c r="H86" s="92"/>
      <c r="I86" s="93"/>
      <c r="J86" s="94"/>
      <c r="K86" s="305">
        <v>0.05</v>
      </c>
      <c r="L86" s="861">
        <f>N79*K86</f>
        <v>13118.646080698903</v>
      </c>
      <c r="M86" s="862"/>
      <c r="N86" s="51"/>
    </row>
    <row r="87" spans="1:14" ht="15.75" thickBot="1">
      <c r="B87" s="824" t="s">
        <v>953</v>
      </c>
      <c r="C87" s="825"/>
      <c r="D87" s="825"/>
      <c r="E87" s="825"/>
      <c r="F87" s="825"/>
      <c r="G87" s="825"/>
      <c r="H87" s="825"/>
      <c r="I87" s="825"/>
      <c r="J87" s="825"/>
      <c r="K87" s="825"/>
      <c r="L87" s="825"/>
      <c r="M87" s="826"/>
      <c r="N87" s="52">
        <f>L84+L85+L86</f>
        <v>78711.876484193417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341084.79809817148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0.2</v>
      </c>
      <c r="N41" s="344">
        <f>N77*M41</f>
        <v>7361.4432153601992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7361.4432153601992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15487.5</v>
      </c>
      <c r="N48" s="272">
        <f>K48*M48</f>
        <v>15487.5</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15487.5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8</v>
      </c>
      <c r="N72" s="395">
        <f>K72/M72</f>
        <v>23471.435624999998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5"/>
    </row>
    <row r="77" spans="1:15" ht="15.75" thickBot="1">
      <c r="B77" s="824" t="s">
        <v>953</v>
      </c>
      <c r="C77" s="825"/>
      <c r="D77" s="825"/>
      <c r="E77" s="825"/>
      <c r="F77" s="825"/>
      <c r="G77" s="825"/>
      <c r="H77" s="825"/>
      <c r="I77" s="825"/>
      <c r="J77" s="825"/>
      <c r="K77" s="825"/>
      <c r="L77" s="825"/>
      <c r="M77" s="826"/>
      <c r="N77" s="301">
        <f>SUM(N71:N76)</f>
        <v>36807.216076800993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59656.159292161188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11931.231858432238</v>
      </c>
      <c r="M84" s="860"/>
      <c r="N84" s="51"/>
    </row>
    <row r="85" spans="1:14">
      <c r="B85" s="89" t="s">
        <v>973</v>
      </c>
      <c r="C85" s="90"/>
      <c r="D85" s="90"/>
      <c r="E85" s="90"/>
      <c r="F85" s="90"/>
      <c r="G85" s="90"/>
      <c r="H85" s="90"/>
      <c r="I85" s="87"/>
      <c r="J85" s="88"/>
      <c r="K85" s="304">
        <v>0.05</v>
      </c>
      <c r="L85" s="859">
        <f>N79*K85</f>
        <v>2982.8079646080596</v>
      </c>
      <c r="M85" s="860"/>
      <c r="N85" s="51"/>
    </row>
    <row r="86" spans="1:14" ht="15.75" thickBot="1">
      <c r="B86" s="91" t="s">
        <v>974</v>
      </c>
      <c r="C86" s="92"/>
      <c r="D86" s="92"/>
      <c r="E86" s="92"/>
      <c r="F86" s="92"/>
      <c r="G86" s="92"/>
      <c r="H86" s="92"/>
      <c r="I86" s="93"/>
      <c r="J86" s="94"/>
      <c r="K86" s="305">
        <v>0.05</v>
      </c>
      <c r="L86" s="861">
        <f>N79*K86</f>
        <v>2982.8079646080596</v>
      </c>
      <c r="M86" s="862"/>
      <c r="N86" s="51"/>
    </row>
    <row r="87" spans="1:14" ht="15.75" thickBot="1">
      <c r="B87" s="824" t="s">
        <v>953</v>
      </c>
      <c r="C87" s="825"/>
      <c r="D87" s="825"/>
      <c r="E87" s="825"/>
      <c r="F87" s="825"/>
      <c r="G87" s="825"/>
      <c r="H87" s="825"/>
      <c r="I87" s="825"/>
      <c r="J87" s="825"/>
      <c r="K87" s="825"/>
      <c r="L87" s="825"/>
      <c r="M87" s="826"/>
      <c r="N87" s="52">
        <f>L84+L85+L86</f>
        <v>17896.847787648356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77553.00707980954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0.15</v>
      </c>
      <c r="N41" s="344">
        <f>N77*M41</f>
        <v>2898.3404201801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2898.3404201801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15487.5</v>
      </c>
      <c r="N48" s="272">
        <f>K48*M48</f>
        <v>15487.5</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15487.5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12</v>
      </c>
      <c r="N72" s="395">
        <f>K72/M72</f>
        <v>10431.749166666666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5"/>
    </row>
    <row r="77" spans="1:15" ht="15.75" thickBot="1">
      <c r="B77" s="824" t="s">
        <v>953</v>
      </c>
      <c r="C77" s="825"/>
      <c r="D77" s="825"/>
      <c r="E77" s="825"/>
      <c r="F77" s="825"/>
      <c r="G77" s="825"/>
      <c r="H77" s="825"/>
      <c r="I77" s="825"/>
      <c r="J77" s="825"/>
      <c r="K77" s="825"/>
      <c r="L77" s="825"/>
      <c r="M77" s="826"/>
      <c r="N77" s="301">
        <f>SUM(N71:N76)</f>
        <v>19322.269467867332</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37708.109888047431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7541.6219776094867</v>
      </c>
      <c r="M84" s="860"/>
      <c r="N84" s="51"/>
    </row>
    <row r="85" spans="1:14">
      <c r="B85" s="89" t="s">
        <v>973</v>
      </c>
      <c r="C85" s="90"/>
      <c r="D85" s="90"/>
      <c r="E85" s="90"/>
      <c r="F85" s="90"/>
      <c r="G85" s="90"/>
      <c r="H85" s="90"/>
      <c r="I85" s="87"/>
      <c r="J85" s="88"/>
      <c r="K85" s="304">
        <v>0.05</v>
      </c>
      <c r="L85" s="859">
        <f>N79*K85</f>
        <v>1885.4054944023717</v>
      </c>
      <c r="M85" s="860"/>
      <c r="N85" s="51"/>
    </row>
    <row r="86" spans="1:14" ht="15.75" thickBot="1">
      <c r="B86" s="91" t="s">
        <v>974</v>
      </c>
      <c r="C86" s="92"/>
      <c r="D86" s="92"/>
      <c r="E86" s="92"/>
      <c r="F86" s="92"/>
      <c r="G86" s="92"/>
      <c r="H86" s="92"/>
      <c r="I86" s="93"/>
      <c r="J86" s="94"/>
      <c r="K86" s="305">
        <v>0.05</v>
      </c>
      <c r="L86" s="861">
        <f>N79*K86</f>
        <v>1885.4054944023717</v>
      </c>
      <c r="M86" s="862"/>
      <c r="N86" s="51"/>
    </row>
    <row r="87" spans="1:14" ht="15.75" thickBot="1">
      <c r="B87" s="824" t="s">
        <v>953</v>
      </c>
      <c r="C87" s="825"/>
      <c r="D87" s="825"/>
      <c r="E87" s="825"/>
      <c r="F87" s="825"/>
      <c r="G87" s="825"/>
      <c r="H87" s="825"/>
      <c r="I87" s="825"/>
      <c r="J87" s="825"/>
      <c r="K87" s="825"/>
      <c r="L87" s="825"/>
      <c r="M87" s="826"/>
      <c r="N87" s="52">
        <f>L84+L85+L86</f>
        <v>11312.43296641423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49020.542854461659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0.15</v>
      </c>
      <c r="N41" s="344">
        <f>N77*M41</f>
        <v>2173.7553151350749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2173.7553151350749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15487.5</v>
      </c>
      <c r="N48" s="272">
        <f>K48*M48</f>
        <v>15487.5</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15487.5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16</v>
      </c>
      <c r="N72" s="395">
        <f>K72/M72</f>
        <v>7823.8118749999994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14491.702100900498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32152.95741603557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6430.5914832071139</v>
      </c>
      <c r="M84" s="860"/>
      <c r="N84" s="51"/>
    </row>
    <row r="85" spans="1:14">
      <c r="B85" s="89" t="s">
        <v>973</v>
      </c>
      <c r="C85" s="90"/>
      <c r="D85" s="90"/>
      <c r="E85" s="90"/>
      <c r="F85" s="90"/>
      <c r="G85" s="90"/>
      <c r="H85" s="90"/>
      <c r="I85" s="87"/>
      <c r="J85" s="88"/>
      <c r="K85" s="304">
        <v>0.05</v>
      </c>
      <c r="L85" s="859">
        <f>N79*K85</f>
        <v>1607.6478708017785</v>
      </c>
      <c r="M85" s="860"/>
      <c r="N85" s="51"/>
    </row>
    <row r="86" spans="1:14" ht="15.75" thickBot="1">
      <c r="B86" s="91" t="s">
        <v>974</v>
      </c>
      <c r="C86" s="92"/>
      <c r="D86" s="92"/>
      <c r="E86" s="92"/>
      <c r="F86" s="92"/>
      <c r="G86" s="92"/>
      <c r="H86" s="92"/>
      <c r="I86" s="93"/>
      <c r="J86" s="94"/>
      <c r="K86" s="305">
        <v>0.05</v>
      </c>
      <c r="L86" s="861">
        <f>N79*K86</f>
        <v>1607.6478708017785</v>
      </c>
      <c r="M86" s="862"/>
      <c r="N86" s="51"/>
    </row>
    <row r="87" spans="1:14" ht="15.75" thickBot="1">
      <c r="B87" s="824" t="s">
        <v>953</v>
      </c>
      <c r="C87" s="825"/>
      <c r="D87" s="825"/>
      <c r="E87" s="825"/>
      <c r="F87" s="825"/>
      <c r="G87" s="825"/>
      <c r="H87" s="825"/>
      <c r="I87" s="825"/>
      <c r="J87" s="825"/>
      <c r="K87" s="825"/>
      <c r="L87" s="825"/>
      <c r="M87" s="826"/>
      <c r="N87" s="52">
        <f>L84+L85+L86</f>
        <v>9645.8872248106709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41798.844640846241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0.15</v>
      </c>
      <c r="N41" s="344">
        <f>N77*M41</f>
        <v>12372.173471193613</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42436.887321237497</v>
      </c>
      <c r="N48" s="272">
        <f>K48*M48</f>
        <v>89117.463374598752</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15487.5</v>
      </c>
      <c r="N49" s="272">
        <f>K49*M49</f>
        <v>15487.5</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104604.96337459875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82481.156474624091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199458.29332041647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39891.658664083297</v>
      </c>
      <c r="M84" s="860"/>
      <c r="N84" s="51"/>
    </row>
    <row r="85" spans="1:14">
      <c r="B85" s="89" t="s">
        <v>973</v>
      </c>
      <c r="C85" s="90"/>
      <c r="D85" s="90"/>
      <c r="E85" s="90"/>
      <c r="F85" s="90"/>
      <c r="G85" s="90"/>
      <c r="H85" s="90"/>
      <c r="I85" s="87"/>
      <c r="J85" s="88"/>
      <c r="K85" s="304">
        <v>0.05</v>
      </c>
      <c r="L85" s="859">
        <f>N79*K85</f>
        <v>9972.9146660208244</v>
      </c>
      <c r="M85" s="860"/>
      <c r="N85" s="51"/>
    </row>
    <row r="86" spans="1:14" ht="15.75" thickBot="1">
      <c r="B86" s="91" t="s">
        <v>974</v>
      </c>
      <c r="C86" s="92"/>
      <c r="D86" s="92"/>
      <c r="E86" s="92"/>
      <c r="F86" s="92"/>
      <c r="G86" s="92"/>
      <c r="H86" s="92"/>
      <c r="I86" s="93"/>
      <c r="J86" s="94"/>
      <c r="K86" s="305">
        <v>0.05</v>
      </c>
      <c r="L86" s="861">
        <f>N79*K86</f>
        <v>9972.9146660208244</v>
      </c>
      <c r="M86" s="862"/>
      <c r="N86" s="51"/>
    </row>
    <row r="87" spans="1:14" ht="15.75" thickBot="1">
      <c r="B87" s="824" t="s">
        <v>953</v>
      </c>
      <c r="C87" s="825"/>
      <c r="D87" s="825"/>
      <c r="E87" s="825"/>
      <c r="F87" s="825"/>
      <c r="G87" s="825"/>
      <c r="H87" s="825"/>
      <c r="I87" s="825"/>
      <c r="J87" s="825"/>
      <c r="K87" s="825"/>
      <c r="L87" s="825"/>
      <c r="M87" s="826"/>
      <c r="N87" s="52">
        <f>L84+L85+L86</f>
        <v>59837.487996124939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259295.78131654143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0.15</v>
      </c>
      <c r="N41" s="344">
        <f>N77*M41</f>
        <v>12372.173471193613</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42436.887321237497</v>
      </c>
      <c r="N48" s="272">
        <f>K48*M48</f>
        <v>84873.774642474993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15487.5</v>
      </c>
      <c r="N49" s="272">
        <f>K49*M49</f>
        <v>15487.5</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100361.27464247499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82481.156474624091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195214.60458829271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39042.920917658543</v>
      </c>
      <c r="M84" s="860"/>
      <c r="N84" s="51"/>
    </row>
    <row r="85" spans="1:14">
      <c r="B85" s="89" t="s">
        <v>973</v>
      </c>
      <c r="C85" s="90"/>
      <c r="D85" s="90"/>
      <c r="E85" s="90"/>
      <c r="F85" s="90"/>
      <c r="G85" s="90"/>
      <c r="H85" s="90"/>
      <c r="I85" s="87"/>
      <c r="J85" s="88"/>
      <c r="K85" s="304">
        <v>0.05</v>
      </c>
      <c r="L85" s="859">
        <f>N79*K85</f>
        <v>9760.7302294146357</v>
      </c>
      <c r="M85" s="860"/>
      <c r="N85" s="51"/>
    </row>
    <row r="86" spans="1:14" ht="15.75" thickBot="1">
      <c r="B86" s="91" t="s">
        <v>974</v>
      </c>
      <c r="C86" s="92"/>
      <c r="D86" s="92"/>
      <c r="E86" s="92"/>
      <c r="F86" s="92"/>
      <c r="G86" s="92"/>
      <c r="H86" s="92"/>
      <c r="I86" s="93"/>
      <c r="J86" s="94"/>
      <c r="K86" s="305">
        <v>0.05</v>
      </c>
      <c r="L86" s="861">
        <f>N79*K86</f>
        <v>9760.7302294146357</v>
      </c>
      <c r="M86" s="862"/>
      <c r="N86" s="51"/>
    </row>
    <row r="87" spans="1:14" ht="15.75" thickBot="1">
      <c r="B87" s="824" t="s">
        <v>953</v>
      </c>
      <c r="C87" s="825"/>
      <c r="D87" s="825"/>
      <c r="E87" s="825"/>
      <c r="F87" s="825"/>
      <c r="G87" s="825"/>
      <c r="H87" s="825"/>
      <c r="I87" s="825"/>
      <c r="J87" s="825"/>
      <c r="K87" s="825"/>
      <c r="L87" s="825"/>
      <c r="M87" s="826"/>
      <c r="N87" s="52">
        <f>L84+L85+L86</f>
        <v>58564.381376487814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253778.98596478053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5165.9250634106666</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5165.9250634106666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42436.887321237497</v>
      </c>
      <c r="N48" s="272">
        <f>K48*M48</f>
        <v>55592.322390821122</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15487.5</v>
      </c>
      <c r="N49" s="272">
        <f>K49*M49</f>
        <v>15487.5</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71079.822390821122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5.7</v>
      </c>
      <c r="N72" s="395">
        <f>K72/M72</f>
        <v>32942.365789473683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51659.250634106662</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127904.99808833846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25580.999617667694</v>
      </c>
      <c r="M84" s="860"/>
      <c r="N84" s="51"/>
    </row>
    <row r="85" spans="1:14">
      <c r="B85" s="89" t="s">
        <v>973</v>
      </c>
      <c r="C85" s="90"/>
      <c r="D85" s="90"/>
      <c r="E85" s="90"/>
      <c r="F85" s="90"/>
      <c r="G85" s="90"/>
      <c r="H85" s="90"/>
      <c r="I85" s="87"/>
      <c r="J85" s="88"/>
      <c r="K85" s="304">
        <v>0.05</v>
      </c>
      <c r="L85" s="859">
        <f>N79*K85</f>
        <v>6395.2499044169235</v>
      </c>
      <c r="M85" s="860"/>
      <c r="N85" s="51"/>
    </row>
    <row r="86" spans="1:14" ht="15.75" thickBot="1">
      <c r="B86" s="91" t="s">
        <v>974</v>
      </c>
      <c r="C86" s="92"/>
      <c r="D86" s="92"/>
      <c r="E86" s="92"/>
      <c r="F86" s="92"/>
      <c r="G86" s="92"/>
      <c r="H86" s="92"/>
      <c r="I86" s="93"/>
      <c r="J86" s="94"/>
      <c r="K86" s="305">
        <v>0.05</v>
      </c>
      <c r="L86" s="861">
        <f>N79*K86</f>
        <v>6395.2499044169235</v>
      </c>
      <c r="M86" s="862"/>
      <c r="N86" s="51"/>
    </row>
    <row r="87" spans="1:14" ht="15.75" thickBot="1">
      <c r="B87" s="824" t="s">
        <v>953</v>
      </c>
      <c r="C87" s="825"/>
      <c r="D87" s="825"/>
      <c r="E87" s="825"/>
      <c r="F87" s="825"/>
      <c r="G87" s="825"/>
      <c r="H87" s="825"/>
      <c r="I87" s="825"/>
      <c r="J87" s="825"/>
      <c r="K87" s="825"/>
      <c r="L87" s="825"/>
      <c r="M87" s="826"/>
      <c r="N87" s="52">
        <f>L84+L85+L86</f>
        <v>38371.499426501541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166276.49751483998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4330.2607149177647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4330.2607149177647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42436.887321237497</v>
      </c>
      <c r="N48" s="272">
        <f>K48*M48</f>
        <v>46680.576053361248</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15487.5</v>
      </c>
      <c r="N49" s="272">
        <f>K49*M49</f>
        <v>15487.5</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62168.076053361248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6.8</v>
      </c>
      <c r="N72" s="395">
        <f>K72/M72</f>
        <v>27613.453676470588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43302.607149177646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109800.94391745667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21960.188783491336</v>
      </c>
      <c r="M84" s="860"/>
      <c r="N84" s="51"/>
    </row>
    <row r="85" spans="1:14">
      <c r="B85" s="89" t="s">
        <v>973</v>
      </c>
      <c r="C85" s="90"/>
      <c r="D85" s="90"/>
      <c r="E85" s="90"/>
      <c r="F85" s="90"/>
      <c r="G85" s="90"/>
      <c r="H85" s="90"/>
      <c r="I85" s="87"/>
      <c r="J85" s="88"/>
      <c r="K85" s="304">
        <v>0.05</v>
      </c>
      <c r="L85" s="859">
        <f>N79*K85</f>
        <v>5490.047195872834</v>
      </c>
      <c r="M85" s="860"/>
      <c r="N85" s="51"/>
    </row>
    <row r="86" spans="1:14" ht="15.75" thickBot="1">
      <c r="B86" s="91" t="s">
        <v>974</v>
      </c>
      <c r="C86" s="92"/>
      <c r="D86" s="92"/>
      <c r="E86" s="92"/>
      <c r="F86" s="92"/>
      <c r="G86" s="92"/>
      <c r="H86" s="92"/>
      <c r="I86" s="93"/>
      <c r="J86" s="94"/>
      <c r="K86" s="305">
        <v>0.05</v>
      </c>
      <c r="L86" s="861">
        <f>N79*K86</f>
        <v>5490.047195872834</v>
      </c>
      <c r="M86" s="862"/>
      <c r="N86" s="51"/>
    </row>
    <row r="87" spans="1:14" ht="15.75" thickBot="1">
      <c r="B87" s="824" t="s">
        <v>953</v>
      </c>
      <c r="C87" s="825"/>
      <c r="D87" s="825"/>
      <c r="E87" s="825"/>
      <c r="F87" s="825"/>
      <c r="G87" s="825"/>
      <c r="H87" s="825"/>
      <c r="I87" s="825"/>
      <c r="J87" s="825"/>
      <c r="K87" s="825"/>
      <c r="L87" s="825"/>
      <c r="M87" s="826"/>
      <c r="N87" s="52">
        <f>L84+L85+L86</f>
        <v>32940.283175237004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142741.22709269368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294.45772861440798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294.45772861440798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42436.887321237497</v>
      </c>
      <c r="N48" s="272">
        <f>K48*M48</f>
        <v>2121.844366061875</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44.451023413669695</v>
      </c>
      <c r="N49" s="272">
        <f>K49*M49</f>
        <v>222.25511706834848</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9597.3957437147092</v>
      </c>
      <c r="N50" s="272">
        <f>K50*M50</f>
        <v>9597.3957437147092</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11941.495226844932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100</v>
      </c>
      <c r="N72" s="395">
        <f>K72/M72</f>
        <v>1877.7148499999998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2944.5772861440796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15180.530241603421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3036.1060483206843</v>
      </c>
      <c r="M84" s="860"/>
      <c r="N84" s="51"/>
    </row>
    <row r="85" spans="1:14">
      <c r="B85" s="89" t="s">
        <v>973</v>
      </c>
      <c r="C85" s="90"/>
      <c r="D85" s="90"/>
      <c r="E85" s="90"/>
      <c r="F85" s="90"/>
      <c r="G85" s="90"/>
      <c r="H85" s="90"/>
      <c r="I85" s="87"/>
      <c r="J85" s="88"/>
      <c r="K85" s="304">
        <v>0.05</v>
      </c>
      <c r="L85" s="859">
        <f>N79*K85</f>
        <v>759.02651208017107</v>
      </c>
      <c r="M85" s="860"/>
      <c r="N85" s="51"/>
    </row>
    <row r="86" spans="1:14" ht="15.75" thickBot="1">
      <c r="B86" s="91" t="s">
        <v>974</v>
      </c>
      <c r="C86" s="92"/>
      <c r="D86" s="92"/>
      <c r="E86" s="92"/>
      <c r="F86" s="92"/>
      <c r="G86" s="92"/>
      <c r="H86" s="92"/>
      <c r="I86" s="93"/>
      <c r="J86" s="94"/>
      <c r="K86" s="305">
        <v>0.05</v>
      </c>
      <c r="L86" s="861">
        <f>N79*K86</f>
        <v>759.02651208017107</v>
      </c>
      <c r="M86" s="862"/>
      <c r="N86" s="51"/>
    </row>
    <row r="87" spans="1:14" ht="15.75" thickBot="1">
      <c r="B87" s="824" t="s">
        <v>953</v>
      </c>
      <c r="C87" s="825"/>
      <c r="D87" s="825"/>
      <c r="E87" s="825"/>
      <c r="F87" s="825"/>
      <c r="G87" s="825"/>
      <c r="H87" s="825"/>
      <c r="I87" s="825"/>
      <c r="J87" s="825"/>
      <c r="K87" s="825"/>
      <c r="L87" s="825"/>
      <c r="M87" s="826"/>
      <c r="N87" s="52">
        <f>L84+L85+L86</f>
        <v>4554.1590724810267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19734.689314084448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125.18099000000001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125.18099000000001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833.60241671940378</v>
      </c>
      <c r="N48" s="272">
        <f>K48*M48</f>
        <v>833.60241671940378</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23900.711135222573</v>
      </c>
      <c r="N49" s="272">
        <f>K49*M49</f>
        <v>1195.0355567611286</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42436.887321237497</v>
      </c>
      <c r="N50" s="272">
        <f>K50*M50</f>
        <v>3182.7665490928121</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44.451023413669695</v>
      </c>
      <c r="N51" s="272">
        <f>K51*M51</f>
        <v>222.25511706834848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5433.6596396416926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100</v>
      </c>
      <c r="N71" s="395">
        <f>K71/M71</f>
        <v>1251.8099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1251.8099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6810.6505296416926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1362.1301059283387</v>
      </c>
      <c r="M84" s="860"/>
      <c r="N84" s="51"/>
    </row>
    <row r="85" spans="1:14">
      <c r="B85" s="89" t="s">
        <v>973</v>
      </c>
      <c r="C85" s="90"/>
      <c r="D85" s="90"/>
      <c r="E85" s="90"/>
      <c r="F85" s="90"/>
      <c r="G85" s="90"/>
      <c r="H85" s="90"/>
      <c r="I85" s="87"/>
      <c r="J85" s="88"/>
      <c r="K85" s="304">
        <v>0.05</v>
      </c>
      <c r="L85" s="859">
        <f>N79*K85</f>
        <v>340.53252648208468</v>
      </c>
      <c r="M85" s="860"/>
      <c r="N85" s="51"/>
    </row>
    <row r="86" spans="1:14" ht="15.75" thickBot="1">
      <c r="B86" s="91" t="s">
        <v>974</v>
      </c>
      <c r="C86" s="92"/>
      <c r="D86" s="92"/>
      <c r="E86" s="92"/>
      <c r="F86" s="92"/>
      <c r="G86" s="92"/>
      <c r="H86" s="92"/>
      <c r="I86" s="93"/>
      <c r="J86" s="94"/>
      <c r="K86" s="305">
        <v>0.05</v>
      </c>
      <c r="L86" s="861">
        <f>N79*K86</f>
        <v>340.53252648208468</v>
      </c>
      <c r="M86" s="862"/>
      <c r="N86" s="51"/>
    </row>
    <row r="87" spans="1:14" ht="15.75" thickBot="1">
      <c r="B87" s="824" t="s">
        <v>953</v>
      </c>
      <c r="C87" s="825"/>
      <c r="D87" s="825"/>
      <c r="E87" s="825"/>
      <c r="F87" s="825"/>
      <c r="G87" s="825"/>
      <c r="H87" s="825"/>
      <c r="I87" s="825"/>
      <c r="J87" s="825"/>
      <c r="K87" s="825"/>
      <c r="L87" s="825"/>
      <c r="M87" s="826"/>
      <c r="N87" s="52">
        <f>L84+L85+L86</f>
        <v>2043.1951588925081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8853.8456885342002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253</v>
      </c>
      <c r="B36" s="873" t="str">
        <f>VLOOKUP(A36,EQUIPOS!A6:D154,3,FALSE)</f>
        <v>Máquina hidrosembradora</v>
      </c>
      <c r="C36" s="874"/>
      <c r="D36" s="874"/>
      <c r="E36" s="874"/>
      <c r="F36" s="874"/>
      <c r="G36" s="874"/>
      <c r="H36" s="875"/>
      <c r="I36" s="267"/>
      <c r="J36" s="268"/>
      <c r="K36" s="269">
        <f>VLOOKUP(A36,EQUIPOS!A6:D163,4,FALSE)</f>
        <v>16788.565117903825</v>
      </c>
      <c r="L36" s="270"/>
      <c r="M36" s="336">
        <v>350</v>
      </c>
      <c r="N36" s="272">
        <f>K36/M36</f>
        <v>47.967328908296643</v>
      </c>
    </row>
    <row r="37" spans="1:14">
      <c r="A37" s="113" t="s">
        <v>138</v>
      </c>
      <c r="B37" s="873" t="str">
        <f>VLOOKUP(A37,EQUIPOS!A7:D154,3,FALSE)</f>
        <v>Camioneta D-300</v>
      </c>
      <c r="C37" s="874"/>
      <c r="D37" s="874"/>
      <c r="E37" s="874"/>
      <c r="F37" s="874"/>
      <c r="G37" s="874"/>
      <c r="H37" s="875"/>
      <c r="I37" s="421"/>
      <c r="J37" s="422"/>
      <c r="K37" s="269">
        <f>VLOOKUP(A37,EQUIPOS!A7:D164,4,FALSE)</f>
        <v>42617.787554046787</v>
      </c>
      <c r="L37" s="335"/>
      <c r="M37" s="336">
        <v>350</v>
      </c>
      <c r="N37" s="272">
        <f>K37/M37</f>
        <v>121.76510729727653</v>
      </c>
    </row>
    <row r="38" spans="1:14">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5.2581737252572855</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174.99060993083046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833.60241671940378</v>
      </c>
      <c r="N48" s="272">
        <f>K48*M48</f>
        <v>833.60241671940378</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3143.3275500463524</v>
      </c>
      <c r="N49" s="272">
        <f>K49*M49</f>
        <v>1257.331020018541</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44.451023413669695</v>
      </c>
      <c r="N50" s="272">
        <f>K50*M50</f>
        <v>222.25511706834848</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23900.711135222573</v>
      </c>
      <c r="N51" s="272">
        <f>K51*M51</f>
        <v>1195.0355567611286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3508.224110567422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2800</v>
      </c>
      <c r="N71" s="395">
        <f>K71/M71</f>
        <v>67.061244642857133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105.1634745051457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3788.3781950033981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757.67563900067967</v>
      </c>
      <c r="M84" s="860"/>
      <c r="N84" s="51"/>
    </row>
    <row r="85" spans="1:14">
      <c r="B85" s="89" t="s">
        <v>973</v>
      </c>
      <c r="C85" s="90"/>
      <c r="D85" s="90"/>
      <c r="E85" s="90"/>
      <c r="F85" s="90"/>
      <c r="G85" s="90"/>
      <c r="H85" s="90"/>
      <c r="I85" s="87"/>
      <c r="J85" s="88"/>
      <c r="K85" s="304">
        <v>0.05</v>
      </c>
      <c r="L85" s="859">
        <f>N79*K85</f>
        <v>189.41890975016992</v>
      </c>
      <c r="M85" s="860"/>
      <c r="N85" s="51"/>
    </row>
    <row r="86" spans="1:14" ht="15.75" thickBot="1">
      <c r="B86" s="91" t="s">
        <v>974</v>
      </c>
      <c r="C86" s="92"/>
      <c r="D86" s="92"/>
      <c r="E86" s="92"/>
      <c r="F86" s="92"/>
      <c r="G86" s="92"/>
      <c r="H86" s="92"/>
      <c r="I86" s="93"/>
      <c r="J86" s="94"/>
      <c r="K86" s="305">
        <v>0.05</v>
      </c>
      <c r="L86" s="861">
        <f>N79*K86</f>
        <v>189.41890975016992</v>
      </c>
      <c r="M86" s="862"/>
      <c r="N86" s="51"/>
    </row>
    <row r="87" spans="1:14" ht="15.75" thickBot="1">
      <c r="B87" s="824" t="s">
        <v>953</v>
      </c>
      <c r="C87" s="825"/>
      <c r="D87" s="825"/>
      <c r="E87" s="825"/>
      <c r="F87" s="825"/>
      <c r="G87" s="825"/>
      <c r="H87" s="825"/>
      <c r="I87" s="825"/>
      <c r="J87" s="825"/>
      <c r="K87" s="825"/>
      <c r="L87" s="825"/>
      <c r="M87" s="826"/>
      <c r="N87" s="52">
        <f>L84+L85+L86</f>
        <v>1136.5134585010194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4924.8916535044173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29.25" customHeight="1" thickBot="1">
      <c r="A31" t="s">
        <v>1845</v>
      </c>
      <c r="B31" s="80" t="s">
        <v>1726</v>
      </c>
      <c r="C31" s="966" t="s">
        <v>2049</v>
      </c>
      <c r="D31" s="967"/>
      <c r="E31" s="967"/>
      <c r="F31" s="967"/>
      <c r="G31" s="967"/>
      <c r="H31" s="967"/>
      <c r="I31" s="967"/>
      <c r="J31" s="967"/>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138</v>
      </c>
      <c r="B36" s="873" t="str">
        <f>VLOOKUP(A36,EQUIPOS!A6:D154,3,FALSE)</f>
        <v>Camioneta D-300</v>
      </c>
      <c r="C36" s="874"/>
      <c r="D36" s="874"/>
      <c r="E36" s="874"/>
      <c r="F36" s="874"/>
      <c r="G36" s="874"/>
      <c r="H36" s="875"/>
      <c r="I36" s="267"/>
      <c r="J36" s="268"/>
      <c r="K36" s="269">
        <f>VLOOKUP(A36,EQUIPOS!A6:D163,4,FALSE)</f>
        <v>42617.787554046787</v>
      </c>
      <c r="L36" s="270"/>
      <c r="M36" s="336">
        <v>8000</v>
      </c>
      <c r="N36" s="272">
        <f>K36/M36</f>
        <v>5.3272234442558482</v>
      </c>
    </row>
    <row r="37" spans="1:14">
      <c r="A37" s="113"/>
      <c r="B37" s="873"/>
      <c r="C37" s="874"/>
      <c r="D37" s="874"/>
      <c r="E37" s="874"/>
      <c r="F37" s="874"/>
      <c r="G37" s="874"/>
      <c r="H37" s="875"/>
      <c r="I37" s="421"/>
      <c r="J37" s="422"/>
      <c r="K37" s="269"/>
      <c r="L37" s="335"/>
      <c r="M37" s="336"/>
      <c r="N37" s="272"/>
    </row>
    <row r="38" spans="1:14">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29.445772861440798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34.772996305696644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5782.1061673131207</v>
      </c>
      <c r="N48" s="272">
        <f>K48*M48</f>
        <v>6071.2114756787769</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13985.353963819256</v>
      </c>
      <c r="N49" s="272">
        <f>K49*M49</f>
        <v>13985.353963819256</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758.55509262175394</v>
      </c>
      <c r="N50" s="272">
        <f>K50*M50</f>
        <v>1517.1101852435079</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21573.675624741543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2944.5772861440796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24553.025907191317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4910.6051814382636</v>
      </c>
      <c r="M84" s="860"/>
      <c r="N84" s="51"/>
    </row>
    <row r="85" spans="1:14">
      <c r="B85" s="89" t="s">
        <v>973</v>
      </c>
      <c r="C85" s="90"/>
      <c r="D85" s="90"/>
      <c r="E85" s="90"/>
      <c r="F85" s="90"/>
      <c r="G85" s="90"/>
      <c r="H85" s="90"/>
      <c r="I85" s="87"/>
      <c r="J85" s="88"/>
      <c r="K85" s="304">
        <v>0.05</v>
      </c>
      <c r="L85" s="859">
        <f>N79*K85</f>
        <v>1227.6512953595659</v>
      </c>
      <c r="M85" s="860"/>
      <c r="N85" s="51"/>
    </row>
    <row r="86" spans="1:14" ht="15.75" thickBot="1">
      <c r="B86" s="91" t="s">
        <v>974</v>
      </c>
      <c r="C86" s="92"/>
      <c r="D86" s="92"/>
      <c r="E86" s="92"/>
      <c r="F86" s="92"/>
      <c r="G86" s="92"/>
      <c r="H86" s="92"/>
      <c r="I86" s="93"/>
      <c r="J86" s="94"/>
      <c r="K86" s="305">
        <v>0.05</v>
      </c>
      <c r="L86" s="861">
        <f>N79*K86</f>
        <v>1227.6512953595659</v>
      </c>
      <c r="M86" s="862"/>
      <c r="N86" s="51"/>
    </row>
    <row r="87" spans="1:14" ht="15.75" thickBot="1">
      <c r="B87" s="824" t="s">
        <v>953</v>
      </c>
      <c r="C87" s="825"/>
      <c r="D87" s="825"/>
      <c r="E87" s="825"/>
      <c r="F87" s="825"/>
      <c r="G87" s="825"/>
      <c r="H87" s="825"/>
      <c r="I87" s="825"/>
      <c r="J87" s="825"/>
      <c r="K87" s="825"/>
      <c r="L87" s="825"/>
      <c r="M87" s="826"/>
      <c r="N87" s="52">
        <f>L84+L85+L86</f>
        <v>7365.9077721573949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31918.933679348713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28.5" customHeight="1" thickBot="1">
      <c r="A31" t="s">
        <v>1845</v>
      </c>
      <c r="B31" s="80" t="s">
        <v>1727</v>
      </c>
      <c r="C31" s="966" t="s">
        <v>2052</v>
      </c>
      <c r="D31" s="967"/>
      <c r="E31" s="967"/>
      <c r="F31" s="967"/>
      <c r="G31" s="967"/>
      <c r="H31" s="967"/>
      <c r="I31" s="967"/>
      <c r="J31" s="967"/>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138</v>
      </c>
      <c r="B36" s="873" t="str">
        <f>VLOOKUP(A36,EQUIPOS!A6:D154,3,FALSE)</f>
        <v>Camioneta D-300</v>
      </c>
      <c r="C36" s="874"/>
      <c r="D36" s="874"/>
      <c r="E36" s="874"/>
      <c r="F36" s="874"/>
      <c r="G36" s="874"/>
      <c r="H36" s="875"/>
      <c r="I36" s="267"/>
      <c r="J36" s="268"/>
      <c r="K36" s="269">
        <f>VLOOKUP(A36,EQUIPOS!A6:D163,4,FALSE)</f>
        <v>42617.787554046787</v>
      </c>
      <c r="L36" s="270"/>
      <c r="M36" s="336">
        <v>8000</v>
      </c>
      <c r="N36" s="272">
        <f>K36/M36</f>
        <v>5.3272234442558482</v>
      </c>
    </row>
    <row r="37" spans="1:14">
      <c r="A37" s="113"/>
      <c r="B37" s="873"/>
      <c r="C37" s="874"/>
      <c r="D37" s="874"/>
      <c r="E37" s="874"/>
      <c r="F37" s="874"/>
      <c r="G37" s="874"/>
      <c r="H37" s="875"/>
      <c r="I37" s="421"/>
      <c r="J37" s="422"/>
      <c r="K37" s="269"/>
      <c r="L37" s="335"/>
      <c r="M37" s="336"/>
      <c r="N37" s="272"/>
    </row>
    <row r="38" spans="1:14">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29.445772861440798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34.772996305696644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10751.57695202293</v>
      </c>
      <c r="N48" s="272">
        <f>K48*M48</f>
        <v>11289.155799624077</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13985.353963819256</v>
      </c>
      <c r="N49" s="272">
        <f>K49*M49</f>
        <v>13985.353963819256</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758.55509262175394</v>
      </c>
      <c r="N50" s="272">
        <f>K50*M50</f>
        <v>1517.1101852435079</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26791.619948686843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2944.5772861440796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29770.970231136616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5954.1940462273233</v>
      </c>
      <c r="M84" s="860"/>
      <c r="N84" s="51"/>
    </row>
    <row r="85" spans="1:14">
      <c r="B85" s="89" t="s">
        <v>973</v>
      </c>
      <c r="C85" s="90"/>
      <c r="D85" s="90"/>
      <c r="E85" s="90"/>
      <c r="F85" s="90"/>
      <c r="G85" s="90"/>
      <c r="H85" s="90"/>
      <c r="I85" s="87"/>
      <c r="J85" s="88"/>
      <c r="K85" s="304">
        <v>0.05</v>
      </c>
      <c r="L85" s="859">
        <f>N79*K85</f>
        <v>1488.5485115568308</v>
      </c>
      <c r="M85" s="860"/>
      <c r="N85" s="51"/>
    </row>
    <row r="86" spans="1:14" ht="15.75" thickBot="1">
      <c r="B86" s="91" t="s">
        <v>974</v>
      </c>
      <c r="C86" s="92"/>
      <c r="D86" s="92"/>
      <c r="E86" s="92"/>
      <c r="F86" s="92"/>
      <c r="G86" s="92"/>
      <c r="H86" s="92"/>
      <c r="I86" s="93"/>
      <c r="J86" s="94"/>
      <c r="K86" s="305">
        <v>0.05</v>
      </c>
      <c r="L86" s="861">
        <f>N79*K86</f>
        <v>1488.5485115568308</v>
      </c>
      <c r="M86" s="862"/>
      <c r="N86" s="51"/>
    </row>
    <row r="87" spans="1:14" ht="15.75" thickBot="1">
      <c r="B87" s="824" t="s">
        <v>953</v>
      </c>
      <c r="C87" s="825"/>
      <c r="D87" s="825"/>
      <c r="E87" s="825"/>
      <c r="F87" s="825"/>
      <c r="G87" s="825"/>
      <c r="H87" s="825"/>
      <c r="I87" s="825"/>
      <c r="J87" s="825"/>
      <c r="K87" s="825"/>
      <c r="L87" s="825"/>
      <c r="M87" s="826"/>
      <c r="N87" s="52">
        <f>L84+L85+L86</f>
        <v>8931.2910693409849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38702.261300477599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119</v>
      </c>
      <c r="B36" s="873" t="str">
        <f>VLOOKUP(A36,EQUIPOS!A6:D154,3,FALSE)</f>
        <v xml:space="preserve">Bomba de concreto, Producción: 30 m3/h, POTENCIA: 67 HP, MAX PRESION DE CONCRETO: 1150 PSI
</v>
      </c>
      <c r="C36" s="874"/>
      <c r="D36" s="874"/>
      <c r="E36" s="874"/>
      <c r="F36" s="874"/>
      <c r="G36" s="874"/>
      <c r="H36" s="875"/>
      <c r="I36" s="267"/>
      <c r="J36" s="268"/>
      <c r="K36" s="269">
        <f>VLOOKUP(A36,EQUIPOS!A6:D163,4,FALSE)</f>
        <v>37529.918346718063</v>
      </c>
      <c r="L36" s="270"/>
      <c r="M36" s="336">
        <v>100</v>
      </c>
      <c r="N36" s="272">
        <f>K36/M36</f>
        <v>375.29918346718063</v>
      </c>
    </row>
    <row r="37" spans="1:14">
      <c r="A37" s="113" t="s">
        <v>138</v>
      </c>
      <c r="B37" s="873" t="str">
        <f>VLOOKUP(A37,EQUIPOS!A7:D154,3,FALSE)</f>
        <v>Camioneta D-300</v>
      </c>
      <c r="C37" s="874"/>
      <c r="D37" s="874"/>
      <c r="E37" s="874"/>
      <c r="F37" s="874"/>
      <c r="G37" s="874"/>
      <c r="H37" s="875"/>
      <c r="I37" s="421"/>
      <c r="J37" s="422"/>
      <c r="K37" s="269">
        <f>VLOOKUP(A37,EQUIPOS!A7:D164,4,FALSE)</f>
        <v>42617.787554046787</v>
      </c>
      <c r="L37" s="335"/>
      <c r="M37" s="336">
        <v>1000</v>
      </c>
      <c r="N37" s="272">
        <f>K37/M37</f>
        <v>42.617787554046785</v>
      </c>
    </row>
    <row r="38" spans="1:14">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4.4631027951800997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422.3800738164075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496969.60518354364</v>
      </c>
      <c r="N48" s="272">
        <f>K48*M48</f>
        <v>49696.960518354368</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2938.4292749756978</v>
      </c>
      <c r="N49" s="272">
        <f>K49*M49</f>
        <v>3232.272202473268</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30265.038210881477</v>
      </c>
      <c r="N50" s="272">
        <f>K50*M50</f>
        <v>30265.038210881477</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83194.270931709107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800</v>
      </c>
      <c r="N71" s="395">
        <f>K71/M71</f>
        <v>312.95247499999999</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446.31027951800996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84062.961285043537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16812.59225700871</v>
      </c>
      <c r="M84" s="860"/>
      <c r="N84" s="51"/>
    </row>
    <row r="85" spans="1:14">
      <c r="B85" s="89" t="s">
        <v>973</v>
      </c>
      <c r="C85" s="90"/>
      <c r="D85" s="90"/>
      <c r="E85" s="90"/>
      <c r="F85" s="90"/>
      <c r="G85" s="90"/>
      <c r="H85" s="90"/>
      <c r="I85" s="87"/>
      <c r="J85" s="88"/>
      <c r="K85" s="304">
        <v>0.05</v>
      </c>
      <c r="L85" s="859">
        <f>N79*K85</f>
        <v>4203.1480642521774</v>
      </c>
      <c r="M85" s="860"/>
      <c r="N85" s="51"/>
    </row>
    <row r="86" spans="1:14" ht="15.75" thickBot="1">
      <c r="B86" s="91" t="s">
        <v>974</v>
      </c>
      <c r="C86" s="92"/>
      <c r="D86" s="92"/>
      <c r="E86" s="92"/>
      <c r="F86" s="92"/>
      <c r="G86" s="92"/>
      <c r="H86" s="92"/>
      <c r="I86" s="93"/>
      <c r="J86" s="94"/>
      <c r="K86" s="305">
        <v>0.05</v>
      </c>
      <c r="L86" s="861">
        <f>N79*K86</f>
        <v>4203.1480642521774</v>
      </c>
      <c r="M86" s="862"/>
      <c r="N86" s="51"/>
    </row>
    <row r="87" spans="1:14" ht="15.75" thickBot="1">
      <c r="B87" s="824" t="s">
        <v>953</v>
      </c>
      <c r="C87" s="825"/>
      <c r="D87" s="825"/>
      <c r="E87" s="825"/>
      <c r="F87" s="825"/>
      <c r="G87" s="825"/>
      <c r="H87" s="825"/>
      <c r="I87" s="825"/>
      <c r="J87" s="825"/>
      <c r="K87" s="825"/>
      <c r="L87" s="825"/>
      <c r="M87" s="826"/>
      <c r="N87" s="52">
        <f>L84+L85+L86</f>
        <v>25218.888385513066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109281.84967055661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312.95247499999999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312.95247499999999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42436.887321237497</v>
      </c>
      <c r="N48" s="272">
        <f>K48*M48</f>
        <v>21218.443660618748</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27247.766858282441</v>
      </c>
      <c r="N49" s="272">
        <f>K49*M49</f>
        <v>27247.766858282441</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48466.210518901193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87">
        <v>10</v>
      </c>
      <c r="N71" s="395">
        <f>K71/M71</f>
        <v>6259.0494999999992</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6259.0494999999992</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55038.212493901192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11007.642498780238</v>
      </c>
      <c r="M84" s="860"/>
      <c r="N84" s="51"/>
    </row>
    <row r="85" spans="1:14">
      <c r="B85" s="89" t="s">
        <v>973</v>
      </c>
      <c r="C85" s="90"/>
      <c r="D85" s="90"/>
      <c r="E85" s="90"/>
      <c r="F85" s="90"/>
      <c r="G85" s="90"/>
      <c r="H85" s="90"/>
      <c r="I85" s="87"/>
      <c r="J85" s="88"/>
      <c r="K85" s="304">
        <v>0.05</v>
      </c>
      <c r="L85" s="859">
        <f>N79*K85</f>
        <v>2751.9106246950596</v>
      </c>
      <c r="M85" s="860"/>
      <c r="N85" s="51"/>
    </row>
    <row r="86" spans="1:14" ht="15.75" thickBot="1">
      <c r="B86" s="91" t="s">
        <v>974</v>
      </c>
      <c r="C86" s="92"/>
      <c r="D86" s="92"/>
      <c r="E86" s="92"/>
      <c r="F86" s="92"/>
      <c r="G86" s="92"/>
      <c r="H86" s="92"/>
      <c r="I86" s="93"/>
      <c r="J86" s="94"/>
      <c r="K86" s="305">
        <v>0.05</v>
      </c>
      <c r="L86" s="861">
        <f>N79*K86</f>
        <v>2751.9106246950596</v>
      </c>
      <c r="M86" s="862"/>
      <c r="N86" s="51"/>
    </row>
    <row r="87" spans="1:14" ht="15.75" thickBot="1">
      <c r="B87" s="824" t="s">
        <v>953</v>
      </c>
      <c r="C87" s="825"/>
      <c r="D87" s="825"/>
      <c r="E87" s="825"/>
      <c r="F87" s="825"/>
      <c r="G87" s="825"/>
      <c r="H87" s="825"/>
      <c r="I87" s="825"/>
      <c r="J87" s="825"/>
      <c r="K87" s="825"/>
      <c r="L87" s="825"/>
      <c r="M87" s="826"/>
      <c r="N87" s="52">
        <f>L84+L85+L86</f>
        <v>16511.463748170358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71549.676242071553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N76*M41</f>
        <v>104317.49166666667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104317.49166666667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1027.3824757448688</v>
      </c>
      <c r="N48" s="272">
        <f>K48*M48</f>
        <v>1130120.7233193556</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4" t="s">
        <v>953</v>
      </c>
      <c r="C54" s="825"/>
      <c r="D54" s="825"/>
      <c r="E54" s="825"/>
      <c r="F54" s="825"/>
      <c r="G54" s="825"/>
      <c r="H54" s="825"/>
      <c r="I54" s="825"/>
      <c r="J54" s="825"/>
      <c r="K54" s="825"/>
      <c r="L54" s="825"/>
      <c r="M54" s="826"/>
      <c r="N54" s="394">
        <f>SUM(N48:N53)</f>
        <v>1130120.7233193556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4"/>
      <c r="M64" s="995"/>
      <c r="N64" s="485"/>
    </row>
    <row r="65" spans="1:15" ht="15.75" thickBot="1">
      <c r="B65" s="824" t="s">
        <v>953</v>
      </c>
      <c r="C65" s="825"/>
      <c r="D65" s="825"/>
      <c r="E65" s="825"/>
      <c r="F65" s="825"/>
      <c r="G65" s="825"/>
      <c r="H65" s="825"/>
      <c r="I65" s="825"/>
      <c r="J65" s="825"/>
      <c r="K65" s="825"/>
      <c r="L65" s="825"/>
      <c r="M65" s="826"/>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978"/>
      <c r="N69" s="98" t="s">
        <v>951</v>
      </c>
    </row>
    <row r="70" spans="1:15">
      <c r="A70" s="171"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487">
        <v>0.15</v>
      </c>
      <c r="N70" s="395">
        <f>K70/M70</f>
        <v>2086349.8333333333</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6"/>
      <c r="C75" s="997"/>
      <c r="D75" s="997"/>
      <c r="E75" s="997"/>
      <c r="F75" s="997"/>
      <c r="G75" s="997"/>
      <c r="H75" s="997"/>
      <c r="I75" s="169"/>
      <c r="J75" s="169"/>
      <c r="K75" s="169"/>
      <c r="L75" s="998"/>
      <c r="M75" s="999"/>
      <c r="N75" s="45"/>
    </row>
    <row r="76" spans="1:15" ht="15.75" thickBot="1">
      <c r="B76" s="824" t="s">
        <v>953</v>
      </c>
      <c r="C76" s="825"/>
      <c r="D76" s="825"/>
      <c r="E76" s="825"/>
      <c r="F76" s="825"/>
      <c r="G76" s="825"/>
      <c r="H76" s="825"/>
      <c r="I76" s="825"/>
      <c r="J76" s="825"/>
      <c r="K76" s="825"/>
      <c r="L76" s="825"/>
      <c r="M76" s="826"/>
      <c r="N76" s="301">
        <f>SUM(N70:N75)</f>
        <v>2086349.8333333333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3320788.0483193556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664157.60966387112</v>
      </c>
      <c r="M83" s="860"/>
      <c r="N83" s="51"/>
    </row>
    <row r="84" spans="1:14">
      <c r="B84" s="89" t="s">
        <v>973</v>
      </c>
      <c r="C84" s="90"/>
      <c r="D84" s="90"/>
      <c r="E84" s="90"/>
      <c r="F84" s="90"/>
      <c r="G84" s="90"/>
      <c r="H84" s="90"/>
      <c r="I84" s="87"/>
      <c r="J84" s="88"/>
      <c r="K84" s="304">
        <v>0.05</v>
      </c>
      <c r="L84" s="859">
        <f>N78*K84</f>
        <v>166039.40241596778</v>
      </c>
      <c r="M84" s="860"/>
      <c r="N84" s="51"/>
    </row>
    <row r="85" spans="1:14" ht="15.75" thickBot="1">
      <c r="B85" s="91" t="s">
        <v>974</v>
      </c>
      <c r="C85" s="92"/>
      <c r="D85" s="92"/>
      <c r="E85" s="92"/>
      <c r="F85" s="92"/>
      <c r="G85" s="92"/>
      <c r="H85" s="92"/>
      <c r="I85" s="93"/>
      <c r="J85" s="94"/>
      <c r="K85" s="305">
        <v>0.05</v>
      </c>
      <c r="L85" s="861">
        <f>N78*K85</f>
        <v>166039.40241596778</v>
      </c>
      <c r="M85" s="862"/>
      <c r="N85" s="51"/>
    </row>
    <row r="86" spans="1:14" ht="15.75" thickBot="1">
      <c r="B86" s="824" t="s">
        <v>953</v>
      </c>
      <c r="C86" s="825"/>
      <c r="D86" s="825"/>
      <c r="E86" s="825"/>
      <c r="F86" s="825"/>
      <c r="G86" s="825"/>
      <c r="H86" s="825"/>
      <c r="I86" s="825"/>
      <c r="J86" s="825"/>
      <c r="K86" s="825"/>
      <c r="L86" s="825"/>
      <c r="M86" s="826"/>
      <c r="N86" s="52">
        <f>L83+L84+L85</f>
        <v>996236.41449580668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4317024.4628151618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29.25"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28.5" customHeight="1" thickBot="1">
      <c r="A31" t="s">
        <v>1845</v>
      </c>
      <c r="B31" s="107" t="s">
        <v>1166</v>
      </c>
      <c r="C31" s="1000" t="s">
        <v>2193</v>
      </c>
      <c r="D31" s="1001"/>
      <c r="E31" s="1001"/>
      <c r="F31" s="1001"/>
      <c r="G31" s="1001"/>
      <c r="H31" s="1001"/>
      <c r="I31" s="1001"/>
      <c r="J31" s="1001"/>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71" t="s">
        <v>373</v>
      </c>
      <c r="B36" s="873" t="str">
        <f>VLOOKUP(A36,EQUIPOS!A6:D154,3,FALSE)</f>
        <v>Volqueta 6 m3</v>
      </c>
      <c r="C36" s="874"/>
      <c r="D36" s="874"/>
      <c r="E36" s="874"/>
      <c r="F36" s="874"/>
      <c r="G36" s="874"/>
      <c r="H36" s="875"/>
      <c r="I36" s="267"/>
      <c r="J36" s="268"/>
      <c r="K36" s="269">
        <f>VLOOKUP(A36,EQUIPOS!A6:D161,4,FALSE)</f>
        <v>78091.691144043041</v>
      </c>
      <c r="L36" s="270"/>
      <c r="M36" s="455">
        <v>81</v>
      </c>
      <c r="N36" s="272">
        <f>K36/M36</f>
        <v>964.09495239559305</v>
      </c>
    </row>
    <row r="37" spans="1:14">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3"/>
    </row>
    <row r="39" spans="1:14">
      <c r="B39" s="873"/>
      <c r="C39" s="874"/>
      <c r="D39" s="874"/>
      <c r="E39" s="874"/>
      <c r="F39" s="874"/>
      <c r="G39" s="874"/>
      <c r="H39" s="875"/>
      <c r="I39" s="876"/>
      <c r="J39" s="877"/>
      <c r="K39" s="274"/>
      <c r="L39" s="878"/>
      <c r="M39" s="879"/>
      <c r="N39" s="275"/>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99">
        <f>SUM(N36:N42)</f>
        <v>964.09495239559305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6"/>
      <c r="C53" s="907"/>
      <c r="D53" s="907"/>
      <c r="E53" s="907"/>
      <c r="F53" s="907"/>
      <c r="G53" s="907"/>
      <c r="H53" s="907"/>
      <c r="I53" s="877"/>
      <c r="J53" s="42"/>
      <c r="K53" s="44"/>
      <c r="L53" s="908"/>
      <c r="M53" s="909"/>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0" t="s">
        <v>961</v>
      </c>
      <c r="M58" s="889"/>
      <c r="N58" s="76" t="s">
        <v>951</v>
      </c>
    </row>
    <row r="59" spans="2:14">
      <c r="B59" s="46"/>
      <c r="C59" s="317"/>
      <c r="D59" s="317"/>
      <c r="E59" s="317"/>
      <c r="F59" s="317"/>
      <c r="G59" s="317"/>
      <c r="H59" s="311"/>
      <c r="I59" s="279"/>
      <c r="J59" s="286"/>
      <c r="K59" s="279"/>
      <c r="L59" s="911"/>
      <c r="M59" s="91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4"/>
      <c r="M64" s="995"/>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6"/>
      <c r="C75" s="997"/>
      <c r="D75" s="997"/>
      <c r="E75" s="997"/>
      <c r="F75" s="997"/>
      <c r="G75" s="997"/>
      <c r="H75" s="997"/>
      <c r="I75" s="169"/>
      <c r="J75" s="169"/>
      <c r="K75" s="169"/>
      <c r="L75" s="998"/>
      <c r="M75" s="999"/>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964.09495239559305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192.81899047911861</v>
      </c>
      <c r="M83" s="860"/>
      <c r="N83" s="51"/>
    </row>
    <row r="84" spans="1:14">
      <c r="B84" s="89" t="s">
        <v>973</v>
      </c>
      <c r="C84" s="90"/>
      <c r="D84" s="90"/>
      <c r="E84" s="90"/>
      <c r="F84" s="90"/>
      <c r="G84" s="90"/>
      <c r="H84" s="90"/>
      <c r="I84" s="87"/>
      <c r="J84" s="88"/>
      <c r="K84" s="304">
        <v>0.05</v>
      </c>
      <c r="L84" s="859">
        <f>N78*K84</f>
        <v>48.204747619779653</v>
      </c>
      <c r="M84" s="860"/>
      <c r="N84" s="51"/>
    </row>
    <row r="85" spans="1:14" ht="15.75" thickBot="1">
      <c r="B85" s="91" t="s">
        <v>974</v>
      </c>
      <c r="C85" s="92"/>
      <c r="D85" s="92"/>
      <c r="E85" s="92"/>
      <c r="F85" s="92"/>
      <c r="G85" s="92"/>
      <c r="H85" s="92"/>
      <c r="I85" s="93"/>
      <c r="J85" s="94"/>
      <c r="K85" s="305">
        <v>0.05</v>
      </c>
      <c r="L85" s="861">
        <f>N78*K85</f>
        <v>48.204747619779653</v>
      </c>
      <c r="M85" s="862"/>
      <c r="N85" s="51"/>
    </row>
    <row r="86" spans="1:14" ht="15.75" thickBot="1">
      <c r="B86" s="824" t="s">
        <v>953</v>
      </c>
      <c r="C86" s="825"/>
      <c r="D86" s="825"/>
      <c r="E86" s="825"/>
      <c r="F86" s="825"/>
      <c r="G86" s="825"/>
      <c r="H86" s="825"/>
      <c r="I86" s="825"/>
      <c r="J86" s="825"/>
      <c r="K86" s="825"/>
      <c r="L86" s="825"/>
      <c r="M86" s="826"/>
      <c r="N86" s="52">
        <f>L83+L84+L85</f>
        <v>289.22848571867792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1253.3234381142711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30"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41.25" customHeight="1" thickBot="1">
      <c r="A31" t="s">
        <v>1845</v>
      </c>
      <c r="B31" s="107" t="s">
        <v>1167</v>
      </c>
      <c r="C31" s="1000" t="s">
        <v>2196</v>
      </c>
      <c r="D31" s="1001"/>
      <c r="E31" s="1001"/>
      <c r="F31" s="1001"/>
      <c r="G31" s="1001"/>
      <c r="H31" s="1001"/>
      <c r="I31" s="1001"/>
      <c r="J31" s="1001"/>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373</v>
      </c>
      <c r="B36" s="873" t="str">
        <f>VLOOKUP(A36,EQUIPOS!A6:D154,3,FALSE)</f>
        <v>Volqueta 6 m3</v>
      </c>
      <c r="C36" s="874"/>
      <c r="D36" s="874"/>
      <c r="E36" s="874"/>
      <c r="F36" s="874"/>
      <c r="G36" s="874"/>
      <c r="H36" s="875"/>
      <c r="I36" s="267"/>
      <c r="J36" s="268"/>
      <c r="K36" s="269">
        <f>VLOOKUP(A36,EQUIPOS!A6:D161,4,FALSE)</f>
        <v>78091.691144043041</v>
      </c>
      <c r="L36" s="270"/>
      <c r="M36" s="283">
        <v>66</v>
      </c>
      <c r="N36" s="272">
        <f>K36/M36</f>
        <v>1183.2074415764098</v>
      </c>
    </row>
    <row r="37" spans="1:14">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3"/>
    </row>
    <row r="39" spans="1:14">
      <c r="B39" s="873"/>
      <c r="C39" s="874"/>
      <c r="D39" s="874"/>
      <c r="E39" s="874"/>
      <c r="F39" s="874"/>
      <c r="G39" s="874"/>
      <c r="H39" s="875"/>
      <c r="I39" s="876"/>
      <c r="J39" s="877"/>
      <c r="K39" s="274"/>
      <c r="L39" s="878"/>
      <c r="M39" s="879"/>
      <c r="N39" s="275"/>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99">
        <f>SUM(N36:N42)</f>
        <v>1183.2074415764098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6"/>
      <c r="C53" s="907"/>
      <c r="D53" s="907"/>
      <c r="E53" s="907"/>
      <c r="F53" s="907"/>
      <c r="G53" s="907"/>
      <c r="H53" s="907"/>
      <c r="I53" s="877"/>
      <c r="J53" s="42"/>
      <c r="K53" s="44"/>
      <c r="L53" s="908"/>
      <c r="M53" s="909"/>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0" t="s">
        <v>961</v>
      </c>
      <c r="M58" s="889"/>
      <c r="N58" s="76" t="s">
        <v>951</v>
      </c>
    </row>
    <row r="59" spans="2:14">
      <c r="B59" s="46"/>
      <c r="C59" s="317"/>
      <c r="D59" s="317"/>
      <c r="E59" s="317"/>
      <c r="F59" s="317"/>
      <c r="G59" s="317"/>
      <c r="H59" s="311"/>
      <c r="I59" s="279"/>
      <c r="J59" s="286"/>
      <c r="K59" s="279"/>
      <c r="L59" s="911"/>
      <c r="M59" s="91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4"/>
      <c r="M64" s="995"/>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6"/>
      <c r="C75" s="997"/>
      <c r="D75" s="997"/>
      <c r="E75" s="997"/>
      <c r="F75" s="997"/>
      <c r="G75" s="997"/>
      <c r="H75" s="997"/>
      <c r="I75" s="169"/>
      <c r="J75" s="169"/>
      <c r="K75" s="169"/>
      <c r="L75" s="998"/>
      <c r="M75" s="999"/>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1183.2074415764098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236.64148831528198</v>
      </c>
      <c r="M83" s="860"/>
      <c r="N83" s="51"/>
    </row>
    <row r="84" spans="1:14">
      <c r="B84" s="89" t="s">
        <v>973</v>
      </c>
      <c r="C84" s="90"/>
      <c r="D84" s="90"/>
      <c r="E84" s="90"/>
      <c r="F84" s="90"/>
      <c r="G84" s="90"/>
      <c r="H84" s="90"/>
      <c r="I84" s="87"/>
      <c r="J84" s="88"/>
      <c r="K84" s="304">
        <v>0.05</v>
      </c>
      <c r="L84" s="859">
        <f>N78*K84</f>
        <v>59.160372078820494</v>
      </c>
      <c r="M84" s="860"/>
      <c r="N84" s="51"/>
    </row>
    <row r="85" spans="1:14" ht="15.75" thickBot="1">
      <c r="B85" s="91" t="s">
        <v>974</v>
      </c>
      <c r="C85" s="92"/>
      <c r="D85" s="92"/>
      <c r="E85" s="92"/>
      <c r="F85" s="92"/>
      <c r="G85" s="92"/>
      <c r="H85" s="92"/>
      <c r="I85" s="93"/>
      <c r="J85" s="94"/>
      <c r="K85" s="305">
        <v>0.05</v>
      </c>
      <c r="L85" s="861">
        <f>N78*K85</f>
        <v>59.160372078820494</v>
      </c>
      <c r="M85" s="862"/>
      <c r="N85" s="51"/>
    </row>
    <row r="86" spans="1:14" ht="15.75" thickBot="1">
      <c r="B86" s="824" t="s">
        <v>953</v>
      </c>
      <c r="C86" s="825"/>
      <c r="D86" s="825"/>
      <c r="E86" s="825"/>
      <c r="F86" s="825"/>
      <c r="G86" s="825"/>
      <c r="H86" s="825"/>
      <c r="I86" s="825"/>
      <c r="J86" s="825"/>
      <c r="K86" s="825"/>
      <c r="L86" s="825"/>
      <c r="M86" s="826"/>
      <c r="N86" s="52">
        <f>L83+L84+L85</f>
        <v>354.96223247292295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1538.1696740493328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30"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2" t="s">
        <v>942</v>
      </c>
      <c r="C27" s="1003"/>
      <c r="D27" s="1003"/>
      <c r="E27" s="1003"/>
      <c r="F27" s="1003"/>
      <c r="G27" s="1003"/>
      <c r="H27" s="1003"/>
      <c r="I27" s="1003"/>
      <c r="J27" s="1003"/>
      <c r="K27" s="1003"/>
      <c r="L27" s="1003"/>
      <c r="M27" s="1003"/>
      <c r="N27" s="1004"/>
    </row>
    <row r="28" spans="1:14" ht="15.75" thickBot="1">
      <c r="B28" s="33"/>
      <c r="C28" s="34"/>
      <c r="D28" s="34"/>
      <c r="E28" s="34"/>
      <c r="F28" s="34"/>
      <c r="G28" s="34"/>
      <c r="H28" s="34"/>
      <c r="I28" s="34"/>
      <c r="J28" s="34"/>
      <c r="K28" s="34"/>
      <c r="L28" s="34"/>
      <c r="M28" s="34"/>
      <c r="N28" s="35"/>
    </row>
    <row r="29" spans="1:14" ht="26.25" thickBot="1">
      <c r="B29" s="71" t="s">
        <v>943</v>
      </c>
      <c r="C29" s="1007" t="s">
        <v>944</v>
      </c>
      <c r="D29" s="1008"/>
      <c r="E29" s="1008"/>
      <c r="F29" s="1008"/>
      <c r="G29" s="1008"/>
      <c r="H29" s="1008"/>
      <c r="I29" s="1008"/>
      <c r="J29" s="72"/>
      <c r="K29" s="342" t="s">
        <v>2215</v>
      </c>
      <c r="L29" s="1005" t="s">
        <v>945</v>
      </c>
      <c r="M29" s="1006"/>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373</v>
      </c>
      <c r="B36" s="873" t="str">
        <f>VLOOKUP(A36,EQUIPOS!A6:D154,3,FALSE)</f>
        <v>Volqueta 6 m3</v>
      </c>
      <c r="C36" s="874"/>
      <c r="D36" s="874"/>
      <c r="E36" s="874"/>
      <c r="F36" s="874"/>
      <c r="G36" s="874"/>
      <c r="H36" s="875"/>
      <c r="I36" s="267"/>
      <c r="J36" s="268"/>
      <c r="K36" s="269">
        <f>VLOOKUP(A36,EQUIPOS!A6:D161,4,FALSE)</f>
        <v>78091.691144043041</v>
      </c>
      <c r="L36" s="270"/>
      <c r="M36" s="283">
        <v>66</v>
      </c>
      <c r="N36" s="272">
        <f>K36/M36</f>
        <v>1183.2074415764098</v>
      </c>
    </row>
    <row r="37" spans="1:14">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3"/>
    </row>
    <row r="39" spans="1:14">
      <c r="B39" s="873"/>
      <c r="C39" s="874"/>
      <c r="D39" s="874"/>
      <c r="E39" s="874"/>
      <c r="F39" s="874"/>
      <c r="G39" s="874"/>
      <c r="H39" s="875"/>
      <c r="I39" s="876"/>
      <c r="J39" s="877"/>
      <c r="K39" s="274"/>
      <c r="L39" s="878"/>
      <c r="M39" s="879"/>
      <c r="N39" s="275"/>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99">
        <f>SUM(N36:N42)</f>
        <v>1183.2074415764098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6"/>
      <c r="C53" s="907"/>
      <c r="D53" s="907"/>
      <c r="E53" s="907"/>
      <c r="F53" s="907"/>
      <c r="G53" s="907"/>
      <c r="H53" s="907"/>
      <c r="I53" s="877"/>
      <c r="J53" s="42"/>
      <c r="K53" s="44"/>
      <c r="L53" s="908"/>
      <c r="M53" s="909"/>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0" t="s">
        <v>961</v>
      </c>
      <c r="M58" s="889"/>
      <c r="N58" s="76" t="s">
        <v>951</v>
      </c>
    </row>
    <row r="59" spans="2:14">
      <c r="B59" s="46"/>
      <c r="C59" s="317"/>
      <c r="D59" s="317"/>
      <c r="E59" s="317"/>
      <c r="F59" s="317"/>
      <c r="G59" s="317"/>
      <c r="H59" s="311"/>
      <c r="I59" s="279"/>
      <c r="J59" s="286"/>
      <c r="K59" s="279"/>
      <c r="L59" s="911"/>
      <c r="M59" s="91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4"/>
      <c r="M64" s="995"/>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6"/>
      <c r="C75" s="997"/>
      <c r="D75" s="997"/>
      <c r="E75" s="997"/>
      <c r="F75" s="997"/>
      <c r="G75" s="997"/>
      <c r="H75" s="997"/>
      <c r="I75" s="169"/>
      <c r="J75" s="169"/>
      <c r="K75" s="169"/>
      <c r="L75" s="998"/>
      <c r="M75" s="999"/>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1183.2074415764098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236.64148831528198</v>
      </c>
      <c r="M83" s="860"/>
      <c r="N83" s="51"/>
    </row>
    <row r="84" spans="1:14">
      <c r="B84" s="89" t="s">
        <v>973</v>
      </c>
      <c r="C84" s="90"/>
      <c r="D84" s="90"/>
      <c r="E84" s="90"/>
      <c r="F84" s="90"/>
      <c r="G84" s="90"/>
      <c r="H84" s="90"/>
      <c r="I84" s="87"/>
      <c r="J84" s="88"/>
      <c r="K84" s="304">
        <v>0.05</v>
      </c>
      <c r="L84" s="859">
        <f>N78*K84</f>
        <v>59.160372078820494</v>
      </c>
      <c r="M84" s="860"/>
      <c r="N84" s="51"/>
    </row>
    <row r="85" spans="1:14" ht="15.75" thickBot="1">
      <c r="B85" s="91" t="s">
        <v>974</v>
      </c>
      <c r="C85" s="92"/>
      <c r="D85" s="92"/>
      <c r="E85" s="92"/>
      <c r="F85" s="92"/>
      <c r="G85" s="92"/>
      <c r="H85" s="92"/>
      <c r="I85" s="93"/>
      <c r="J85" s="94"/>
      <c r="K85" s="305">
        <v>0.05</v>
      </c>
      <c r="L85" s="861">
        <f>N78*K85</f>
        <v>59.160372078820494</v>
      </c>
      <c r="M85" s="862"/>
      <c r="N85" s="51"/>
    </row>
    <row r="86" spans="1:14" ht="15.75" thickBot="1">
      <c r="B86" s="824" t="s">
        <v>953</v>
      </c>
      <c r="C86" s="825"/>
      <c r="D86" s="825"/>
      <c r="E86" s="825"/>
      <c r="F86" s="825"/>
      <c r="G86" s="825"/>
      <c r="H86" s="825"/>
      <c r="I86" s="825"/>
      <c r="J86" s="825"/>
      <c r="K86" s="825"/>
      <c r="L86" s="825"/>
      <c r="M86" s="826"/>
      <c r="N86" s="52">
        <f>L83+L84+L85</f>
        <v>354.96223247292295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1538.1696740493328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30"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92243E9A-8AA4-45DC-97B6-9433623139A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51980660-543D-4142-903C-5E4619B911DA}">
  <ds:schemaRefs>
    <ds:schemaRef ds:uri="http://schemas.microsoft.com/sharepoint/v3/contenttype/forms"/>
  </ds:schemaRefs>
</ds:datastoreItem>
</file>

<file path=customXml/itemProps3.xml><?xml version="1.0" encoding="utf-8"?>
<ds:datastoreItem xmlns:ds="http://schemas.openxmlformats.org/officeDocument/2006/customXml" ds:itemID="{4866484B-762F-4123-AC0E-817AE3A4BD43}">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2021-08-10T20:29:29Z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