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omments1.xml" ContentType="application/vnd.openxmlformats-officedocument.spreadsheetml.comments+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2021\APU TERRITORIALES\"/>
    </mc:Choice>
  </mc:AlternateContent>
  <xr:revisionPtr revIDLastSave="0" documentId="13_ncr:1_{A9FD58B2-6D2E-4378-B5E5-ABC96B14B774}" xr6:coauthVersionLast="45" xr6:coauthVersionMax="45" xr10:uidLastSave="{00000000-0000-0000-0000-000000000000}"/>
  <bookViews>
    <workbookView xWindow="1080" yWindow="1080" windowWidth="14925" windowHeight="11385"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7" i="2" l="1"/>
  <c r="D64" i="2"/>
  <c r="D37" i="2" s="1"/>
  <c r="D51" i="2"/>
  <c r="D52" i="2" s="1"/>
  <c r="D47" i="2"/>
  <c r="D46" i="2"/>
  <c r="D45" i="2"/>
  <c r="D39" i="2"/>
  <c r="D36" i="2"/>
  <c r="D34" i="2"/>
  <c r="D33" i="2"/>
  <c r="D29" i="2"/>
  <c r="D9" i="2"/>
  <c r="D38" i="2" l="1"/>
  <c r="D31" i="2"/>
  <c r="D32" i="2"/>
  <c r="D35" i="2"/>
  <c r="M70" i="374"/>
  <c r="B77" i="244"/>
  <c r="M58" i="244"/>
  <c r="N58" i="244" s="1"/>
  <c r="J58" i="244"/>
  <c r="B58" i="244"/>
  <c r="B57" i="244"/>
  <c r="K44" i="244"/>
  <c r="N44" i="244" s="1"/>
  <c r="B44" i="244"/>
  <c r="K77" i="244"/>
  <c r="N77" i="244" s="1"/>
  <c r="L59" i="25"/>
  <c r="L59" i="23"/>
  <c r="B48" i="276"/>
  <c r="J48" i="276"/>
  <c r="M48" i="276"/>
  <c r="N48" i="276" s="1"/>
  <c r="N56" i="276" s="1"/>
  <c r="B72" i="276"/>
  <c r="K72" i="276"/>
  <c r="N72" i="276" s="1"/>
  <c r="N78" i="276" s="1"/>
  <c r="N41" i="276" s="1"/>
  <c r="N43" i="276" s="1"/>
  <c r="K39" i="57"/>
  <c r="N39" i="57" s="1"/>
  <c r="B39" i="57"/>
  <c r="M72" i="150"/>
  <c r="M73" i="150" s="1"/>
  <c r="M48" i="367"/>
  <c r="N48" i="367" s="1"/>
  <c r="N54" i="367" s="1"/>
  <c r="K62" i="294"/>
  <c r="K61" i="294"/>
  <c r="B62" i="294"/>
  <c r="B61" i="294"/>
  <c r="B60" i="294"/>
  <c r="L58" i="287"/>
  <c r="K59" i="287"/>
  <c r="B59" i="287"/>
  <c r="B58" i="287"/>
  <c r="L58" i="286"/>
  <c r="N58" i="286" s="1"/>
  <c r="L58" i="285"/>
  <c r="K59" i="286"/>
  <c r="K58" i="286"/>
  <c r="B59" i="286"/>
  <c r="B58" i="286"/>
  <c r="B58" i="285"/>
  <c r="K58" i="284"/>
  <c r="B58" i="284"/>
  <c r="L58" i="284"/>
  <c r="N58" i="284" s="1"/>
  <c r="N64" i="284" s="1"/>
  <c r="L58" i="283"/>
  <c r="K58" i="283"/>
  <c r="B58" i="283"/>
  <c r="B61" i="270"/>
  <c r="K66" i="268"/>
  <c r="B66" i="268"/>
  <c r="B65" i="268"/>
  <c r="L69" i="252"/>
  <c r="N69" i="252" s="1"/>
  <c r="L68" i="252"/>
  <c r="K69" i="252"/>
  <c r="B69" i="252"/>
  <c r="B68" i="252"/>
  <c r="L65" i="248"/>
  <c r="L64" i="248"/>
  <c r="K65" i="248"/>
  <c r="B65" i="248"/>
  <c r="B64" i="248"/>
  <c r="B63" i="249"/>
  <c r="K63" i="249"/>
  <c r="L63" i="249"/>
  <c r="B55" i="248"/>
  <c r="B54" i="248"/>
  <c r="K60" i="241"/>
  <c r="K60" i="240"/>
  <c r="K60" i="239"/>
  <c r="K60" i="238"/>
  <c r="K60" i="237"/>
  <c r="K60" i="236"/>
  <c r="K60" i="235"/>
  <c r="K59" i="234"/>
  <c r="M53" i="232"/>
  <c r="N53" i="232" s="1"/>
  <c r="M52" i="232"/>
  <c r="J53" i="232"/>
  <c r="J52" i="232"/>
  <c r="B53" i="232"/>
  <c r="B52" i="232"/>
  <c r="M51" i="193"/>
  <c r="N51" i="193" s="1"/>
  <c r="M50" i="193"/>
  <c r="J51" i="193"/>
  <c r="J50" i="193"/>
  <c r="B51" i="193"/>
  <c r="B50" i="193"/>
  <c r="K39" i="193"/>
  <c r="N39" i="193" s="1"/>
  <c r="K38" i="193"/>
  <c r="N38" i="193" s="1"/>
  <c r="K37" i="193"/>
  <c r="N37" i="193" s="1"/>
  <c r="K36" i="193"/>
  <c r="B39" i="193"/>
  <c r="B38" i="193"/>
  <c r="B37" i="193"/>
  <c r="B36" i="193"/>
  <c r="K65" i="162"/>
  <c r="K64" i="162"/>
  <c r="K65" i="157"/>
  <c r="B65" i="157"/>
  <c r="B64" i="157"/>
  <c r="M48" i="56"/>
  <c r="N48" i="56" s="1"/>
  <c r="B48" i="56"/>
  <c r="K59" i="32"/>
  <c r="K59" i="27"/>
  <c r="K59" i="19"/>
  <c r="K59" i="18"/>
  <c r="K59" i="17"/>
  <c r="K59" i="16"/>
  <c r="K59" i="15"/>
  <c r="K59" i="14"/>
  <c r="K71" i="12"/>
  <c r="I71" i="12" s="1"/>
  <c r="K70" i="12"/>
  <c r="B71" i="12"/>
  <c r="B70" i="12"/>
  <c r="K38" i="12"/>
  <c r="N38" i="12" s="1"/>
  <c r="K37" i="12"/>
  <c r="N37" i="12" s="1"/>
  <c r="B38" i="12"/>
  <c r="B37" i="12"/>
  <c r="N71" i="12"/>
  <c r="C3" i="5"/>
  <c r="K36" i="370"/>
  <c r="N36" i="370" s="1"/>
  <c r="N43" i="370" s="1"/>
  <c r="N78" i="370" s="1"/>
  <c r="L84" i="370" s="1"/>
  <c r="B36" i="370"/>
  <c r="K36" i="11"/>
  <c r="N36" i="11" s="1"/>
  <c r="N43" i="11" s="1"/>
  <c r="N78" i="11" s="1"/>
  <c r="L59" i="21" s="1"/>
  <c r="B36" i="11"/>
  <c r="K36" i="369"/>
  <c r="N36" i="369" s="1"/>
  <c r="N43" i="369" s="1"/>
  <c r="N78" i="369" s="1"/>
  <c r="L84" i="369" s="1"/>
  <c r="B36" i="369"/>
  <c r="K70" i="367"/>
  <c r="B70" i="367"/>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N72" i="357" s="1"/>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N72" i="353" s="1"/>
  <c r="B72" i="353"/>
  <c r="K71" i="353"/>
  <c r="B71" i="353"/>
  <c r="M48" i="353"/>
  <c r="N48" i="353" s="1"/>
  <c r="N55" i="353" s="1"/>
  <c r="J48" i="353"/>
  <c r="B48" i="353"/>
  <c r="K72" i="352"/>
  <c r="B72" i="352"/>
  <c r="K71" i="352"/>
  <c r="N71" i="352" s="1"/>
  <c r="B71" i="352"/>
  <c r="M48" i="352"/>
  <c r="N48" i="352" s="1"/>
  <c r="N55" i="352" s="1"/>
  <c r="J48" i="352"/>
  <c r="B48" i="352"/>
  <c r="K72" i="351"/>
  <c r="B72" i="351"/>
  <c r="K71" i="351"/>
  <c r="N71" i="351" s="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N71" i="344" s="1"/>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I71" i="336" s="1"/>
  <c r="B71" i="336"/>
  <c r="M49" i="336"/>
  <c r="N49" i="336" s="1"/>
  <c r="N55"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N55"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N71" i="330" s="1"/>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N72" i="320" s="1"/>
  <c r="B72" i="320"/>
  <c r="K71" i="320"/>
  <c r="B71" i="320"/>
  <c r="M48" i="320"/>
  <c r="N48" i="320" s="1"/>
  <c r="N55" i="320" s="1"/>
  <c r="J48" i="320"/>
  <c r="B48" i="320"/>
  <c r="K72" i="319"/>
  <c r="I72" i="319" s="1"/>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N71" i="318" s="1"/>
  <c r="B71" i="318"/>
  <c r="K60" i="318"/>
  <c r="B60" i="318"/>
  <c r="M51" i="318"/>
  <c r="N51" i="318" s="1"/>
  <c r="J51" i="318"/>
  <c r="B51" i="318"/>
  <c r="M50" i="318"/>
  <c r="N50" i="318" s="1"/>
  <c r="J50" i="318"/>
  <c r="B50" i="318"/>
  <c r="M49" i="318"/>
  <c r="N49" i="318" s="1"/>
  <c r="J49" i="318"/>
  <c r="B49" i="318"/>
  <c r="M48" i="318"/>
  <c r="N48" i="318" s="1"/>
  <c r="J48" i="318"/>
  <c r="B48" i="318"/>
  <c r="K72" i="317"/>
  <c r="N72" i="317" s="1"/>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I71" i="316" s="1"/>
  <c r="B71" i="316"/>
  <c r="K60" i="316"/>
  <c r="B60" i="316"/>
  <c r="M51" i="316"/>
  <c r="N51" i="316" s="1"/>
  <c r="J51" i="316"/>
  <c r="B51" i="316"/>
  <c r="M50" i="316"/>
  <c r="N50" i="316" s="1"/>
  <c r="J50" i="316"/>
  <c r="B50" i="316"/>
  <c r="M49" i="316"/>
  <c r="N49" i="316" s="1"/>
  <c r="J49" i="316"/>
  <c r="B49" i="316"/>
  <c r="M48" i="316"/>
  <c r="N48" i="316" s="1"/>
  <c r="J48" i="316"/>
  <c r="B48" i="316"/>
  <c r="K72" i="315"/>
  <c r="N72" i="315" s="1"/>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N71" i="314" s="1"/>
  <c r="B71" i="314"/>
  <c r="K60" i="314"/>
  <c r="B60" i="314"/>
  <c r="M51" i="314"/>
  <c r="N51" i="314" s="1"/>
  <c r="J51" i="314"/>
  <c r="B51" i="314"/>
  <c r="M50" i="314"/>
  <c r="N50" i="314" s="1"/>
  <c r="J50" i="314"/>
  <c r="B50" i="314"/>
  <c r="M49" i="314"/>
  <c r="N49" i="314" s="1"/>
  <c r="J49" i="314"/>
  <c r="B49" i="314"/>
  <c r="M48" i="314"/>
  <c r="N48" i="314" s="1"/>
  <c r="J48" i="314"/>
  <c r="B48" i="314"/>
  <c r="K72" i="313"/>
  <c r="N72" i="313" s="1"/>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N72" i="311" s="1"/>
  <c r="B72" i="311"/>
  <c r="K71" i="311"/>
  <c r="B71" i="311"/>
  <c r="K60" i="311"/>
  <c r="B60" i="311"/>
  <c r="M49" i="311"/>
  <c r="N49" i="311" s="1"/>
  <c r="J49" i="311"/>
  <c r="B49" i="311"/>
  <c r="M48" i="311"/>
  <c r="N48" i="311" s="1"/>
  <c r="J48" i="311"/>
  <c r="B48" i="311"/>
  <c r="K37" i="311"/>
  <c r="N37" i="311" s="1"/>
  <c r="B37" i="311"/>
  <c r="K36" i="311"/>
  <c r="N36" i="311" s="1"/>
  <c r="B36" i="311"/>
  <c r="K70" i="310"/>
  <c r="I70" i="310" s="1"/>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N53" i="302" s="1"/>
  <c r="J49" i="302"/>
  <c r="B49" i="302"/>
  <c r="M48" i="302"/>
  <c r="N48" i="302" s="1"/>
  <c r="J48" i="302"/>
  <c r="B48" i="302"/>
  <c r="K70" i="301"/>
  <c r="N70" i="301" s="1"/>
  <c r="N75" i="301" s="1"/>
  <c r="N41" i="301" s="1"/>
  <c r="N43" i="301" s="1"/>
  <c r="B70" i="301"/>
  <c r="K69" i="301"/>
  <c r="N69" i="301" s="1"/>
  <c r="B69" i="301"/>
  <c r="K58" i="301"/>
  <c r="B58" i="301"/>
  <c r="M50" i="301"/>
  <c r="N50" i="301" s="1"/>
  <c r="J50" i="301"/>
  <c r="B50" i="301"/>
  <c r="M49" i="301"/>
  <c r="N49" i="301" s="1"/>
  <c r="J49" i="301"/>
  <c r="B49" i="301"/>
  <c r="M48" i="301"/>
  <c r="N48" i="301" s="1"/>
  <c r="J48" i="301"/>
  <c r="B48" i="301"/>
  <c r="K70" i="300"/>
  <c r="I70" i="300" s="1"/>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I69" i="287" s="1"/>
  <c r="B69" i="287"/>
  <c r="K58" i="287"/>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N60" i="261" s="1"/>
  <c r="N66" i="261" s="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I73" i="248" s="1"/>
  <c r="B73" i="248"/>
  <c r="K64" i="248"/>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N54"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N78" i="226" s="1"/>
  <c r="J49" i="226"/>
  <c r="B49" i="226"/>
  <c r="M49" i="225"/>
  <c r="N49" i="225" s="1"/>
  <c r="N54" i="225" s="1"/>
  <c r="N78" i="225" s="1"/>
  <c r="L84" i="225" s="1"/>
  <c r="J49" i="225"/>
  <c r="B49" i="225"/>
  <c r="M49" i="224"/>
  <c r="N49" i="224" s="1"/>
  <c r="N54" i="224" s="1"/>
  <c r="N78"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N77" i="182" s="1"/>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N76" i="172" s="1"/>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N77" i="168" s="1"/>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I77" i="162" s="1"/>
  <c r="B77" i="162"/>
  <c r="K76" i="162"/>
  <c r="B76" i="162"/>
  <c r="K75" i="162"/>
  <c r="I75" i="162" s="1"/>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N77" i="158" s="1"/>
  <c r="B77" i="158"/>
  <c r="K76" i="158"/>
  <c r="N76" i="158" s="1"/>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N77" i="157" s="1"/>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N77" i="155" s="1"/>
  <c r="B77" i="155"/>
  <c r="K76" i="155"/>
  <c r="B76" i="155"/>
  <c r="K75" i="155"/>
  <c r="I75" i="155" s="1"/>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N76" i="140" s="1"/>
  <c r="N41"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L83" i="126" s="1"/>
  <c r="J48" i="126"/>
  <c r="B48" i="126"/>
  <c r="M48" i="125"/>
  <c r="N48" i="125" s="1"/>
  <c r="N54" i="125" s="1"/>
  <c r="N78" i="125" s="1"/>
  <c r="L85" i="125" s="1"/>
  <c r="J48" i="125"/>
  <c r="B48" i="125"/>
  <c r="M48" i="123"/>
  <c r="N48" i="123" s="1"/>
  <c r="N54" i="123" s="1"/>
  <c r="N78" i="123" s="1"/>
  <c r="J48" i="123"/>
  <c r="B48" i="123"/>
  <c r="M48" i="124"/>
  <c r="N48" i="124" s="1"/>
  <c r="N54" i="124" s="1"/>
  <c r="N78" i="124" s="1"/>
  <c r="L84" i="124" s="1"/>
  <c r="J48" i="124"/>
  <c r="B48" i="124"/>
  <c r="M48" i="122"/>
  <c r="N48" i="122" s="1"/>
  <c r="N54" i="122" s="1"/>
  <c r="N78" i="122" s="1"/>
  <c r="L85" i="122" s="1"/>
  <c r="J48" i="122"/>
  <c r="B48" i="122"/>
  <c r="M48" i="121"/>
  <c r="N48" i="121" s="1"/>
  <c r="N54" i="121" s="1"/>
  <c r="N78" i="121" s="1"/>
  <c r="L83" i="121" s="1"/>
  <c r="J48" i="121"/>
  <c r="B48" i="121"/>
  <c r="M48" i="120"/>
  <c r="N48" i="120" s="1"/>
  <c r="N54" i="120" s="1"/>
  <c r="N78" i="120" s="1"/>
  <c r="L83" i="120" s="1"/>
  <c r="J48" i="120"/>
  <c r="B48" i="120"/>
  <c r="M48" i="119"/>
  <c r="N48" i="119" s="1"/>
  <c r="N54" i="119" s="1"/>
  <c r="N78" i="119" s="1"/>
  <c r="J48" i="119"/>
  <c r="B48" i="119"/>
  <c r="M48" i="118"/>
  <c r="N48" i="118" s="1"/>
  <c r="N54" i="118" s="1"/>
  <c r="N78" i="118" s="1"/>
  <c r="L84" i="118" s="1"/>
  <c r="J48" i="118"/>
  <c r="B48" i="118"/>
  <c r="M48" i="117"/>
  <c r="N48" i="117" s="1"/>
  <c r="N54" i="117" s="1"/>
  <c r="N78" i="117" s="1"/>
  <c r="L83" i="117" s="1"/>
  <c r="J48" i="117"/>
  <c r="B48" i="117"/>
  <c r="M48" i="115"/>
  <c r="N48" i="115" s="1"/>
  <c r="N54" i="115" s="1"/>
  <c r="N78" i="115" s="1"/>
  <c r="J48" i="115"/>
  <c r="B48" i="115"/>
  <c r="M48" i="116"/>
  <c r="N48" i="116" s="1"/>
  <c r="N54" i="116" s="1"/>
  <c r="N78" i="116" s="1"/>
  <c r="L85" i="116" s="1"/>
  <c r="J48" i="116"/>
  <c r="B48" i="116"/>
  <c r="M48" i="114"/>
  <c r="N48" i="114" s="1"/>
  <c r="N54" i="114" s="1"/>
  <c r="N78" i="114" s="1"/>
  <c r="L84" i="114" s="1"/>
  <c r="J48" i="114"/>
  <c r="B48" i="114"/>
  <c r="M48" i="113"/>
  <c r="N48" i="113" s="1"/>
  <c r="N54" i="113" s="1"/>
  <c r="N78" i="113" s="1"/>
  <c r="L85" i="113" s="1"/>
  <c r="J48" i="113"/>
  <c r="B48" i="113"/>
  <c r="M48" i="112"/>
  <c r="N48" i="112" s="1"/>
  <c r="N54" i="112" s="1"/>
  <c r="N78" i="112" s="1"/>
  <c r="L84" i="112" s="1"/>
  <c r="J48" i="112"/>
  <c r="B48" i="112"/>
  <c r="M48" i="111"/>
  <c r="N48" i="111" s="1"/>
  <c r="N54" i="111" s="1"/>
  <c r="N78" i="111" s="1"/>
  <c r="L85" i="111" s="1"/>
  <c r="J48" i="111"/>
  <c r="B48" i="111"/>
  <c r="M48" i="110"/>
  <c r="N48" i="110" s="1"/>
  <c r="N54" i="110" s="1"/>
  <c r="N78" i="110" s="1"/>
  <c r="J48" i="110"/>
  <c r="B48" i="110"/>
  <c r="M48" i="109"/>
  <c r="N48" i="109" s="1"/>
  <c r="N54" i="109" s="1"/>
  <c r="N78" i="109" s="1"/>
  <c r="L85"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L83"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L83" i="77" s="1"/>
  <c r="J48" i="77"/>
  <c r="B48" i="77"/>
  <c r="M48" i="76"/>
  <c r="N48" i="76" s="1"/>
  <c r="N54" i="76" s="1"/>
  <c r="N78"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N78" i="73" s="1"/>
  <c r="L8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N71" i="71" s="1"/>
  <c r="B71" i="71"/>
  <c r="K70" i="71"/>
  <c r="I70" i="71" s="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N71" i="69" s="1"/>
  <c r="B71" i="69"/>
  <c r="K70" i="69"/>
  <c r="N70" i="69" s="1"/>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N71" i="66" s="1"/>
  <c r="B71" i="66"/>
  <c r="K70" i="66"/>
  <c r="N70" i="66" s="1"/>
  <c r="B70" i="66"/>
  <c r="M48" i="66"/>
  <c r="N48" i="66" s="1"/>
  <c r="N54" i="66" s="1"/>
  <c r="J48" i="66"/>
  <c r="B48" i="66"/>
  <c r="K71" i="65"/>
  <c r="N71" i="65" s="1"/>
  <c r="B71" i="65"/>
  <c r="K70" i="65"/>
  <c r="N70" i="65" s="1"/>
  <c r="B70" i="65"/>
  <c r="M48" i="65"/>
  <c r="N48" i="65" s="1"/>
  <c r="N54" i="65" s="1"/>
  <c r="J48" i="65"/>
  <c r="B48" i="65"/>
  <c r="K71" i="64"/>
  <c r="N71" i="64" s="1"/>
  <c r="B71" i="64"/>
  <c r="K70" i="64"/>
  <c r="I70" i="64" s="1"/>
  <c r="B70" i="64"/>
  <c r="N48" i="64"/>
  <c r="N54" i="64" s="1"/>
  <c r="J48" i="64"/>
  <c r="B48" i="64"/>
  <c r="K71" i="63"/>
  <c r="N71" i="63" s="1"/>
  <c r="B71" i="63"/>
  <c r="K70" i="63"/>
  <c r="I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N71" i="60" s="1"/>
  <c r="B71" i="60"/>
  <c r="K70" i="60"/>
  <c r="N70" i="60" s="1"/>
  <c r="B70" i="60"/>
  <c r="K59" i="60"/>
  <c r="B59" i="60"/>
  <c r="M48" i="60"/>
  <c r="N48" i="60" s="1"/>
  <c r="N54" i="60" s="1"/>
  <c r="J48" i="60"/>
  <c r="B48" i="60"/>
  <c r="K39" i="60"/>
  <c r="N39" i="60" s="1"/>
  <c r="B39" i="60"/>
  <c r="K38" i="60"/>
  <c r="N38" i="60" s="1"/>
  <c r="B38" i="60"/>
  <c r="K37" i="60"/>
  <c r="N37" i="60" s="1"/>
  <c r="B37" i="60"/>
  <c r="K36" i="60"/>
  <c r="N36" i="60" s="1"/>
  <c r="B36" i="60"/>
  <c r="K71" i="59"/>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N70" i="54" s="1"/>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I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N70" i="49" s="1"/>
  <c r="N76" i="49" s="1"/>
  <c r="N42" i="49" s="1"/>
  <c r="B70" i="49"/>
  <c r="M48" i="49"/>
  <c r="N48" i="49" s="1"/>
  <c r="N54" i="49" s="1"/>
  <c r="J48" i="49"/>
  <c r="B48" i="49"/>
  <c r="K37" i="49"/>
  <c r="N37" i="49" s="1"/>
  <c r="B37" i="49"/>
  <c r="K36" i="49"/>
  <c r="N36" i="49" s="1"/>
  <c r="B36" i="49"/>
  <c r="K73" i="48"/>
  <c r="B73" i="48"/>
  <c r="K72" i="48"/>
  <c r="I72" i="48" s="1"/>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I70" i="32" s="1"/>
  <c r="B70" i="32"/>
  <c r="L59" i="32"/>
  <c r="N59" i="32" s="1"/>
  <c r="N65" i="32" s="1"/>
  <c r="B59" i="32"/>
  <c r="N54" i="32"/>
  <c r="K70" i="31"/>
  <c r="N70" i="31" s="1"/>
  <c r="N76" i="31" s="1"/>
  <c r="N42" i="31" s="1"/>
  <c r="B70" i="31"/>
  <c r="L59" i="31"/>
  <c r="K59" i="31"/>
  <c r="B59" i="31"/>
  <c r="N54" i="31"/>
  <c r="K36" i="31"/>
  <c r="N36" i="31" s="1"/>
  <c r="B36" i="31"/>
  <c r="K70" i="30"/>
  <c r="B70" i="30"/>
  <c r="K59" i="30"/>
  <c r="B59" i="30"/>
  <c r="N54" i="30"/>
  <c r="K36" i="30"/>
  <c r="N36" i="30" s="1"/>
  <c r="B36" i="30"/>
  <c r="K70" i="29"/>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B71" i="25"/>
  <c r="K70" i="25"/>
  <c r="I70" i="25" s="1"/>
  <c r="B70" i="25"/>
  <c r="K59" i="25"/>
  <c r="N59" i="25" s="1"/>
  <c r="N65" i="25" s="1"/>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N59" i="23" s="1"/>
  <c r="N65" i="23" s="1"/>
  <c r="H59" i="23"/>
  <c r="B59" i="23"/>
  <c r="K37" i="23"/>
  <c r="N37" i="23" s="1"/>
  <c r="B37" i="23"/>
  <c r="K36" i="23"/>
  <c r="N36" i="23" s="1"/>
  <c r="B36" i="23"/>
  <c r="K70" i="22"/>
  <c r="N70" i="22" s="1"/>
  <c r="N76" i="22" s="1"/>
  <c r="N42" i="22" s="1"/>
  <c r="B70" i="22"/>
  <c r="K59" i="22"/>
  <c r="H59" i="22"/>
  <c r="B59" i="22"/>
  <c r="K36" i="22"/>
  <c r="N36" i="22" s="1"/>
  <c r="B36" i="22"/>
  <c r="K71" i="21"/>
  <c r="N71" i="21" s="1"/>
  <c r="B71" i="21"/>
  <c r="K70" i="21"/>
  <c r="N70" i="21" s="1"/>
  <c r="B70" i="21"/>
  <c r="K59" i="21"/>
  <c r="H59" i="21"/>
  <c r="B59" i="21"/>
  <c r="K37" i="21"/>
  <c r="N37" i="21" s="1"/>
  <c r="B37" i="21"/>
  <c r="K36" i="21"/>
  <c r="N36" i="21" s="1"/>
  <c r="B36" i="21"/>
  <c r="K71" i="20"/>
  <c r="B71" i="20"/>
  <c r="K70" i="20"/>
  <c r="N70" i="20" s="1"/>
  <c r="B70" i="20"/>
  <c r="K59" i="20"/>
  <c r="H59" i="20"/>
  <c r="B59" i="20"/>
  <c r="K37" i="20"/>
  <c r="N37" i="20" s="1"/>
  <c r="B37" i="20"/>
  <c r="K36" i="20"/>
  <c r="N36" i="20" s="1"/>
  <c r="B36" i="20"/>
  <c r="K71" i="19"/>
  <c r="N71" i="19" s="1"/>
  <c r="B71" i="19"/>
  <c r="K70" i="19"/>
  <c r="I70" i="19" s="1"/>
  <c r="B70" i="19"/>
  <c r="H59" i="19"/>
  <c r="B59" i="19"/>
  <c r="K38" i="19"/>
  <c r="N38" i="19" s="1"/>
  <c r="B38" i="19"/>
  <c r="K37" i="19"/>
  <c r="N37" i="19" s="1"/>
  <c r="B37" i="19"/>
  <c r="K36" i="19"/>
  <c r="N36" i="19" s="1"/>
  <c r="B36" i="19"/>
  <c r="K71" i="18"/>
  <c r="N71" i="18" s="1"/>
  <c r="B71" i="18"/>
  <c r="K70" i="18"/>
  <c r="N70" i="18" s="1"/>
  <c r="B70" i="18"/>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H59" i="16"/>
  <c r="B59" i="16"/>
  <c r="K36" i="16"/>
  <c r="N36" i="16" s="1"/>
  <c r="B36" i="16"/>
  <c r="K71" i="15"/>
  <c r="N71" i="15" s="1"/>
  <c r="B71" i="15"/>
  <c r="K70" i="15"/>
  <c r="N70" i="15" s="1"/>
  <c r="B70" i="15"/>
  <c r="H59" i="15"/>
  <c r="B59" i="15"/>
  <c r="K37" i="15"/>
  <c r="N37" i="15" s="1"/>
  <c r="B37" i="15"/>
  <c r="K36" i="15"/>
  <c r="N36" i="15" s="1"/>
  <c r="B36" i="15"/>
  <c r="K71" i="14"/>
  <c r="N71" i="14" s="1"/>
  <c r="B71" i="14"/>
  <c r="K70" i="14"/>
  <c r="N70" i="14" s="1"/>
  <c r="B70" i="14"/>
  <c r="H59" i="14"/>
  <c r="B59" i="14"/>
  <c r="K38" i="14"/>
  <c r="N38" i="14" s="1"/>
  <c r="B38" i="14"/>
  <c r="K37" i="14"/>
  <c r="N37" i="14" s="1"/>
  <c r="B37" i="14"/>
  <c r="K36" i="14"/>
  <c r="N36" i="14" s="1"/>
  <c r="B36" i="14"/>
  <c r="N70" i="12"/>
  <c r="N76" i="12" s="1"/>
  <c r="N42" i="12" s="1"/>
  <c r="K59" i="12"/>
  <c r="H59" i="12"/>
  <c r="B59" i="12"/>
  <c r="K36" i="12"/>
  <c r="N36" i="12" s="1"/>
  <c r="B36" i="12"/>
  <c r="K70" i="9"/>
  <c r="N70" i="9" s="1"/>
  <c r="N76" i="9" s="1"/>
  <c r="N42" i="9" s="1"/>
  <c r="B70"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8" i="232"/>
  <c r="N41" i="232" s="1"/>
  <c r="N77" i="364"/>
  <c r="N41" i="364" s="1"/>
  <c r="N73" i="229"/>
  <c r="N40" i="229" s="1"/>
  <c r="N77" i="363"/>
  <c r="N41" i="363" s="1"/>
  <c r="N77" i="365"/>
  <c r="N41" i="365" s="1"/>
  <c r="L57" i="227"/>
  <c r="N57" i="227" s="1"/>
  <c r="N62" i="227" s="1"/>
  <c r="L61" i="150"/>
  <c r="N61" i="150" s="1"/>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L60" i="306"/>
  <c r="N60" i="306" s="1"/>
  <c r="N66" i="306" s="1"/>
  <c r="L66" i="268"/>
  <c r="N66" i="268" s="1"/>
  <c r="L64" i="174"/>
  <c r="N64" i="174" s="1"/>
  <c r="L65" i="158"/>
  <c r="N65" i="158" s="1"/>
  <c r="L65" i="185"/>
  <c r="N65" i="185" s="1"/>
  <c r="L64" i="181"/>
  <c r="N64" i="181" s="1"/>
  <c r="L63" i="247"/>
  <c r="N63" i="247" s="1"/>
  <c r="N68" i="247" s="1"/>
  <c r="L59" i="79"/>
  <c r="N59" i="79" s="1"/>
  <c r="N65" i="79" s="1"/>
  <c r="N77" i="296"/>
  <c r="N41" i="296" s="1"/>
  <c r="N43" i="296" s="1"/>
  <c r="N77" i="356"/>
  <c r="N41" i="356" s="1"/>
  <c r="N43" i="356" s="1"/>
  <c r="N77" i="264"/>
  <c r="N41" i="264" s="1"/>
  <c r="N76" i="213"/>
  <c r="N42" i="213" s="1"/>
  <c r="N76" i="57"/>
  <c r="N41" i="57" s="1"/>
  <c r="N76" i="142"/>
  <c r="N41" i="142" s="1"/>
  <c r="N76" i="148"/>
  <c r="N41" i="148" s="1"/>
  <c r="N76" i="141"/>
  <c r="N41" i="141" s="1"/>
  <c r="I75" i="157"/>
  <c r="I69" i="138"/>
  <c r="I70" i="138"/>
  <c r="I71" i="235"/>
  <c r="I75" i="282"/>
  <c r="I77" i="282"/>
  <c r="I72" i="250"/>
  <c r="I72" i="258"/>
  <c r="I69" i="298"/>
  <c r="I70" i="298"/>
  <c r="I71" i="308"/>
  <c r="I71" i="334"/>
  <c r="I72" i="334"/>
  <c r="I70" i="209"/>
  <c r="I70" i="142"/>
  <c r="I69" i="146"/>
  <c r="I74" i="174"/>
  <c r="N75" i="174"/>
  <c r="I75" i="174"/>
  <c r="N76" i="174"/>
  <c r="I76" i="174"/>
  <c r="I74" i="189"/>
  <c r="I75" i="189"/>
  <c r="I76" i="189"/>
  <c r="I67" i="229"/>
  <c r="I68" i="229"/>
  <c r="I71" i="239"/>
  <c r="N64" i="244"/>
  <c r="N70" i="244" s="1"/>
  <c r="I71" i="262"/>
  <c r="I72" i="262"/>
  <c r="I73" i="271"/>
  <c r="I71" i="340"/>
  <c r="I71" i="343"/>
  <c r="I71" i="347"/>
  <c r="I72" i="347"/>
  <c r="I69" i="141"/>
  <c r="I70" i="141"/>
  <c r="I69" i="147"/>
  <c r="I70" i="147"/>
  <c r="I69" i="143"/>
  <c r="I77" i="165"/>
  <c r="I78" i="165"/>
  <c r="I79" i="165"/>
  <c r="I75" i="171"/>
  <c r="I76" i="171"/>
  <c r="I77" i="171"/>
  <c r="I75" i="179"/>
  <c r="I76" i="179"/>
  <c r="I75" i="177"/>
  <c r="I76" i="177"/>
  <c r="N76" i="214"/>
  <c r="N42" i="214" s="1"/>
  <c r="I67" i="227"/>
  <c r="I76" i="244"/>
  <c r="N74" i="247"/>
  <c r="I74" i="247"/>
  <c r="N73" i="248"/>
  <c r="N74" i="248"/>
  <c r="I74" i="248"/>
  <c r="N76" i="248"/>
  <c r="I76" i="248"/>
  <c r="I71" i="263"/>
  <c r="I72" i="263"/>
  <c r="I75" i="266"/>
  <c r="I76" i="280"/>
  <c r="I77" i="280"/>
  <c r="I78" i="280"/>
  <c r="I70" i="291"/>
  <c r="I71" i="294"/>
  <c r="I72" i="294"/>
  <c r="I71" i="296"/>
  <c r="I72" i="296"/>
  <c r="I69" i="309"/>
  <c r="I70" i="309"/>
  <c r="I71" i="322"/>
  <c r="I71" i="328"/>
  <c r="I72" i="328"/>
  <c r="I71" i="333"/>
  <c r="I71" i="337"/>
  <c r="I72" i="337"/>
  <c r="I71" i="371"/>
  <c r="I72" i="342"/>
  <c r="I71" i="356"/>
  <c r="I72" i="356"/>
  <c r="I71" i="360"/>
  <c r="I71" i="69"/>
  <c r="I71" i="90"/>
  <c r="I71" i="96"/>
  <c r="I71" i="107"/>
  <c r="I70" i="149"/>
  <c r="I70" i="148"/>
  <c r="I71" i="148"/>
  <c r="I69" i="144"/>
  <c r="I75" i="154"/>
  <c r="I76" i="154"/>
  <c r="I77" i="154"/>
  <c r="N75" i="182"/>
  <c r="I75" i="182"/>
  <c r="N76" i="182"/>
  <c r="I76" i="182"/>
  <c r="I77" i="182"/>
  <c r="I74" i="164"/>
  <c r="I75" i="164"/>
  <c r="I76" i="164"/>
  <c r="I75" i="170"/>
  <c r="I76" i="170"/>
  <c r="I77" i="170"/>
  <c r="I74" i="188"/>
  <c r="I75" i="188"/>
  <c r="I76" i="188"/>
  <c r="I78" i="220"/>
  <c r="I71" i="233"/>
  <c r="I72" i="233"/>
  <c r="I71" i="234"/>
  <c r="I71" i="238"/>
  <c r="I71" i="240"/>
  <c r="N59" i="243"/>
  <c r="N65" i="243" s="1"/>
  <c r="I71" i="243"/>
  <c r="I72" i="243"/>
  <c r="I79" i="252"/>
  <c r="I80" i="252"/>
  <c r="I72" i="253"/>
  <c r="I85" i="260"/>
  <c r="I86" i="260"/>
  <c r="I76" i="267"/>
  <c r="I72" i="273"/>
  <c r="I73" i="273"/>
  <c r="I72" i="274"/>
  <c r="I73" i="274"/>
  <c r="I72" i="275"/>
  <c r="I72" i="277"/>
  <c r="I70" i="284"/>
  <c r="N69" i="285"/>
  <c r="I69" i="285"/>
  <c r="N70" i="285"/>
  <c r="I70" i="285"/>
  <c r="N70" i="287"/>
  <c r="I70" i="287"/>
  <c r="I69" i="293"/>
  <c r="I69" i="297"/>
  <c r="I70" i="297"/>
  <c r="I70" i="299"/>
  <c r="I69" i="301"/>
  <c r="I69" i="302"/>
  <c r="I70" i="302"/>
  <c r="I69" i="303"/>
  <c r="I69" i="305"/>
  <c r="I72" i="312"/>
  <c r="I71" i="323"/>
  <c r="I72" i="323"/>
  <c r="I69" i="325"/>
  <c r="I70" i="325"/>
  <c r="I71" i="327"/>
  <c r="I71" i="329"/>
  <c r="I72" i="329"/>
  <c r="I72" i="332"/>
  <c r="I72" i="348"/>
  <c r="I71" i="354"/>
  <c r="I72" i="354"/>
  <c r="I71" i="362"/>
  <c r="I72" i="362"/>
  <c r="I71" i="363"/>
  <c r="I72" i="363"/>
  <c r="I71" i="364"/>
  <c r="I72" i="364"/>
  <c r="I71" i="365"/>
  <c r="I72" i="365"/>
  <c r="N72" i="150"/>
  <c r="I72" i="150"/>
  <c r="I73" i="150"/>
  <c r="N76" i="155"/>
  <c r="I76" i="155"/>
  <c r="N75" i="162"/>
  <c r="N76" i="162"/>
  <c r="I76" i="162"/>
  <c r="N74" i="172"/>
  <c r="I74" i="172"/>
  <c r="N75" i="172"/>
  <c r="I75" i="172"/>
  <c r="I76" i="172"/>
  <c r="I71" i="55"/>
  <c r="I69" i="74"/>
  <c r="I70" i="85"/>
  <c r="I70" i="97"/>
  <c r="I70" i="101"/>
  <c r="I71" i="101"/>
  <c r="I70" i="103"/>
  <c r="I70" i="208"/>
  <c r="I70" i="130"/>
  <c r="I70" i="131"/>
  <c r="I70" i="132"/>
  <c r="I69" i="134"/>
  <c r="I70" i="134"/>
  <c r="I70" i="135"/>
  <c r="I70" i="136"/>
  <c r="I69" i="137"/>
  <c r="I70" i="137"/>
  <c r="I69" i="139"/>
  <c r="I70" i="139"/>
  <c r="I69" i="140"/>
  <c r="N75" i="158"/>
  <c r="I75" i="158"/>
  <c r="N75" i="168"/>
  <c r="I75" i="168"/>
  <c r="N76" i="168"/>
  <c r="I76" i="168"/>
  <c r="I77" i="168"/>
  <c r="I75" i="176"/>
  <c r="I76" i="176"/>
  <c r="I77" i="176"/>
  <c r="I75" i="178"/>
  <c r="I76" i="178"/>
  <c r="I75" i="180"/>
  <c r="I76" i="180"/>
  <c r="I75" i="181"/>
  <c r="I74" i="183"/>
  <c r="I75" i="183"/>
  <c r="I76" i="183"/>
  <c r="I74" i="184"/>
  <c r="I75" i="184"/>
  <c r="I76" i="184"/>
  <c r="I76" i="185"/>
  <c r="I77" i="185"/>
  <c r="N41" i="239"/>
  <c r="N43" i="239" s="1"/>
  <c r="I76" i="186"/>
  <c r="I77" i="186"/>
  <c r="I75" i="187"/>
  <c r="I76" i="187"/>
  <c r="I77" i="187"/>
  <c r="I70" i="192"/>
  <c r="I70" i="231"/>
  <c r="I72" i="232"/>
  <c r="I73" i="232"/>
  <c r="I71" i="242"/>
  <c r="I72" i="242"/>
  <c r="N65" i="245"/>
  <c r="I76" i="245"/>
  <c r="I80" i="245"/>
  <c r="N53" i="286"/>
  <c r="I70" i="213"/>
  <c r="I71" i="213"/>
  <c r="I71" i="215"/>
  <c r="I75" i="217"/>
  <c r="N80" i="218"/>
  <c r="N46" i="218" s="1"/>
  <c r="I75" i="218"/>
  <c r="I74" i="219"/>
  <c r="I77" i="207"/>
  <c r="I78" i="207"/>
  <c r="I77" i="221"/>
  <c r="I71" i="254"/>
  <c r="I72" i="254"/>
  <c r="I72" i="256"/>
  <c r="I71" i="257"/>
  <c r="N71" i="307"/>
  <c r="I71" i="307"/>
  <c r="N72" i="307"/>
  <c r="I72" i="307"/>
  <c r="N72" i="314"/>
  <c r="I72" i="314"/>
  <c r="N72" i="316"/>
  <c r="I72" i="316"/>
  <c r="N72" i="318"/>
  <c r="I72" i="318"/>
  <c r="N71" i="335"/>
  <c r="I71" i="335"/>
  <c r="N72" i="335"/>
  <c r="I72" i="335"/>
  <c r="N71" i="336"/>
  <c r="N77" i="336" s="1"/>
  <c r="N41" i="336" s="1"/>
  <c r="I71" i="344"/>
  <c r="N72" i="344"/>
  <c r="I72" i="344"/>
  <c r="I71" i="351"/>
  <c r="N72" i="351"/>
  <c r="I72" i="351"/>
  <c r="N71" i="353"/>
  <c r="I71" i="353"/>
  <c r="N71" i="357"/>
  <c r="I71" i="357"/>
  <c r="I72" i="357"/>
  <c r="N70" i="367"/>
  <c r="N76" i="367" s="1"/>
  <c r="N41" i="367" s="1"/>
  <c r="N43" i="367" s="1"/>
  <c r="N78" i="367" s="1"/>
  <c r="L84" i="367" s="1"/>
  <c r="I70" i="367"/>
  <c r="I71" i="264"/>
  <c r="I72" i="264"/>
  <c r="I76" i="268"/>
  <c r="I73" i="270"/>
  <c r="I72" i="272"/>
  <c r="I78" i="279"/>
  <c r="I79" i="279"/>
  <c r="I69" i="283"/>
  <c r="I70" i="283"/>
  <c r="I69" i="286"/>
  <c r="I70" i="286"/>
  <c r="I69" i="292"/>
  <c r="I72" i="295"/>
  <c r="N69" i="300"/>
  <c r="I69" i="300"/>
  <c r="N69" i="304"/>
  <c r="N75" i="304" s="1"/>
  <c r="N41" i="304" s="1"/>
  <c r="N43" i="304" s="1"/>
  <c r="N77" i="304" s="1"/>
  <c r="L84" i="304" s="1"/>
  <c r="I69" i="304"/>
  <c r="N69" i="310"/>
  <c r="I69" i="310"/>
  <c r="N71" i="311"/>
  <c r="I71" i="311"/>
  <c r="N71" i="313"/>
  <c r="I71" i="313"/>
  <c r="I72" i="313"/>
  <c r="N71" i="315"/>
  <c r="I71" i="315"/>
  <c r="N71" i="317"/>
  <c r="I71" i="317"/>
  <c r="I72" i="317"/>
  <c r="N71" i="319"/>
  <c r="I71" i="319"/>
  <c r="N72" i="319"/>
  <c r="N71" i="320"/>
  <c r="I71" i="320"/>
  <c r="I72" i="320"/>
  <c r="N72" i="330"/>
  <c r="I72" i="330"/>
  <c r="N71" i="331"/>
  <c r="I71" i="331"/>
  <c r="N72" i="331"/>
  <c r="I72" i="331"/>
  <c r="N79" i="339"/>
  <c r="N71" i="346"/>
  <c r="N77" i="346" s="1"/>
  <c r="N41" i="346" s="1"/>
  <c r="N43" i="346" s="1"/>
  <c r="I71" i="346"/>
  <c r="N55" i="311"/>
  <c r="N71" i="345"/>
  <c r="N77" i="345" s="1"/>
  <c r="N41" i="345" s="1"/>
  <c r="N43" i="345" s="1"/>
  <c r="I71" i="345"/>
  <c r="N71" i="350"/>
  <c r="I71" i="350"/>
  <c r="N72" i="350"/>
  <c r="I72" i="350"/>
  <c r="I71" i="352"/>
  <c r="N72" i="352"/>
  <c r="I72" i="352"/>
  <c r="N71" i="355"/>
  <c r="I71" i="355"/>
  <c r="N72" i="355"/>
  <c r="I72" i="355"/>
  <c r="N71" i="359"/>
  <c r="I71" i="359"/>
  <c r="N72" i="359"/>
  <c r="I72" i="359"/>
  <c r="N71" i="366"/>
  <c r="N77" i="366" s="1"/>
  <c r="N41" i="366" s="1"/>
  <c r="N43" i="366" s="1"/>
  <c r="I71" i="366"/>
  <c r="L83" i="370"/>
  <c r="N65" i="249"/>
  <c r="I74" i="249"/>
  <c r="I76" i="249"/>
  <c r="I81" i="246"/>
  <c r="I83" i="246"/>
  <c r="I84" i="246"/>
  <c r="N55" i="345"/>
  <c r="N55" i="346"/>
  <c r="N55" i="348"/>
  <c r="N55" i="356"/>
  <c r="N55" i="228"/>
  <c r="I74" i="218"/>
  <c r="I74" i="217"/>
  <c r="I70" i="214"/>
  <c r="I70" i="212"/>
  <c r="I71" i="193"/>
  <c r="I72" i="193"/>
  <c r="I69" i="192"/>
  <c r="N75" i="190"/>
  <c r="N41" i="190" s="1"/>
  <c r="I69" i="190"/>
  <c r="N53" i="146"/>
  <c r="N59" i="162"/>
  <c r="N56" i="272"/>
  <c r="N55" i="347"/>
  <c r="N53" i="299"/>
  <c r="N53" i="301"/>
  <c r="N55" i="344"/>
  <c r="N55" i="354"/>
  <c r="L83" i="113"/>
  <c r="I70" i="12"/>
  <c r="L84" i="224"/>
  <c r="L59" i="108"/>
  <c r="N59" i="108" s="1"/>
  <c r="N65" i="108" s="1"/>
  <c r="L59" i="107"/>
  <c r="N59" i="107" s="1"/>
  <c r="N65" i="107" s="1"/>
  <c r="L59" i="106"/>
  <c r="L59" i="98"/>
  <c r="N59" i="98" s="1"/>
  <c r="N65" i="98" s="1"/>
  <c r="L59" i="96"/>
  <c r="N59" i="96" s="1"/>
  <c r="N65" i="96" s="1"/>
  <c r="L59" i="97"/>
  <c r="N59" i="97" s="1"/>
  <c r="N65" i="97" s="1"/>
  <c r="L59" i="105"/>
  <c r="N59" i="105" s="1"/>
  <c r="N65" i="105" s="1"/>
  <c r="L59" i="103"/>
  <c r="N59" i="103" s="1"/>
  <c r="N65" i="103" s="1"/>
  <c r="L59" i="102"/>
  <c r="N59" i="102" s="1"/>
  <c r="N65" i="102" s="1"/>
  <c r="L59" i="101"/>
  <c r="N59" i="101" s="1"/>
  <c r="N65" i="101" s="1"/>
  <c r="L59" i="100"/>
  <c r="L59" i="99"/>
  <c r="L59" i="95"/>
  <c r="N59" i="95" s="1"/>
  <c r="N65" i="95" s="1"/>
  <c r="L59" i="94"/>
  <c r="L59" i="92"/>
  <c r="L59" i="287"/>
  <c r="N59" i="287" s="1"/>
  <c r="L59" i="286"/>
  <c r="N59" i="286" s="1"/>
  <c r="L59" i="285"/>
  <c r="N59" i="285" s="1"/>
  <c r="L58" i="191"/>
  <c r="N58" i="191" s="1"/>
  <c r="N64" i="191" s="1"/>
  <c r="L58" i="190"/>
  <c r="N58" i="190" s="1"/>
  <c r="N64" i="190" s="1"/>
  <c r="L62" i="294"/>
  <c r="N62" i="294" s="1"/>
  <c r="L65" i="268"/>
  <c r="N65" i="268" s="1"/>
  <c r="L65" i="267"/>
  <c r="N65" i="267" s="1"/>
  <c r="L65" i="266"/>
  <c r="N65" i="266" s="1"/>
  <c r="L59" i="215"/>
  <c r="N59" i="215" s="1"/>
  <c r="N65" i="215" s="1"/>
  <c r="L59" i="213"/>
  <c r="N59" i="213" s="1"/>
  <c r="N65" i="213" s="1"/>
  <c r="L65" i="168"/>
  <c r="N65" i="168" s="1"/>
  <c r="M65" i="157"/>
  <c r="N65" i="157" s="1"/>
  <c r="L64" i="157"/>
  <c r="N64" i="157" s="1"/>
  <c r="L64" i="187"/>
  <c r="N64" i="187" s="1"/>
  <c r="L63" i="188"/>
  <c r="N63" i="188" s="1"/>
  <c r="L64" i="186"/>
  <c r="N64" i="186" s="1"/>
  <c r="L64" i="185"/>
  <c r="N64" i="185" s="1"/>
  <c r="L63" i="184"/>
  <c r="N63" i="184" s="1"/>
  <c r="L63" i="183"/>
  <c r="N63" i="183" s="1"/>
  <c r="L64" i="182"/>
  <c r="N64" i="182" s="1"/>
  <c r="L63" i="181"/>
  <c r="N63" i="181" s="1"/>
  <c r="L63" i="177"/>
  <c r="L63" i="180"/>
  <c r="N63" i="180" s="1"/>
  <c r="L63" i="179"/>
  <c r="N63" i="179" s="1"/>
  <c r="L64" i="178"/>
  <c r="N64" i="178" s="1"/>
  <c r="L64" i="171"/>
  <c r="N64" i="171" s="1"/>
  <c r="L64" i="176"/>
  <c r="L63" i="174"/>
  <c r="N63" i="174" s="1"/>
  <c r="L63" i="172"/>
  <c r="N63" i="172" s="1"/>
  <c r="L64" i="170"/>
  <c r="L63" i="189"/>
  <c r="N63" i="189" s="1"/>
  <c r="L64" i="162"/>
  <c r="N64" i="162" s="1"/>
  <c r="L64" i="154"/>
  <c r="N64" i="154" s="1"/>
  <c r="L64" i="168"/>
  <c r="N64" i="168" s="1"/>
  <c r="L63" i="164"/>
  <c r="L64" i="158"/>
  <c r="N64" i="158" s="1"/>
  <c r="L64" i="155"/>
  <c r="N64" i="155" s="1"/>
  <c r="L66" i="165"/>
  <c r="L63" i="160"/>
  <c r="N63" i="160" s="1"/>
  <c r="L62" i="150"/>
  <c r="N62" i="150" s="1"/>
  <c r="L68" i="246"/>
  <c r="N68" i="246" s="1"/>
  <c r="L59" i="234"/>
  <c r="N59" i="234" s="1"/>
  <c r="N65" i="234" s="1"/>
  <c r="L61" i="232"/>
  <c r="N61" i="232" s="1"/>
  <c r="N67" i="232" s="1"/>
  <c r="L60" i="251"/>
  <c r="N60" i="251" s="1"/>
  <c r="N66" i="251" s="1"/>
  <c r="L64" i="245"/>
  <c r="N64" i="245" s="1"/>
  <c r="L60" i="233"/>
  <c r="N60" i="233" s="1"/>
  <c r="N66" i="233" s="1"/>
  <c r="L59" i="231"/>
  <c r="N59" i="231" s="1"/>
  <c r="N65" i="231" s="1"/>
  <c r="L56" i="229"/>
  <c r="N56" i="229" s="1"/>
  <c r="N62" i="229" s="1"/>
  <c r="L63" i="217"/>
  <c r="N63" i="217" s="1"/>
  <c r="N69" i="217" s="1"/>
  <c r="L64" i="177"/>
  <c r="N64" i="177" s="1"/>
  <c r="L64" i="180"/>
  <c r="N64" i="180" s="1"/>
  <c r="L65" i="171"/>
  <c r="N65" i="171" s="1"/>
  <c r="L65" i="176"/>
  <c r="N65" i="176" s="1"/>
  <c r="L59" i="30"/>
  <c r="L59" i="29"/>
  <c r="L58" i="144"/>
  <c r="N58" i="144" s="1"/>
  <c r="N64" i="144" s="1"/>
  <c r="L59" i="148"/>
  <c r="N59" i="148" s="1"/>
  <c r="N65" i="148" s="1"/>
  <c r="L61" i="294"/>
  <c r="N61" i="294" s="1"/>
  <c r="L64" i="267"/>
  <c r="N64" i="267" s="1"/>
  <c r="L64" i="266"/>
  <c r="N64" i="266" s="1"/>
  <c r="L64" i="268"/>
  <c r="N64" i="268" s="1"/>
  <c r="L61" i="270"/>
  <c r="N61" i="270" s="1"/>
  <c r="N67" i="270" s="1"/>
  <c r="L58" i="309"/>
  <c r="N58" i="309" s="1"/>
  <c r="N64" i="309" s="1"/>
  <c r="L58" i="301"/>
  <c r="N58" i="301" s="1"/>
  <c r="N64" i="301" s="1"/>
  <c r="L60" i="295"/>
  <c r="N60" i="295" s="1"/>
  <c r="N66" i="295" s="1"/>
  <c r="L61" i="271"/>
  <c r="N61" i="271" s="1"/>
  <c r="N67" i="271" s="1"/>
  <c r="L60" i="265"/>
  <c r="N60" i="265" s="1"/>
  <c r="N66" i="265" s="1"/>
  <c r="L60" i="264"/>
  <c r="N60" i="264" s="1"/>
  <c r="N66" i="264" s="1"/>
  <c r="L60" i="263"/>
  <c r="N60" i="263" s="1"/>
  <c r="N66" i="263" s="1"/>
  <c r="L60" i="258"/>
  <c r="N60" i="258" s="1"/>
  <c r="N66" i="258" s="1"/>
  <c r="L60" i="257"/>
  <c r="N60" i="257" s="1"/>
  <c r="N66" i="257" s="1"/>
  <c r="L66" i="207"/>
  <c r="N66" i="207" s="1"/>
  <c r="N72" i="207" s="1"/>
  <c r="L58" i="302"/>
  <c r="N58" i="302" s="1"/>
  <c r="N64" i="302" s="1"/>
  <c r="L58" i="299"/>
  <c r="N58" i="299" s="1"/>
  <c r="N64" i="299" s="1"/>
  <c r="L58" i="297"/>
  <c r="N58" i="297" s="1"/>
  <c r="L60" i="262"/>
  <c r="N60" i="262" s="1"/>
  <c r="N66" i="262" s="1"/>
  <c r="L66" i="221"/>
  <c r="N66" i="221" s="1"/>
  <c r="N72" i="221" s="1"/>
  <c r="L59" i="27"/>
  <c r="N59" i="27" s="1"/>
  <c r="N65" i="27" s="1"/>
  <c r="L59" i="26"/>
  <c r="L59" i="24"/>
  <c r="L60" i="294"/>
  <c r="N60" i="294" s="1"/>
  <c r="L60" i="318"/>
  <c r="N60" i="318" s="1"/>
  <c r="N66" i="318" s="1"/>
  <c r="L60" i="316"/>
  <c r="N60" i="316" s="1"/>
  <c r="N66" i="316" s="1"/>
  <c r="L60" i="314"/>
  <c r="N60" i="314" s="1"/>
  <c r="N66" i="314" s="1"/>
  <c r="L60" i="312"/>
  <c r="N60" i="312" s="1"/>
  <c r="N66" i="312" s="1"/>
  <c r="L60" i="319"/>
  <c r="N60" i="319" s="1"/>
  <c r="N66" i="319" s="1"/>
  <c r="L60" i="317"/>
  <c r="N60" i="317" s="1"/>
  <c r="N66" i="317" s="1"/>
  <c r="L60" i="315"/>
  <c r="N60" i="315" s="1"/>
  <c r="N66" i="315" s="1"/>
  <c r="L60" i="313"/>
  <c r="N60" i="313" s="1"/>
  <c r="N66" i="313" s="1"/>
  <c r="L58" i="293"/>
  <c r="N58" i="293" s="1"/>
  <c r="N64" i="293" s="1"/>
  <c r="L58" i="292"/>
  <c r="N58" i="292" s="1"/>
  <c r="N64" i="292" s="1"/>
  <c r="L58" i="291"/>
  <c r="N58" i="291" s="1"/>
  <c r="N64" i="291" s="1"/>
  <c r="L58" i="290"/>
  <c r="N58" i="290" s="1"/>
  <c r="N64" i="290" s="1"/>
  <c r="L58" i="145"/>
  <c r="N58" i="145" s="1"/>
  <c r="N64" i="145" s="1"/>
  <c r="L58" i="149"/>
  <c r="N58" i="149" s="1"/>
  <c r="N64" i="149" s="1"/>
  <c r="L59" i="214"/>
  <c r="N59" i="214" s="1"/>
  <c r="N65" i="214" s="1"/>
  <c r="L59" i="212"/>
  <c r="N59" i="212" s="1"/>
  <c r="N65" i="212" s="1"/>
  <c r="L64" i="179"/>
  <c r="N64" i="179" s="1"/>
  <c r="L64" i="172"/>
  <c r="N64" i="172" s="1"/>
  <c r="L67" i="165"/>
  <c r="N67" i="165" s="1"/>
  <c r="L58" i="143"/>
  <c r="N58" i="143" s="1"/>
  <c r="N64" i="143" s="1"/>
  <c r="L58" i="147"/>
  <c r="N58" i="147" s="1"/>
  <c r="N64" i="147" s="1"/>
  <c r="L59" i="90"/>
  <c r="N59" i="90" s="1"/>
  <c r="N65" i="90" s="1"/>
  <c r="L59" i="88"/>
  <c r="L59" i="86"/>
  <c r="N59" i="86" s="1"/>
  <c r="N65" i="86" s="1"/>
  <c r="L59" i="84"/>
  <c r="L59" i="82"/>
  <c r="N59" i="82" s="1"/>
  <c r="N65" i="82" s="1"/>
  <c r="L59" i="80"/>
  <c r="L59" i="89"/>
  <c r="L59" i="85"/>
  <c r="L59" i="81"/>
  <c r="L59" i="91"/>
  <c r="N59" i="91" s="1"/>
  <c r="N65" i="91" s="1"/>
  <c r="L59" i="87"/>
  <c r="L59" i="83"/>
  <c r="L64" i="189"/>
  <c r="N64" i="189" s="1"/>
  <c r="L65" i="178"/>
  <c r="N65" i="178" s="1"/>
  <c r="L64" i="164"/>
  <c r="N64" i="164" s="1"/>
  <c r="L65" i="162"/>
  <c r="N65" i="162" s="1"/>
  <c r="L58" i="146"/>
  <c r="N58" i="146" s="1"/>
  <c r="N64" i="146" s="1"/>
  <c r="L58" i="142"/>
  <c r="N58" i="142" s="1"/>
  <c r="N64" i="142" s="1"/>
  <c r="L58" i="192"/>
  <c r="N58" i="192" s="1"/>
  <c r="N64" i="192" s="1"/>
  <c r="L58" i="209"/>
  <c r="N58" i="209" s="1"/>
  <c r="N64" i="209" s="1"/>
  <c r="L58" i="139"/>
  <c r="N58" i="139" s="1"/>
  <c r="N64" i="139" s="1"/>
  <c r="L58" i="138"/>
  <c r="N58" i="138" s="1"/>
  <c r="N64" i="138" s="1"/>
  <c r="L58" i="137"/>
  <c r="N58" i="137" s="1"/>
  <c r="N64" i="137" s="1"/>
  <c r="L58" i="135"/>
  <c r="N58" i="135" s="1"/>
  <c r="N64" i="135" s="1"/>
  <c r="L58" i="133"/>
  <c r="N58" i="133" s="1"/>
  <c r="N64" i="133" s="1"/>
  <c r="L58" i="136"/>
  <c r="N58" i="136" s="1"/>
  <c r="N64" i="136" s="1"/>
  <c r="L58" i="134"/>
  <c r="N58" i="134" s="1"/>
  <c r="N64" i="134" s="1"/>
  <c r="L59" i="61"/>
  <c r="N59" i="61" s="1"/>
  <c r="N65" i="61" s="1"/>
  <c r="L59" i="60"/>
  <c r="L58" i="298"/>
  <c r="N58" i="298" s="1"/>
  <c r="N64" i="298" s="1"/>
  <c r="L59" i="297"/>
  <c r="N59" i="297" s="1"/>
  <c r="L60" i="240"/>
  <c r="N60" i="240" s="1"/>
  <c r="N66" i="240" s="1"/>
  <c r="L60" i="238"/>
  <c r="N60" i="238" s="1"/>
  <c r="N66" i="238" s="1"/>
  <c r="L60" i="237"/>
  <c r="N60" i="237" s="1"/>
  <c r="N66" i="237" s="1"/>
  <c r="L60" i="236"/>
  <c r="N60" i="236" s="1"/>
  <c r="N66" i="236" s="1"/>
  <c r="L60" i="235"/>
  <c r="N60" i="235" s="1"/>
  <c r="N66" i="235" s="1"/>
  <c r="L58" i="325"/>
  <c r="N58" i="325" s="1"/>
  <c r="N64" i="325" s="1"/>
  <c r="L60" i="311"/>
  <c r="N60" i="311" s="1"/>
  <c r="N66" i="311" s="1"/>
  <c r="L60" i="241"/>
  <c r="N60" i="241" s="1"/>
  <c r="N66" i="241" s="1"/>
  <c r="L60" i="239"/>
  <c r="N60" i="239" s="1"/>
  <c r="N66" i="239" s="1"/>
  <c r="L59" i="59"/>
  <c r="N59" i="59" s="1"/>
  <c r="N65" i="59" s="1"/>
  <c r="L64" i="184"/>
  <c r="N64" i="184" s="1"/>
  <c r="L64" i="183"/>
  <c r="N64" i="183" s="1"/>
  <c r="L56" i="228"/>
  <c r="N56" i="228" s="1"/>
  <c r="L57" i="228"/>
  <c r="N57" i="228" s="1"/>
  <c r="L67" i="220"/>
  <c r="N67" i="220" s="1"/>
  <c r="N73" i="220" s="1"/>
  <c r="L58" i="141"/>
  <c r="N58" i="141" s="1"/>
  <c r="N64" i="141" s="1"/>
  <c r="L58" i="140"/>
  <c r="N58" i="140" s="1"/>
  <c r="N64" i="140" s="1"/>
  <c r="L85" i="124"/>
  <c r="L84" i="125"/>
  <c r="I71" i="330" l="1"/>
  <c r="N70" i="310"/>
  <c r="I70" i="292"/>
  <c r="N71" i="316"/>
  <c r="I73" i="256"/>
  <c r="I77" i="158"/>
  <c r="I71" i="94"/>
  <c r="I71" i="58"/>
  <c r="I71" i="84"/>
  <c r="I71" i="342"/>
  <c r="I69" i="291"/>
  <c r="I71" i="241"/>
  <c r="I70" i="90"/>
  <c r="I75" i="219"/>
  <c r="I70" i="94"/>
  <c r="I71" i="216"/>
  <c r="I77" i="157"/>
  <c r="I71" i="80"/>
  <c r="I70" i="289"/>
  <c r="I71" i="339"/>
  <c r="I71" i="82"/>
  <c r="I71" i="258"/>
  <c r="I71" i="231"/>
  <c r="I71" i="92"/>
  <c r="I70" i="301"/>
  <c r="I73" i="275"/>
  <c r="I71" i="212"/>
  <c r="I68" i="227"/>
  <c r="I72" i="311"/>
  <c r="I79" i="245"/>
  <c r="I72" i="271"/>
  <c r="N69" i="287"/>
  <c r="N75" i="287" s="1"/>
  <c r="N41" i="287" s="1"/>
  <c r="N43" i="287" s="1"/>
  <c r="N75" i="155"/>
  <c r="I71" i="95"/>
  <c r="I71" i="91"/>
  <c r="I71" i="259"/>
  <c r="I70" i="107"/>
  <c r="N70" i="71"/>
  <c r="I71" i="250"/>
  <c r="I72" i="315"/>
  <c r="I66" i="228"/>
  <c r="I70" i="140"/>
  <c r="I70" i="89"/>
  <c r="I71" i="332"/>
  <c r="I72" i="333"/>
  <c r="I71" i="88"/>
  <c r="I71" i="265"/>
  <c r="I76" i="160"/>
  <c r="I72" i="308"/>
  <c r="I80" i="246"/>
  <c r="I78" i="221"/>
  <c r="I71" i="99"/>
  <c r="I70" i="87"/>
  <c r="I71" i="312"/>
  <c r="I69" i="299"/>
  <c r="I82" i="252"/>
  <c r="I70" i="96"/>
  <c r="I75" i="280"/>
  <c r="I74" i="160"/>
  <c r="I70" i="49"/>
  <c r="I71" i="61"/>
  <c r="I70" i="65"/>
  <c r="I71" i="98"/>
  <c r="N59" i="186"/>
  <c r="N59" i="242"/>
  <c r="N65" i="242" s="1"/>
  <c r="N53" i="291"/>
  <c r="N53" i="298"/>
  <c r="N55" i="314"/>
  <c r="N55" i="334"/>
  <c r="N55" i="337"/>
  <c r="N79" i="343"/>
  <c r="L85" i="343" s="1"/>
  <c r="N55" i="363"/>
  <c r="N55" i="365"/>
  <c r="N64" i="249"/>
  <c r="N81" i="267"/>
  <c r="N41" i="267" s="1"/>
  <c r="N43" i="267" s="1"/>
  <c r="N81" i="268"/>
  <c r="N41" i="268" s="1"/>
  <c r="I70" i="81"/>
  <c r="N59" i="88"/>
  <c r="N65" i="88" s="1"/>
  <c r="I70" i="57"/>
  <c r="I71" i="67"/>
  <c r="N75" i="192"/>
  <c r="N41" i="192" s="1"/>
  <c r="N58" i="285"/>
  <c r="N64" i="285" s="1"/>
  <c r="L84" i="11"/>
  <c r="L85" i="369"/>
  <c r="L83" i="369"/>
  <c r="L59" i="15"/>
  <c r="N59" i="15" s="1"/>
  <c r="N65" i="15" s="1"/>
  <c r="L85" i="11"/>
  <c r="N69" i="160"/>
  <c r="N53" i="133"/>
  <c r="N66" i="165"/>
  <c r="N72" i="165" s="1"/>
  <c r="N64" i="170"/>
  <c r="N70" i="170" s="1"/>
  <c r="N63" i="177"/>
  <c r="I76" i="181"/>
  <c r="I70" i="45"/>
  <c r="N77" i="162"/>
  <c r="N81" i="162" s="1"/>
  <c r="N47" i="162" s="1"/>
  <c r="N49" i="162" s="1"/>
  <c r="I76" i="157"/>
  <c r="N80" i="219"/>
  <c r="N46" i="219" s="1"/>
  <c r="N78" i="272"/>
  <c r="N41" i="272" s="1"/>
  <c r="N43" i="272" s="1"/>
  <c r="I70" i="58"/>
  <c r="I70" i="108"/>
  <c r="I70" i="67"/>
  <c r="I76" i="158"/>
  <c r="I70" i="74"/>
  <c r="N63" i="164"/>
  <c r="N69" i="164" s="1"/>
  <c r="N64" i="176"/>
  <c r="N72" i="48"/>
  <c r="N53" i="147"/>
  <c r="N70" i="187"/>
  <c r="N68" i="252"/>
  <c r="L85" i="118"/>
  <c r="N77" i="303"/>
  <c r="L83" i="303" s="1"/>
  <c r="M74" i="150"/>
  <c r="N74" i="150" s="1"/>
  <c r="N73" i="150"/>
  <c r="I70" i="31"/>
  <c r="N59" i="31"/>
  <c r="N65" i="31" s="1"/>
  <c r="N76" i="138"/>
  <c r="N41" i="138" s="1"/>
  <c r="N55" i="330"/>
  <c r="N80" i="172"/>
  <c r="N46" i="172" s="1"/>
  <c r="I70" i="60"/>
  <c r="I71" i="24"/>
  <c r="N59" i="60"/>
  <c r="N65" i="60" s="1"/>
  <c r="N59" i="80"/>
  <c r="N65" i="80" s="1"/>
  <c r="I70" i="38"/>
  <c r="I70" i="61"/>
  <c r="N75" i="285"/>
  <c r="N41" i="285" s="1"/>
  <c r="N76" i="26"/>
  <c r="N42" i="26" s="1"/>
  <c r="N76" i="139"/>
  <c r="N41" i="139" s="1"/>
  <c r="N43" i="139" s="1"/>
  <c r="N80" i="217"/>
  <c r="N46" i="217" s="1"/>
  <c r="N48" i="217" s="1"/>
  <c r="N82" i="217" s="1"/>
  <c r="L87" i="217" s="1"/>
  <c r="N77" i="332"/>
  <c r="N41" i="332" s="1"/>
  <c r="N77" i="354"/>
  <c r="N41" i="354" s="1"/>
  <c r="N43" i="354" s="1"/>
  <c r="N61" i="273"/>
  <c r="N67" i="273" s="1"/>
  <c r="N70" i="63"/>
  <c r="N76" i="63" s="1"/>
  <c r="N41" i="63" s="1"/>
  <c r="N43" i="63" s="1"/>
  <c r="N70" i="64"/>
  <c r="N76" i="64" s="1"/>
  <c r="N41" i="64" s="1"/>
  <c r="N43" i="64" s="1"/>
  <c r="N78" i="64" s="1"/>
  <c r="N75" i="72"/>
  <c r="N41" i="72" s="1"/>
  <c r="N76" i="100"/>
  <c r="N41" i="100" s="1"/>
  <c r="N43" i="100" s="1"/>
  <c r="N69" i="246"/>
  <c r="N63" i="248"/>
  <c r="N58" i="283"/>
  <c r="N64" i="283" s="1"/>
  <c r="I75" i="244"/>
  <c r="I69" i="136"/>
  <c r="I71" i="97"/>
  <c r="I70" i="46"/>
  <c r="I71" i="26"/>
  <c r="I69" i="145"/>
  <c r="I69" i="149"/>
  <c r="I70" i="16"/>
  <c r="I75" i="160"/>
  <c r="I69" i="142"/>
  <c r="I70" i="24"/>
  <c r="I70" i="98"/>
  <c r="N76" i="212"/>
  <c r="N42" i="212" s="1"/>
  <c r="N44" i="212" s="1"/>
  <c r="N78" i="212" s="1"/>
  <c r="L83" i="212" s="1"/>
  <c r="N76" i="216"/>
  <c r="N42" i="216" s="1"/>
  <c r="N44" i="216" s="1"/>
  <c r="N78" i="216" s="1"/>
  <c r="L84" i="216" s="1"/>
  <c r="N77" i="265"/>
  <c r="N41" i="265" s="1"/>
  <c r="N78" i="274"/>
  <c r="N41" i="274" s="1"/>
  <c r="N79" i="340"/>
  <c r="L86" i="340" s="1"/>
  <c r="N76" i="60"/>
  <c r="N42" i="60" s="1"/>
  <c r="I70" i="15"/>
  <c r="N77" i="359"/>
  <c r="N41" i="359" s="1"/>
  <c r="N43" i="359" s="1"/>
  <c r="N77" i="352"/>
  <c r="N41" i="352" s="1"/>
  <c r="N43" i="352" s="1"/>
  <c r="N79" i="352" s="1"/>
  <c r="L86" i="352" s="1"/>
  <c r="N77" i="350"/>
  <c r="N41" i="350" s="1"/>
  <c r="I70" i="35"/>
  <c r="I70" i="84"/>
  <c r="I70" i="66"/>
  <c r="I70" i="47"/>
  <c r="N80" i="174"/>
  <c r="N46" i="174" s="1"/>
  <c r="N76" i="61"/>
  <c r="N42" i="61" s="1"/>
  <c r="N76" i="99"/>
  <c r="N41" i="99" s="1"/>
  <c r="N43" i="99" s="1"/>
  <c r="N76" i="145"/>
  <c r="N41" i="145" s="1"/>
  <c r="N43" i="145" s="1"/>
  <c r="N76" i="143"/>
  <c r="N41" i="143" s="1"/>
  <c r="N81" i="154"/>
  <c r="N47" i="154" s="1"/>
  <c r="N75" i="290"/>
  <c r="N41" i="290" s="1"/>
  <c r="N43" i="290" s="1"/>
  <c r="N77" i="294"/>
  <c r="N41" i="294" s="1"/>
  <c r="N75" i="298"/>
  <c r="N41" i="298" s="1"/>
  <c r="N75" i="299"/>
  <c r="N41" i="299" s="1"/>
  <c r="N43" i="299" s="1"/>
  <c r="N77" i="312"/>
  <c r="N41" i="312" s="1"/>
  <c r="N43" i="312" s="1"/>
  <c r="I71" i="81"/>
  <c r="N76" i="137"/>
  <c r="N41" i="137" s="1"/>
  <c r="N76" i="149"/>
  <c r="N41" i="149" s="1"/>
  <c r="N43" i="149" s="1"/>
  <c r="N76" i="147"/>
  <c r="N41" i="147" s="1"/>
  <c r="N76" i="215"/>
  <c r="N42" i="215" s="1"/>
  <c r="N77" i="233"/>
  <c r="N41" i="233" s="1"/>
  <c r="N77" i="247"/>
  <c r="N43" i="247" s="1"/>
  <c r="N81" i="249"/>
  <c r="N43" i="249" s="1"/>
  <c r="N77" i="253"/>
  <c r="N79" i="253" s="1"/>
  <c r="L84" i="253" s="1"/>
  <c r="N77" i="256"/>
  <c r="N41" i="256" s="1"/>
  <c r="N77" i="258"/>
  <c r="N41" i="258" s="1"/>
  <c r="N43" i="258" s="1"/>
  <c r="N91" i="260"/>
  <c r="N47" i="260" s="1"/>
  <c r="N59" i="24"/>
  <c r="N65" i="24" s="1"/>
  <c r="I71" i="87"/>
  <c r="N59" i="83"/>
  <c r="N65" i="83" s="1"/>
  <c r="N59" i="85"/>
  <c r="N65" i="85" s="1"/>
  <c r="N59" i="30"/>
  <c r="N65" i="30" s="1"/>
  <c r="N70" i="171"/>
  <c r="N59" i="92"/>
  <c r="N65" i="92" s="1"/>
  <c r="N59" i="100"/>
  <c r="N65" i="100" s="1"/>
  <c r="N59" i="106"/>
  <c r="N65" i="106" s="1"/>
  <c r="N77" i="351"/>
  <c r="N41" i="351" s="1"/>
  <c r="N43" i="351" s="1"/>
  <c r="N79" i="351" s="1"/>
  <c r="L85" i="351" s="1"/>
  <c r="N77" i="344"/>
  <c r="N41" i="344" s="1"/>
  <c r="N43" i="344" s="1"/>
  <c r="N79" i="344" s="1"/>
  <c r="L84" i="344" s="1"/>
  <c r="N77" i="335"/>
  <c r="N41" i="335" s="1"/>
  <c r="N43" i="335" s="1"/>
  <c r="N77" i="307"/>
  <c r="N41" i="307" s="1"/>
  <c r="N43" i="307" s="1"/>
  <c r="N79" i="307" s="1"/>
  <c r="L84" i="307" s="1"/>
  <c r="I70" i="105"/>
  <c r="I71" i="100"/>
  <c r="I70" i="72"/>
  <c r="I70" i="55"/>
  <c r="I70" i="20"/>
  <c r="I71" i="60"/>
  <c r="I70" i="88"/>
  <c r="I70" i="82"/>
  <c r="N70" i="25"/>
  <c r="N78" i="70"/>
  <c r="L85" i="70" s="1"/>
  <c r="N75" i="74"/>
  <c r="N41" i="74" s="1"/>
  <c r="N54" i="81"/>
  <c r="N76" i="81"/>
  <c r="N41" i="81" s="1"/>
  <c r="N76" i="83"/>
  <c r="N41" i="83" s="1"/>
  <c r="N76" i="85"/>
  <c r="N41" i="85" s="1"/>
  <c r="N43" i="85" s="1"/>
  <c r="N76" i="209"/>
  <c r="N41" i="209" s="1"/>
  <c r="N43" i="209" s="1"/>
  <c r="N77" i="257"/>
  <c r="N41" i="257" s="1"/>
  <c r="N43" i="257" s="1"/>
  <c r="N78" i="275"/>
  <c r="N41" i="275" s="1"/>
  <c r="N81" i="280"/>
  <c r="N44" i="280" s="1"/>
  <c r="N46" i="280" s="1"/>
  <c r="N55" i="295"/>
  <c r="N77" i="295"/>
  <c r="N41" i="295" s="1"/>
  <c r="N43" i="295" s="1"/>
  <c r="N55" i="342"/>
  <c r="N77" i="342"/>
  <c r="N41" i="342" s="1"/>
  <c r="N43" i="342" s="1"/>
  <c r="N79" i="342" s="1"/>
  <c r="L85" i="342" s="1"/>
  <c r="N77" i="348"/>
  <c r="N41" i="348" s="1"/>
  <c r="N43" i="348" s="1"/>
  <c r="N79" i="348" s="1"/>
  <c r="L84" i="348" s="1"/>
  <c r="N65" i="248"/>
  <c r="N59" i="87"/>
  <c r="N65" i="87" s="1"/>
  <c r="N59" i="89"/>
  <c r="N65" i="89" s="1"/>
  <c r="N70" i="154"/>
  <c r="N70" i="178"/>
  <c r="N59" i="94"/>
  <c r="N65" i="94" s="1"/>
  <c r="N77" i="319"/>
  <c r="N41" i="319" s="1"/>
  <c r="N43" i="319" s="1"/>
  <c r="I71" i="89"/>
  <c r="I71" i="85"/>
  <c r="I71" i="79"/>
  <c r="I70" i="14"/>
  <c r="I70" i="52"/>
  <c r="I70" i="68"/>
  <c r="I71" i="53"/>
  <c r="N37" i="137"/>
  <c r="N43" i="137" s="1"/>
  <c r="N43" i="268"/>
  <c r="N63" i="249"/>
  <c r="N69" i="184"/>
  <c r="N70" i="182"/>
  <c r="N69" i="183"/>
  <c r="L84" i="126"/>
  <c r="L84" i="77"/>
  <c r="N53" i="290"/>
  <c r="L83" i="112"/>
  <c r="N55" i="362"/>
  <c r="N55" i="313"/>
  <c r="N43" i="294"/>
  <c r="N75" i="297"/>
  <c r="N41" i="297" s="1"/>
  <c r="N77" i="353"/>
  <c r="N41" i="353" s="1"/>
  <c r="N43" i="353" s="1"/>
  <c r="N79" i="353" s="1"/>
  <c r="L85" i="353" s="1"/>
  <c r="N77" i="331"/>
  <c r="N41" i="331" s="1"/>
  <c r="N43" i="331" s="1"/>
  <c r="N79" i="331" s="1"/>
  <c r="L84" i="331" s="1"/>
  <c r="I71" i="295"/>
  <c r="I77" i="245"/>
  <c r="N81" i="168"/>
  <c r="N47" i="168" s="1"/>
  <c r="N49" i="168" s="1"/>
  <c r="I70" i="129"/>
  <c r="I70" i="44"/>
  <c r="N76" i="53"/>
  <c r="N76" i="87"/>
  <c r="N41" i="87" s="1"/>
  <c r="N43" i="87" s="1"/>
  <c r="N76" i="89"/>
  <c r="N41" i="89" s="1"/>
  <c r="N43" i="89" s="1"/>
  <c r="N77" i="254"/>
  <c r="N41" i="254" s="1"/>
  <c r="N43" i="254" s="1"/>
  <c r="N77" i="263"/>
  <c r="N41" i="263" s="1"/>
  <c r="N43" i="263" s="1"/>
  <c r="N78" i="271"/>
  <c r="N41" i="271" s="1"/>
  <c r="N43" i="271" s="1"/>
  <c r="N76" i="71"/>
  <c r="N41" i="71" s="1"/>
  <c r="N75" i="310"/>
  <c r="N41" i="310" s="1"/>
  <c r="N43" i="310" s="1"/>
  <c r="I69" i="135"/>
  <c r="I71" i="15"/>
  <c r="I72" i="259"/>
  <c r="I71" i="108"/>
  <c r="I71" i="66"/>
  <c r="I70" i="54"/>
  <c r="I72" i="322"/>
  <c r="I71" i="237"/>
  <c r="I70" i="143"/>
  <c r="I70" i="75"/>
  <c r="I78" i="282"/>
  <c r="N76" i="17"/>
  <c r="N42" i="17" s="1"/>
  <c r="N43" i="17" s="1"/>
  <c r="N76" i="24"/>
  <c r="N42" i="24" s="1"/>
  <c r="N79" i="346"/>
  <c r="L86" i="346" s="1"/>
  <c r="I75" i="268"/>
  <c r="N77" i="357"/>
  <c r="N41" i="357" s="1"/>
  <c r="N43" i="357" s="1"/>
  <c r="I71" i="256"/>
  <c r="I70" i="127"/>
  <c r="I70" i="99"/>
  <c r="I70" i="92"/>
  <c r="I71" i="83"/>
  <c r="I71" i="63"/>
  <c r="I71" i="56"/>
  <c r="I70" i="39"/>
  <c r="I79" i="220"/>
  <c r="I70" i="86"/>
  <c r="I74" i="179"/>
  <c r="I69" i="75"/>
  <c r="I70" i="146"/>
  <c r="I70" i="51"/>
  <c r="N76" i="56"/>
  <c r="N42" i="56" s="1"/>
  <c r="N43" i="56" s="1"/>
  <c r="N78" i="56" s="1"/>
  <c r="N76" i="106"/>
  <c r="N41" i="106" s="1"/>
  <c r="N80" i="180"/>
  <c r="N46" i="180" s="1"/>
  <c r="N83" i="207"/>
  <c r="N46" i="207" s="1"/>
  <c r="N48" i="207" s="1"/>
  <c r="N79" i="371"/>
  <c r="L84" i="371" s="1"/>
  <c r="I70" i="215"/>
  <c r="N76" i="103"/>
  <c r="N41" i="103" s="1"/>
  <c r="N77" i="250"/>
  <c r="N41" i="250" s="1"/>
  <c r="N43" i="250" s="1"/>
  <c r="N79" i="250" s="1"/>
  <c r="L85" i="250" s="1"/>
  <c r="N77" i="262"/>
  <c r="N41" i="262" s="1"/>
  <c r="N43" i="262" s="1"/>
  <c r="N81" i="266"/>
  <c r="N41" i="266" s="1"/>
  <c r="N43" i="266" s="1"/>
  <c r="N78" i="270"/>
  <c r="N41" i="270" s="1"/>
  <c r="N43" i="270" s="1"/>
  <c r="N77" i="334"/>
  <c r="N41" i="334" s="1"/>
  <c r="N43" i="334" s="1"/>
  <c r="N79" i="334" s="1"/>
  <c r="L84" i="334" s="1"/>
  <c r="I71" i="105"/>
  <c r="I74" i="150"/>
  <c r="N76" i="242"/>
  <c r="N40" i="242" s="1"/>
  <c r="N75" i="284"/>
  <c r="N41" i="284" s="1"/>
  <c r="N43" i="284" s="1"/>
  <c r="N79" i="327"/>
  <c r="L85" i="327" s="1"/>
  <c r="I74" i="181"/>
  <c r="I70" i="41"/>
  <c r="I71" i="57"/>
  <c r="N76" i="66"/>
  <c r="N41" i="66" s="1"/>
  <c r="N43" i="66" s="1"/>
  <c r="N78" i="66" s="1"/>
  <c r="I73" i="247"/>
  <c r="N77" i="330"/>
  <c r="N41" i="330" s="1"/>
  <c r="N43" i="330" s="1"/>
  <c r="N79" i="330" s="1"/>
  <c r="L86" i="330" s="1"/>
  <c r="N70" i="300"/>
  <c r="N75" i="300" s="1"/>
  <c r="N41" i="300" s="1"/>
  <c r="N43" i="300" s="1"/>
  <c r="N77" i="300" s="1"/>
  <c r="I77" i="279"/>
  <c r="N81" i="158"/>
  <c r="N47" i="158" s="1"/>
  <c r="I71" i="65"/>
  <c r="I70" i="53"/>
  <c r="N76" i="95"/>
  <c r="N41" i="95" s="1"/>
  <c r="N43" i="95" s="1"/>
  <c r="N78" i="95" s="1"/>
  <c r="L83" i="95" s="1"/>
  <c r="N76" i="234"/>
  <c r="N40" i="234" s="1"/>
  <c r="N42" i="234" s="1"/>
  <c r="N78" i="234" s="1"/>
  <c r="L83" i="234" s="1"/>
  <c r="N75" i="286"/>
  <c r="N41" i="286" s="1"/>
  <c r="N43" i="286" s="1"/>
  <c r="N75" i="291"/>
  <c r="N41" i="291" s="1"/>
  <c r="N43" i="291" s="1"/>
  <c r="N75" i="309"/>
  <c r="N41" i="309" s="1"/>
  <c r="N77" i="313"/>
  <c r="N41" i="313" s="1"/>
  <c r="N43" i="313" s="1"/>
  <c r="N77" i="317"/>
  <c r="N41" i="317" s="1"/>
  <c r="N43" i="317" s="1"/>
  <c r="N77" i="321"/>
  <c r="N77" i="320"/>
  <c r="N79" i="320" s="1"/>
  <c r="I70" i="243"/>
  <c r="I70" i="17"/>
  <c r="I73" i="249"/>
  <c r="I69" i="290"/>
  <c r="I69" i="133"/>
  <c r="I70" i="34"/>
  <c r="I71" i="21"/>
  <c r="N77" i="311"/>
  <c r="N41" i="311" s="1"/>
  <c r="N43" i="311" s="1"/>
  <c r="N79" i="311" s="1"/>
  <c r="I74" i="50"/>
  <c r="I72" i="321"/>
  <c r="I70" i="216"/>
  <c r="N81" i="182"/>
  <c r="N47" i="182" s="1"/>
  <c r="I70" i="106"/>
  <c r="I71" i="71"/>
  <c r="N76" i="65"/>
  <c r="N41" i="65" s="1"/>
  <c r="N43" i="65" s="1"/>
  <c r="N78" i="65" s="1"/>
  <c r="N76" i="67"/>
  <c r="N41" i="67" s="1"/>
  <c r="N43" i="67" s="1"/>
  <c r="N78" i="67" s="1"/>
  <c r="N76" i="79"/>
  <c r="N41" i="79" s="1"/>
  <c r="N43" i="79" s="1"/>
  <c r="N77" i="315"/>
  <c r="N41" i="315" s="1"/>
  <c r="N43" i="315" s="1"/>
  <c r="I73" i="272"/>
  <c r="N77" i="316"/>
  <c r="N41" i="316" s="1"/>
  <c r="N43" i="316" s="1"/>
  <c r="I74" i="180"/>
  <c r="I70" i="95"/>
  <c r="I70" i="79"/>
  <c r="I70" i="23"/>
  <c r="I75" i="267"/>
  <c r="I70" i="80"/>
  <c r="I72" i="265"/>
  <c r="N76" i="21"/>
  <c r="N42" i="21" s="1"/>
  <c r="N72" i="228"/>
  <c r="N38" i="228" s="1"/>
  <c r="N40" i="228" s="1"/>
  <c r="N83" i="245"/>
  <c r="N45" i="245" s="1"/>
  <c r="N81" i="157"/>
  <c r="N47" i="157" s="1"/>
  <c r="N49" i="157" s="1"/>
  <c r="I74" i="177"/>
  <c r="I71" i="64"/>
  <c r="N70" i="19"/>
  <c r="N76" i="19" s="1"/>
  <c r="N42" i="19" s="1"/>
  <c r="N43" i="19" s="1"/>
  <c r="N81" i="155"/>
  <c r="N47" i="155" s="1"/>
  <c r="N49" i="155" s="1"/>
  <c r="N79" i="244"/>
  <c r="N45" i="244" s="1"/>
  <c r="N47" i="244" s="1"/>
  <c r="N61" i="228"/>
  <c r="L85" i="120"/>
  <c r="N59" i="157"/>
  <c r="N53" i="297"/>
  <c r="N55" i="319"/>
  <c r="N55" i="328"/>
  <c r="N55" i="331"/>
  <c r="N55" i="333"/>
  <c r="N55" i="357"/>
  <c r="N55" i="359"/>
  <c r="N79" i="359" s="1"/>
  <c r="N55" i="360"/>
  <c r="N79" i="360" s="1"/>
  <c r="L84" i="360" s="1"/>
  <c r="N55" i="364"/>
  <c r="N55" i="366"/>
  <c r="N79" i="366" s="1"/>
  <c r="L84" i="366" s="1"/>
  <c r="N70" i="168"/>
  <c r="N70" i="176"/>
  <c r="N69" i="181"/>
  <c r="N59" i="33"/>
  <c r="N65" i="33" s="1"/>
  <c r="N59" i="84"/>
  <c r="N65" i="84" s="1"/>
  <c r="N69" i="189"/>
  <c r="N74" i="252"/>
  <c r="N70" i="186"/>
  <c r="N74" i="246"/>
  <c r="N69" i="179"/>
  <c r="N70" i="185"/>
  <c r="N67" i="150"/>
  <c r="N70" i="266"/>
  <c r="N69" i="177"/>
  <c r="N69" i="172"/>
  <c r="N69" i="180"/>
  <c r="L83" i="114"/>
  <c r="N79" i="241"/>
  <c r="L86" i="241" s="1"/>
  <c r="N53" i="136"/>
  <c r="N56" i="273"/>
  <c r="N79" i="321"/>
  <c r="L85" i="321" s="1"/>
  <c r="N43" i="274"/>
  <c r="N42" i="229"/>
  <c r="N75" i="229" s="1"/>
  <c r="L82" i="229" s="1"/>
  <c r="N43" i="232"/>
  <c r="I72" i="353"/>
  <c r="N76" i="58"/>
  <c r="N42" i="58" s="1"/>
  <c r="N43" i="58" s="1"/>
  <c r="N76" i="69"/>
  <c r="N41" i="69" s="1"/>
  <c r="N43" i="69" s="1"/>
  <c r="N78" i="69" s="1"/>
  <c r="L83" i="69" s="1"/>
  <c r="N80" i="188"/>
  <c r="N46" i="188" s="1"/>
  <c r="N48" i="188" s="1"/>
  <c r="N87" i="246"/>
  <c r="N45" i="246" s="1"/>
  <c r="N47" i="246" s="1"/>
  <c r="N43" i="306"/>
  <c r="N79" i="306" s="1"/>
  <c r="L86" i="306" s="1"/>
  <c r="N77" i="333"/>
  <c r="N41" i="333" s="1"/>
  <c r="N77" i="323"/>
  <c r="N79" i="323" s="1"/>
  <c r="L86" i="323" s="1"/>
  <c r="I75" i="186"/>
  <c r="I70" i="56"/>
  <c r="I71" i="348"/>
  <c r="I69" i="289"/>
  <c r="I71" i="306"/>
  <c r="I70" i="133"/>
  <c r="I70" i="33"/>
  <c r="I71" i="18"/>
  <c r="I77" i="155"/>
  <c r="I71" i="261"/>
  <c r="I70" i="7"/>
  <c r="N81" i="171"/>
  <c r="N47" i="171" s="1"/>
  <c r="N49" i="171" s="1"/>
  <c r="N80" i="189"/>
  <c r="N46" i="189" s="1"/>
  <c r="N48" i="189" s="1"/>
  <c r="N77" i="305"/>
  <c r="L83" i="305" s="1"/>
  <c r="I70" i="100"/>
  <c r="I70" i="293"/>
  <c r="I71" i="236"/>
  <c r="I70" i="144"/>
  <c r="N86" i="252"/>
  <c r="N45" i="252" s="1"/>
  <c r="N47" i="252" s="1"/>
  <c r="N77" i="322"/>
  <c r="N79" i="322" s="1"/>
  <c r="L85" i="322" s="1"/>
  <c r="N75" i="325"/>
  <c r="N41" i="325" s="1"/>
  <c r="N43" i="325" s="1"/>
  <c r="N77" i="347"/>
  <c r="N41" i="347" s="1"/>
  <c r="N43" i="347" s="1"/>
  <c r="N79" i="347" s="1"/>
  <c r="L84" i="347" s="1"/>
  <c r="N77" i="314"/>
  <c r="N41" i="314" s="1"/>
  <c r="N43" i="314" s="1"/>
  <c r="N79" i="314" s="1"/>
  <c r="I71" i="321"/>
  <c r="N80" i="160"/>
  <c r="N46" i="160" s="1"/>
  <c r="N76" i="243"/>
  <c r="N40" i="243" s="1"/>
  <c r="N42" i="243" s="1"/>
  <c r="I72" i="257"/>
  <c r="I77" i="178"/>
  <c r="I71" i="318"/>
  <c r="I71" i="314"/>
  <c r="I71" i="103"/>
  <c r="I70" i="59"/>
  <c r="I70" i="9"/>
  <c r="I70" i="234"/>
  <c r="I70" i="145"/>
  <c r="I76" i="282"/>
  <c r="N76" i="18"/>
  <c r="N42" i="18" s="1"/>
  <c r="N43" i="18" s="1"/>
  <c r="N76" i="55"/>
  <c r="N78" i="55" s="1"/>
  <c r="N76" i="107"/>
  <c r="N41" i="107" s="1"/>
  <c r="N43" i="107" s="1"/>
  <c r="N78" i="107" s="1"/>
  <c r="L85" i="107" s="1"/>
  <c r="N75" i="133"/>
  <c r="N41" i="133" s="1"/>
  <c r="N80" i="177"/>
  <c r="N46" i="177" s="1"/>
  <c r="N77" i="193"/>
  <c r="N43" i="193" s="1"/>
  <c r="N45" i="193" s="1"/>
  <c r="N79" i="193" s="1"/>
  <c r="L86" i="193" s="1"/>
  <c r="N77" i="329"/>
  <c r="N41" i="329" s="1"/>
  <c r="N43" i="329" s="1"/>
  <c r="N77" i="318"/>
  <c r="N41" i="318" s="1"/>
  <c r="N43" i="318" s="1"/>
  <c r="I70" i="242"/>
  <c r="I67" i="228"/>
  <c r="N77" i="355"/>
  <c r="N41" i="355" s="1"/>
  <c r="N43" i="355" s="1"/>
  <c r="I72" i="270"/>
  <c r="I75" i="185"/>
  <c r="I70" i="83"/>
  <c r="I69" i="284"/>
  <c r="I76" i="266"/>
  <c r="I69" i="209"/>
  <c r="N76" i="80"/>
  <c r="N41" i="80" s="1"/>
  <c r="N43" i="80" s="1"/>
  <c r="N76" i="97"/>
  <c r="N41" i="97" s="1"/>
  <c r="N43" i="97" s="1"/>
  <c r="N76" i="144"/>
  <c r="N41" i="144" s="1"/>
  <c r="N43" i="144" s="1"/>
  <c r="N43" i="238"/>
  <c r="N77" i="362"/>
  <c r="N41" i="362" s="1"/>
  <c r="N43" i="362" s="1"/>
  <c r="I69" i="191"/>
  <c r="I70" i="290"/>
  <c r="I80" i="279"/>
  <c r="I70" i="128"/>
  <c r="I71" i="102"/>
  <c r="I71" i="106"/>
  <c r="I71" i="214"/>
  <c r="N43" i="236"/>
  <c r="N69" i="174"/>
  <c r="I70" i="22"/>
  <c r="N81" i="248"/>
  <c r="N43" i="248" s="1"/>
  <c r="N45" i="248" s="1"/>
  <c r="I70" i="21"/>
  <c r="I70" i="28"/>
  <c r="I71" i="19"/>
  <c r="N70" i="30"/>
  <c r="N76" i="30" s="1"/>
  <c r="N42" i="30" s="1"/>
  <c r="I70" i="30"/>
  <c r="N70" i="36"/>
  <c r="N76" i="36" s="1"/>
  <c r="N42" i="36" s="1"/>
  <c r="N43" i="36" s="1"/>
  <c r="I70" i="36"/>
  <c r="N43" i="44"/>
  <c r="N71" i="59"/>
  <c r="N76" i="59" s="1"/>
  <c r="N42" i="59" s="1"/>
  <c r="N43" i="59" s="1"/>
  <c r="N78" i="59" s="1"/>
  <c r="I71" i="59"/>
  <c r="N66" i="294"/>
  <c r="I70" i="40"/>
  <c r="I70" i="27"/>
  <c r="I70" i="18"/>
  <c r="I71" i="17"/>
  <c r="I70" i="42"/>
  <c r="N71" i="20"/>
  <c r="N76" i="20" s="1"/>
  <c r="N42" i="20" s="1"/>
  <c r="N43" i="20" s="1"/>
  <c r="I71" i="20"/>
  <c r="N70" i="29"/>
  <c r="N76" i="29" s="1"/>
  <c r="N42" i="29" s="1"/>
  <c r="N43" i="29" s="1"/>
  <c r="I70" i="29"/>
  <c r="N70" i="32"/>
  <c r="N76" i="32" s="1"/>
  <c r="N42" i="32" s="1"/>
  <c r="N43" i="32" s="1"/>
  <c r="N78" i="32" s="1"/>
  <c r="L84" i="32" s="1"/>
  <c r="N43" i="27"/>
  <c r="N78" i="27" s="1"/>
  <c r="L83" i="27" s="1"/>
  <c r="N43" i="31"/>
  <c r="N78" i="31" s="1"/>
  <c r="L85" i="31" s="1"/>
  <c r="N70" i="37"/>
  <c r="N76" i="37" s="1"/>
  <c r="N42" i="37" s="1"/>
  <c r="N43" i="37" s="1"/>
  <c r="I70" i="37"/>
  <c r="N43" i="51"/>
  <c r="N78" i="51" s="1"/>
  <c r="L85" i="51" s="1"/>
  <c r="N71" i="25"/>
  <c r="N76" i="25" s="1"/>
  <c r="N42" i="25" s="1"/>
  <c r="N43" i="25" s="1"/>
  <c r="N78" i="25" s="1"/>
  <c r="L85" i="25" s="1"/>
  <c r="I71" i="25"/>
  <c r="N77" i="299"/>
  <c r="L84" i="299" s="1"/>
  <c r="N79" i="345"/>
  <c r="L85" i="345" s="1"/>
  <c r="I71" i="14"/>
  <c r="N70" i="162"/>
  <c r="I71" i="86"/>
  <c r="I70" i="69"/>
  <c r="N43" i="33"/>
  <c r="N43" i="47"/>
  <c r="N78" i="47" s="1"/>
  <c r="N71" i="54"/>
  <c r="N76" i="54" s="1"/>
  <c r="I71" i="54"/>
  <c r="N70" i="245"/>
  <c r="I70" i="26"/>
  <c r="N59" i="29"/>
  <c r="N65" i="29" s="1"/>
  <c r="I70" i="43"/>
  <c r="N73" i="48"/>
  <c r="N78" i="48" s="1"/>
  <c r="N42" i="48" s="1"/>
  <c r="I73" i="48"/>
  <c r="N70" i="91"/>
  <c r="N76" i="91" s="1"/>
  <c r="N41" i="91" s="1"/>
  <c r="N43" i="91" s="1"/>
  <c r="I70" i="91"/>
  <c r="N73" i="50"/>
  <c r="N79" i="50" s="1"/>
  <c r="N42" i="50" s="1"/>
  <c r="N43" i="50" s="1"/>
  <c r="N76" i="105"/>
  <c r="N41" i="105" s="1"/>
  <c r="N43" i="105" s="1"/>
  <c r="N80" i="181"/>
  <c r="N46" i="181" s="1"/>
  <c r="N48" i="181" s="1"/>
  <c r="N44" i="213"/>
  <c r="N78" i="213" s="1"/>
  <c r="L83" i="213" s="1"/>
  <c r="N43" i="235"/>
  <c r="N75" i="293"/>
  <c r="N41" i="293" s="1"/>
  <c r="N43" i="293" s="1"/>
  <c r="N78" i="63"/>
  <c r="L85" i="63" s="1"/>
  <c r="N76" i="92"/>
  <c r="N41" i="92" s="1"/>
  <c r="N43" i="92" s="1"/>
  <c r="N78" i="92" s="1"/>
  <c r="L85" i="92" s="1"/>
  <c r="N76" i="94"/>
  <c r="N41" i="94" s="1"/>
  <c r="N43" i="94" s="1"/>
  <c r="N78" i="94" s="1"/>
  <c r="N81" i="178"/>
  <c r="N47" i="178" s="1"/>
  <c r="N49" i="178" s="1"/>
  <c r="N43" i="298"/>
  <c r="N80" i="179"/>
  <c r="N46" i="179" s="1"/>
  <c r="N81" i="282"/>
  <c r="N44" i="282" s="1"/>
  <c r="N80" i="184"/>
  <c r="N46" i="184" s="1"/>
  <c r="N48" i="184" s="1"/>
  <c r="N83" i="221"/>
  <c r="N46" i="221" s="1"/>
  <c r="N48" i="221" s="1"/>
  <c r="N43" i="83"/>
  <c r="N81" i="185"/>
  <c r="N47" i="185" s="1"/>
  <c r="N49" i="185" s="1"/>
  <c r="N43" i="233"/>
  <c r="N61" i="272"/>
  <c r="N67" i="272" s="1"/>
  <c r="N83" i="279"/>
  <c r="N46" i="279" s="1"/>
  <c r="N48" i="279" s="1"/>
  <c r="N61" i="281"/>
  <c r="N67" i="281" s="1"/>
  <c r="N80" i="281" s="1"/>
  <c r="N77" i="328"/>
  <c r="N41" i="328" s="1"/>
  <c r="N43" i="328" s="1"/>
  <c r="N77" i="337"/>
  <c r="N41" i="337" s="1"/>
  <c r="N43" i="337" s="1"/>
  <c r="N79" i="337" s="1"/>
  <c r="L85" i="337" s="1"/>
  <c r="N43" i="350"/>
  <c r="N79" i="350" s="1"/>
  <c r="L86" i="350" s="1"/>
  <c r="N43" i="363"/>
  <c r="N79" i="363" s="1"/>
  <c r="N43" i="364"/>
  <c r="N59" i="21"/>
  <c r="N65" i="21" s="1"/>
  <c r="N58" i="287"/>
  <c r="N64" i="287" s="1"/>
  <c r="N70" i="155"/>
  <c r="N79" i="354"/>
  <c r="L86" i="354" s="1"/>
  <c r="I70" i="102"/>
  <c r="N70" i="268"/>
  <c r="N76" i="15"/>
  <c r="N42" i="15" s="1"/>
  <c r="N43" i="15" s="1"/>
  <c r="N78" i="15" s="1"/>
  <c r="L83" i="15" s="1"/>
  <c r="N43" i="41"/>
  <c r="N80" i="164"/>
  <c r="N46" i="164" s="1"/>
  <c r="N48" i="164" s="1"/>
  <c r="N83" i="165"/>
  <c r="N49" i="165" s="1"/>
  <c r="N84" i="220"/>
  <c r="N46" i="220" s="1"/>
  <c r="N48" i="220" s="1"/>
  <c r="N59" i="81"/>
  <c r="N65" i="81" s="1"/>
  <c r="N59" i="26"/>
  <c r="N65" i="26" s="1"/>
  <c r="N70" i="158"/>
  <c r="N70" i="157"/>
  <c r="N70" i="267"/>
  <c r="N59" i="99"/>
  <c r="N65" i="99" s="1"/>
  <c r="N79" i="356"/>
  <c r="L84" i="356" s="1"/>
  <c r="I69" i="72"/>
  <c r="I71" i="68"/>
  <c r="N43" i="26"/>
  <c r="N56" i="150"/>
  <c r="N81" i="170"/>
  <c r="N47" i="170" s="1"/>
  <c r="N49" i="170" s="1"/>
  <c r="N81" i="176"/>
  <c r="N47" i="176" s="1"/>
  <c r="N49" i="176" s="1"/>
  <c r="N59" i="171"/>
  <c r="N78" i="273"/>
  <c r="N41" i="273" s="1"/>
  <c r="N43" i="273" s="1"/>
  <c r="N80" i="277"/>
  <c r="L85" i="277" s="1"/>
  <c r="N64" i="248"/>
  <c r="N68" i="248" s="1"/>
  <c r="N75" i="75"/>
  <c r="N41" i="75" s="1"/>
  <c r="N43" i="75" s="1"/>
  <c r="N55" i="233"/>
  <c r="N43" i="237"/>
  <c r="N43" i="265"/>
  <c r="N43" i="332"/>
  <c r="N43" i="333"/>
  <c r="N48" i="219"/>
  <c r="N82" i="219" s="1"/>
  <c r="L89" i="219" s="1"/>
  <c r="N43" i="275"/>
  <c r="L59" i="14"/>
  <c r="N59" i="14" s="1"/>
  <c r="N65" i="14" s="1"/>
  <c r="L59" i="16"/>
  <c r="N59" i="16" s="1"/>
  <c r="N65" i="16" s="1"/>
  <c r="L59" i="18"/>
  <c r="N59" i="18" s="1"/>
  <c r="N65" i="18" s="1"/>
  <c r="L59" i="19"/>
  <c r="N59" i="19" s="1"/>
  <c r="N65" i="19" s="1"/>
  <c r="L59" i="17"/>
  <c r="N59" i="17" s="1"/>
  <c r="N65" i="17" s="1"/>
  <c r="L59" i="9"/>
  <c r="N59" i="9" s="1"/>
  <c r="N65" i="9" s="1"/>
  <c r="L59" i="22"/>
  <c r="N59" i="22" s="1"/>
  <c r="N65" i="22" s="1"/>
  <c r="N42" i="242"/>
  <c r="N43" i="143"/>
  <c r="N43" i="256"/>
  <c r="N43" i="142"/>
  <c r="N43" i="285"/>
  <c r="L83" i="11"/>
  <c r="N86" i="11" s="1"/>
  <c r="N88" i="11" s="1"/>
  <c r="D319" i="5" s="1"/>
  <c r="L85" i="370"/>
  <c r="N86" i="370" s="1"/>
  <c r="N88" i="370" s="1"/>
  <c r="D320" i="5" s="1"/>
  <c r="N45" i="247"/>
  <c r="L59" i="12"/>
  <c r="N59" i="12" s="1"/>
  <c r="N65" i="12" s="1"/>
  <c r="L59" i="20"/>
  <c r="N59" i="20" s="1"/>
  <c r="N65" i="20" s="1"/>
  <c r="N47" i="245"/>
  <c r="N64" i="286"/>
  <c r="N69" i="188"/>
  <c r="N79" i="240"/>
  <c r="L84" i="240" s="1"/>
  <c r="N64" i="297"/>
  <c r="N79" i="239"/>
  <c r="L86" i="239" s="1"/>
  <c r="N77" i="301"/>
  <c r="L83" i="301" s="1"/>
  <c r="N53" i="138"/>
  <c r="N53" i="140"/>
  <c r="N58" i="184"/>
  <c r="L83" i="125"/>
  <c r="N86" i="125" s="1"/>
  <c r="N88" i="125" s="1"/>
  <c r="D115" i="5" s="1"/>
  <c r="L83" i="109"/>
  <c r="L84" i="117"/>
  <c r="N54" i="89"/>
  <c r="N54" i="105"/>
  <c r="N58" i="174"/>
  <c r="N54" i="242"/>
  <c r="N55" i="258"/>
  <c r="N55" i="265"/>
  <c r="N59" i="267"/>
  <c r="N59" i="280"/>
  <c r="N53" i="292"/>
  <c r="N55" i="294"/>
  <c r="N53" i="309"/>
  <c r="N53" i="310"/>
  <c r="N55" i="315"/>
  <c r="N55" i="316"/>
  <c r="N55" i="317"/>
  <c r="N55" i="318"/>
  <c r="N55" i="335"/>
  <c r="N55" i="355"/>
  <c r="L83" i="124"/>
  <c r="N86" i="124" s="1"/>
  <c r="N88" i="124" s="1"/>
  <c r="D113" i="5" s="1"/>
  <c r="L84" i="104"/>
  <c r="L84" i="111"/>
  <c r="L85" i="114"/>
  <c r="L83" i="118"/>
  <c r="N86" i="118" s="1"/>
  <c r="N88" i="118" s="1"/>
  <c r="D108" i="5" s="1"/>
  <c r="L85" i="77"/>
  <c r="L83" i="111"/>
  <c r="L85" i="104"/>
  <c r="N54" i="83"/>
  <c r="N54" i="98"/>
  <c r="N53" i="142"/>
  <c r="N53" i="149"/>
  <c r="N53" i="145"/>
  <c r="N59" i="185"/>
  <c r="N62" i="220"/>
  <c r="N55" i="238"/>
  <c r="N79" i="238" s="1"/>
  <c r="L85" i="238" s="1"/>
  <c r="N53" i="141"/>
  <c r="L85" i="76"/>
  <c r="L84" i="76"/>
  <c r="L85" i="126"/>
  <c r="N86" i="126" s="1"/>
  <c r="N88" i="126" s="1"/>
  <c r="D116" i="5" s="1"/>
  <c r="N54" i="68"/>
  <c r="N54" i="86"/>
  <c r="N54" i="97"/>
  <c r="N54" i="106"/>
  <c r="N61" i="165"/>
  <c r="N59" i="187"/>
  <c r="N61" i="207"/>
  <c r="N50" i="228"/>
  <c r="N74" i="228" s="1"/>
  <c r="L80" i="228" s="1"/>
  <c r="N69" i="260"/>
  <c r="N55" i="296"/>
  <c r="N79" i="296" s="1"/>
  <c r="N53" i="135"/>
  <c r="N59" i="176"/>
  <c r="N58" i="179"/>
  <c r="N58" i="177"/>
  <c r="N53" i="192"/>
  <c r="L83" i="115"/>
  <c r="L84" i="115"/>
  <c r="L84" i="120"/>
  <c r="N86" i="120" s="1"/>
  <c r="N88" i="120" s="1"/>
  <c r="D110" i="5" s="1"/>
  <c r="N61" i="279"/>
  <c r="L84" i="343"/>
  <c r="L85" i="112"/>
  <c r="N54" i="45"/>
  <c r="N54" i="84"/>
  <c r="N54" i="87"/>
  <c r="N54" i="88"/>
  <c r="N54" i="91"/>
  <c r="N59" i="244"/>
  <c r="N59" i="245"/>
  <c r="N58" i="248"/>
  <c r="N55" i="251"/>
  <c r="N79" i="251" s="1"/>
  <c r="L84" i="251" s="1"/>
  <c r="N55" i="254"/>
  <c r="N55" i="257"/>
  <c r="N55" i="259"/>
  <c r="N55" i="262"/>
  <c r="N55" i="263"/>
  <c r="N59" i="266"/>
  <c r="N59" i="268"/>
  <c r="N56" i="270"/>
  <c r="N56" i="274"/>
  <c r="N53" i="134"/>
  <c r="N53" i="137"/>
  <c r="N53" i="144"/>
  <c r="N58" i="160"/>
  <c r="N58" i="164"/>
  <c r="N59" i="178"/>
  <c r="N59" i="182"/>
  <c r="N58" i="183"/>
  <c r="N54" i="231"/>
  <c r="N55" i="235"/>
  <c r="N55" i="236"/>
  <c r="N59" i="282"/>
  <c r="N53" i="284"/>
  <c r="N53" i="285"/>
  <c r="N53" i="287"/>
  <c r="L83" i="123"/>
  <c r="L84" i="123"/>
  <c r="L85" i="123"/>
  <c r="N55" i="237"/>
  <c r="L84" i="119"/>
  <c r="L85" i="119"/>
  <c r="L84" i="109"/>
  <c r="L84" i="113"/>
  <c r="N86" i="113" s="1"/>
  <c r="N88" i="113" s="1"/>
  <c r="D103" i="5" s="1"/>
  <c r="N54" i="34"/>
  <c r="N54" i="40"/>
  <c r="N53" i="143"/>
  <c r="N59" i="168"/>
  <c r="L84" i="122"/>
  <c r="N63" i="246"/>
  <c r="N63" i="252"/>
  <c r="N54" i="42"/>
  <c r="L83" i="73"/>
  <c r="L84" i="321"/>
  <c r="L85" i="117"/>
  <c r="L83" i="122"/>
  <c r="N53" i="293"/>
  <c r="N55" i="312"/>
  <c r="N53" i="325"/>
  <c r="L85" i="73"/>
  <c r="N54" i="80"/>
  <c r="N53" i="209"/>
  <c r="N54" i="148"/>
  <c r="N59" i="155"/>
  <c r="N59" i="158"/>
  <c r="N53" i="283"/>
  <c r="N54" i="38"/>
  <c r="N54" i="43"/>
  <c r="L85" i="224"/>
  <c r="L83" i="224"/>
  <c r="L84" i="351"/>
  <c r="L83" i="76"/>
  <c r="N55" i="264"/>
  <c r="N56" i="232"/>
  <c r="N55" i="256"/>
  <c r="N54" i="41"/>
  <c r="N54" i="44"/>
  <c r="N55" i="50"/>
  <c r="N58" i="180"/>
  <c r="N58" i="181"/>
  <c r="N53" i="78"/>
  <c r="N77" i="78" s="1"/>
  <c r="L82" i="78" s="1"/>
  <c r="N54" i="79"/>
  <c r="N54" i="99"/>
  <c r="N53" i="139"/>
  <c r="N59" i="154"/>
  <c r="N59" i="170"/>
  <c r="N58" i="172"/>
  <c r="N58" i="188"/>
  <c r="N61" i="221"/>
  <c r="N58" i="247"/>
  <c r="N58" i="249"/>
  <c r="N56" i="48"/>
  <c r="L84" i="70"/>
  <c r="L83" i="110"/>
  <c r="L84" i="110"/>
  <c r="L85" i="110"/>
  <c r="L83" i="116"/>
  <c r="L85" i="367"/>
  <c r="L83" i="225"/>
  <c r="L84" i="121"/>
  <c r="L85" i="121"/>
  <c r="L85" i="115"/>
  <c r="N79" i="315"/>
  <c r="L85" i="315" s="1"/>
  <c r="L84" i="116"/>
  <c r="L83" i="119"/>
  <c r="N78" i="58"/>
  <c r="L83" i="58" s="1"/>
  <c r="N54" i="243"/>
  <c r="N56" i="271"/>
  <c r="N56" i="275"/>
  <c r="N55" i="329"/>
  <c r="N54" i="36"/>
  <c r="N54" i="90"/>
  <c r="N54" i="71"/>
  <c r="N53" i="75"/>
  <c r="L86" i="351"/>
  <c r="L84" i="339"/>
  <c r="L85" i="339"/>
  <c r="L86" i="339"/>
  <c r="L83" i="304"/>
  <c r="L82" i="304"/>
  <c r="N54" i="39"/>
  <c r="L84" i="226"/>
  <c r="L83" i="226"/>
  <c r="L85" i="226"/>
  <c r="N54" i="85"/>
  <c r="N54" i="96"/>
  <c r="L85" i="225"/>
  <c r="N54" i="37"/>
  <c r="N54" i="82"/>
  <c r="L83" i="367"/>
  <c r="L82" i="303"/>
  <c r="N54" i="35"/>
  <c r="N79" i="332"/>
  <c r="L84" i="332" s="1"/>
  <c r="N77" i="298"/>
  <c r="L83" i="298" s="1"/>
  <c r="N80" i="276"/>
  <c r="L86" i="276" s="1"/>
  <c r="N43" i="132"/>
  <c r="N78" i="132" s="1"/>
  <c r="L84" i="132" s="1"/>
  <c r="N43" i="133"/>
  <c r="N77" i="133" s="1"/>
  <c r="L84" i="133" s="1"/>
  <c r="N43" i="192"/>
  <c r="N46" i="282"/>
  <c r="N43" i="106"/>
  <c r="N43" i="129"/>
  <c r="N78" i="129" s="1"/>
  <c r="L85" i="129" s="1"/>
  <c r="N43" i="128"/>
  <c r="N78" i="128" s="1"/>
  <c r="L85" i="128" s="1"/>
  <c r="N49" i="154"/>
  <c r="N49" i="260"/>
  <c r="N43" i="261"/>
  <c r="N79" i="261" s="1"/>
  <c r="L85" i="261" s="1"/>
  <c r="N43" i="264"/>
  <c r="N43" i="147"/>
  <c r="N78" i="147" s="1"/>
  <c r="L84" i="147" s="1"/>
  <c r="N48" i="180"/>
  <c r="N45" i="249"/>
  <c r="N48" i="218"/>
  <c r="N82" i="218" s="1"/>
  <c r="L88" i="218" s="1"/>
  <c r="N43" i="74"/>
  <c r="N77" i="74" s="1"/>
  <c r="L82" i="74" s="1"/>
  <c r="N43" i="127"/>
  <c r="N77" i="127" s="1"/>
  <c r="L84" i="127" s="1"/>
  <c r="N43" i="208"/>
  <c r="N78" i="208" s="1"/>
  <c r="L83" i="208" s="1"/>
  <c r="N43" i="130"/>
  <c r="N78" i="130" s="1"/>
  <c r="L83" i="130" s="1"/>
  <c r="N44" i="214"/>
  <c r="N78" i="214" s="1"/>
  <c r="L84" i="214" s="1"/>
  <c r="N43" i="24"/>
  <c r="N43" i="38"/>
  <c r="N43" i="35"/>
  <c r="N43" i="191"/>
  <c r="N77" i="191" s="1"/>
  <c r="L83" i="191" s="1"/>
  <c r="N43" i="365"/>
  <c r="N79" i="365" s="1"/>
  <c r="L84" i="365" s="1"/>
  <c r="N43" i="190"/>
  <c r="N77" i="190" s="1"/>
  <c r="L83" i="190" s="1"/>
  <c r="N48" i="172"/>
  <c r="N48" i="174"/>
  <c r="N43" i="297"/>
  <c r="N43" i="309"/>
  <c r="N43" i="34"/>
  <c r="N43" i="43"/>
  <c r="N43" i="45"/>
  <c r="N43" i="61"/>
  <c r="N78" i="61" s="1"/>
  <c r="L83" i="61" s="1"/>
  <c r="N43" i="138"/>
  <c r="N43" i="140"/>
  <c r="N51" i="165"/>
  <c r="N48" i="179"/>
  <c r="N43" i="72"/>
  <c r="N77" i="72" s="1"/>
  <c r="L83" i="72" s="1"/>
  <c r="N43" i="103"/>
  <c r="N78" i="103" s="1"/>
  <c r="N48" i="160"/>
  <c r="N43" i="57"/>
  <c r="N78" i="57" s="1"/>
  <c r="L85" i="57" s="1"/>
  <c r="N43" i="54"/>
  <c r="N43" i="71"/>
  <c r="N78" i="71" s="1"/>
  <c r="L83" i="71" s="1"/>
  <c r="N43" i="60"/>
  <c r="N78" i="60" s="1"/>
  <c r="N43" i="49"/>
  <c r="N78" i="49" s="1"/>
  <c r="L85" i="49" s="1"/>
  <c r="N43" i="148"/>
  <c r="N43" i="21"/>
  <c r="N78" i="21" s="1"/>
  <c r="N48" i="177"/>
  <c r="N49" i="158"/>
  <c r="N44" i="215"/>
  <c r="N78" i="215" s="1"/>
  <c r="N43" i="141"/>
  <c r="N43" i="53"/>
  <c r="N78" i="53" s="1"/>
  <c r="L84" i="53" s="1"/>
  <c r="N43" i="131"/>
  <c r="N78" i="131" s="1"/>
  <c r="L83" i="131" s="1"/>
  <c r="N43" i="23"/>
  <c r="N78" i="23" s="1"/>
  <c r="L85" i="23" s="1"/>
  <c r="N49" i="182"/>
  <c r="N43" i="336"/>
  <c r="N79" i="336" s="1"/>
  <c r="L85" i="336" s="1"/>
  <c r="N43" i="39"/>
  <c r="N43" i="42"/>
  <c r="N78" i="42" s="1"/>
  <c r="N43" i="46"/>
  <c r="N78" i="46" s="1"/>
  <c r="L84" i="46" s="1"/>
  <c r="L84" i="47"/>
  <c r="L83" i="47"/>
  <c r="L85" i="47"/>
  <c r="N86" i="369"/>
  <c r="N88" i="369" s="1"/>
  <c r="D318" i="5" s="1"/>
  <c r="N43" i="48"/>
  <c r="N43" i="12"/>
  <c r="N78" i="12" s="1"/>
  <c r="L84" i="12" s="1"/>
  <c r="N43" i="52"/>
  <c r="N78" i="52" s="1"/>
  <c r="N43" i="81"/>
  <c r="N43" i="16"/>
  <c r="N43" i="7"/>
  <c r="N78" i="7" s="1"/>
  <c r="L85" i="7" s="1"/>
  <c r="N43" i="40"/>
  <c r="N43" i="22"/>
  <c r="N43" i="30"/>
  <c r="N78" i="30" s="1"/>
  <c r="N43" i="9"/>
  <c r="L84" i="28"/>
  <c r="L83" i="28"/>
  <c r="L85" i="28"/>
  <c r="N76" i="14"/>
  <c r="N42" i="14" s="1"/>
  <c r="N43" i="14" s="1"/>
  <c r="N76" i="101"/>
  <c r="N41" i="101" s="1"/>
  <c r="N43" i="101" s="1"/>
  <c r="N78" i="101" s="1"/>
  <c r="N76" i="102"/>
  <c r="N41" i="102" s="1"/>
  <c r="N43" i="102" s="1"/>
  <c r="N78" i="102" s="1"/>
  <c r="N76" i="82"/>
  <c r="N41" i="82" s="1"/>
  <c r="N43" i="82" s="1"/>
  <c r="N76" i="84"/>
  <c r="N41" i="84" s="1"/>
  <c r="N43" i="84" s="1"/>
  <c r="N76" i="136"/>
  <c r="N41" i="136" s="1"/>
  <c r="N43" i="136" s="1"/>
  <c r="N78" i="136" s="1"/>
  <c r="N76" i="108"/>
  <c r="N41" i="108" s="1"/>
  <c r="N43" i="108" s="1"/>
  <c r="N78" i="108" s="1"/>
  <c r="N76" i="135"/>
  <c r="N41" i="135" s="1"/>
  <c r="N43" i="135" s="1"/>
  <c r="N76" i="146"/>
  <c r="N41" i="146" s="1"/>
  <c r="N43" i="146" s="1"/>
  <c r="N78" i="146" s="1"/>
  <c r="N76" i="68"/>
  <c r="N41" i="68" s="1"/>
  <c r="N43" i="68" s="1"/>
  <c r="N76" i="86"/>
  <c r="N41" i="86" s="1"/>
  <c r="N43" i="86" s="1"/>
  <c r="N76" i="88"/>
  <c r="N41" i="88" s="1"/>
  <c r="N43" i="88" s="1"/>
  <c r="N76" i="90"/>
  <c r="N41" i="90" s="1"/>
  <c r="N43" i="90" s="1"/>
  <c r="N76" i="96"/>
  <c r="N41" i="96" s="1"/>
  <c r="N43" i="96" s="1"/>
  <c r="N76" i="98"/>
  <c r="N41" i="98" s="1"/>
  <c r="N43" i="98" s="1"/>
  <c r="N76" i="134"/>
  <c r="N41" i="134" s="1"/>
  <c r="N43" i="134" s="1"/>
  <c r="N81" i="187"/>
  <c r="N47" i="187" s="1"/>
  <c r="N49" i="187" s="1"/>
  <c r="N75" i="283"/>
  <c r="N41" i="283" s="1"/>
  <c r="N43" i="283" s="1"/>
  <c r="N75" i="289"/>
  <c r="N41" i="289" s="1"/>
  <c r="N43" i="289" s="1"/>
  <c r="N77" i="289" s="1"/>
  <c r="N75" i="302"/>
  <c r="N41" i="302" s="1"/>
  <c r="N43" i="302" s="1"/>
  <c r="N77" i="302" s="1"/>
  <c r="N81" i="186"/>
  <c r="N47" i="186" s="1"/>
  <c r="N49" i="186" s="1"/>
  <c r="N77" i="259"/>
  <c r="N41" i="259" s="1"/>
  <c r="N43" i="259" s="1"/>
  <c r="N75" i="292"/>
  <c r="N41" i="292" s="1"/>
  <c r="N43" i="292" s="1"/>
  <c r="N77" i="292" s="1"/>
  <c r="N80" i="183"/>
  <c r="N46" i="183" s="1"/>
  <c r="N48" i="183" s="1"/>
  <c r="N72" i="227"/>
  <c r="N41" i="227" s="1"/>
  <c r="N43" i="227" s="1"/>
  <c r="N74" i="227" s="1"/>
  <c r="N77" i="308"/>
  <c r="N41" i="308" s="1"/>
  <c r="N43" i="308" s="1"/>
  <c r="N79" i="308" s="1"/>
  <c r="N76" i="231"/>
  <c r="N40" i="231" s="1"/>
  <c r="N42" i="231" s="1"/>
  <c r="N78" i="231" s="1"/>
  <c r="L87" i="276"/>
  <c r="I72" i="276"/>
  <c r="I77" i="244"/>
  <c r="L84" i="320" l="1"/>
  <c r="L85" i="320"/>
  <c r="L86" i="371"/>
  <c r="N79" i="318"/>
  <c r="N80" i="274"/>
  <c r="L86" i="274" s="1"/>
  <c r="L85" i="371"/>
  <c r="L84" i="303"/>
  <c r="N85" i="303" s="1"/>
  <c r="N87" i="303" s="1"/>
  <c r="D259" i="5" s="1"/>
  <c r="L86" i="343"/>
  <c r="N87" i="343" s="1"/>
  <c r="N89" i="343" s="1"/>
  <c r="D296" i="5" s="1"/>
  <c r="N79" i="319"/>
  <c r="L85" i="319" s="1"/>
  <c r="N77" i="150"/>
  <c r="N46" i="150" s="1"/>
  <c r="N48" i="150" s="1"/>
  <c r="N77" i="291"/>
  <c r="L82" i="291" s="1"/>
  <c r="N68" i="249"/>
  <c r="N78" i="16"/>
  <c r="L84" i="16" s="1"/>
  <c r="N78" i="24"/>
  <c r="L84" i="24" s="1"/>
  <c r="N78" i="100"/>
  <c r="L83" i="100" s="1"/>
  <c r="N83" i="170"/>
  <c r="L88" i="170" s="1"/>
  <c r="L83" i="63"/>
  <c r="N79" i="328"/>
  <c r="L83" i="70"/>
  <c r="L87" i="219"/>
  <c r="L84" i="346"/>
  <c r="N77" i="192"/>
  <c r="L83" i="192" s="1"/>
  <c r="L84" i="78"/>
  <c r="N79" i="364"/>
  <c r="L86" i="364" s="1"/>
  <c r="N79" i="233"/>
  <c r="L86" i="233" s="1"/>
  <c r="L84" i="315"/>
  <c r="N78" i="148"/>
  <c r="L85" i="148" s="1"/>
  <c r="L84" i="63"/>
  <c r="N79" i="294"/>
  <c r="L85" i="294" s="1"/>
  <c r="N89" i="246"/>
  <c r="L95" i="246" s="1"/>
  <c r="N78" i="139"/>
  <c r="L85" i="139" s="1"/>
  <c r="L86" i="360"/>
  <c r="N87" i="360" s="1"/>
  <c r="N89" i="360" s="1"/>
  <c r="D311" i="5" s="1"/>
  <c r="L85" i="360"/>
  <c r="N78" i="45"/>
  <c r="L85" i="45" s="1"/>
  <c r="N79" i="264"/>
  <c r="L84" i="264" s="1"/>
  <c r="N86" i="112"/>
  <c r="N88" i="112" s="1"/>
  <c r="D102" i="5" s="1"/>
  <c r="N82" i="177"/>
  <c r="L87" i="177" s="1"/>
  <c r="N82" i="160"/>
  <c r="N77" i="297"/>
  <c r="L82" i="297" s="1"/>
  <c r="N86" i="104"/>
  <c r="N88" i="104" s="1"/>
  <c r="D94" i="5" s="1"/>
  <c r="N80" i="273"/>
  <c r="L85" i="273" s="1"/>
  <c r="N78" i="90"/>
  <c r="L84" i="90" s="1"/>
  <c r="N78" i="26"/>
  <c r="L83" i="26" s="1"/>
  <c r="N83" i="186"/>
  <c r="L90" i="186" s="1"/>
  <c r="N82" i="180"/>
  <c r="L88" i="180" s="1"/>
  <c r="N83" i="268"/>
  <c r="N78" i="81"/>
  <c r="L85" i="81" s="1"/>
  <c r="L85" i="359"/>
  <c r="N87" i="359" s="1"/>
  <c r="N89" i="359" s="1"/>
  <c r="D310" i="5" s="1"/>
  <c r="L86" i="359"/>
  <c r="L84" i="359"/>
  <c r="N86" i="117"/>
  <c r="N88" i="117" s="1"/>
  <c r="D107" i="5" s="1"/>
  <c r="N86" i="73"/>
  <c r="N88" i="73" s="1"/>
  <c r="D64" i="5" s="1"/>
  <c r="L86" i="320"/>
  <c r="N87" i="320" s="1"/>
  <c r="N89" i="320" s="1"/>
  <c r="D276" i="5" s="1"/>
  <c r="N78" i="142"/>
  <c r="L83" i="142" s="1"/>
  <c r="N79" i="257"/>
  <c r="L85" i="257" s="1"/>
  <c r="N83" i="280"/>
  <c r="L90" i="280" s="1"/>
  <c r="L85" i="64"/>
  <c r="L83" i="64"/>
  <c r="L84" i="64"/>
  <c r="N82" i="188"/>
  <c r="L89" i="188" s="1"/>
  <c r="N82" i="181"/>
  <c r="L87" i="181" s="1"/>
  <c r="N79" i="265"/>
  <c r="L86" i="265" s="1"/>
  <c r="N83" i="178"/>
  <c r="L90" i="178" s="1"/>
  <c r="N79" i="362"/>
  <c r="L86" i="362" s="1"/>
  <c r="N85" i="207"/>
  <c r="L90" i="207" s="1"/>
  <c r="N78" i="137"/>
  <c r="L83" i="137" s="1"/>
  <c r="N78" i="209"/>
  <c r="L85" i="209" s="1"/>
  <c r="N79" i="258"/>
  <c r="L86" i="258" s="1"/>
  <c r="N78" i="149"/>
  <c r="L85" i="149" s="1"/>
  <c r="N77" i="290"/>
  <c r="L82" i="290" s="1"/>
  <c r="N83" i="187"/>
  <c r="L88" i="187" s="1"/>
  <c r="N79" i="237"/>
  <c r="L84" i="237" s="1"/>
  <c r="N78" i="98"/>
  <c r="L83" i="98" s="1"/>
  <c r="N79" i="316"/>
  <c r="L84" i="316" s="1"/>
  <c r="N82" i="184"/>
  <c r="L89" i="184" s="1"/>
  <c r="N77" i="284"/>
  <c r="L83" i="284" s="1"/>
  <c r="N79" i="313"/>
  <c r="L84" i="313" s="1"/>
  <c r="N79" i="295"/>
  <c r="L86" i="295" s="1"/>
  <c r="N79" i="312"/>
  <c r="L85" i="312" s="1"/>
  <c r="L85" i="65"/>
  <c r="N86" i="65" s="1"/>
  <c r="N88" i="65" s="1"/>
  <c r="D56" i="5" s="1"/>
  <c r="L84" i="65"/>
  <c r="L85" i="363"/>
  <c r="L86" i="363"/>
  <c r="L84" i="301"/>
  <c r="L84" i="345"/>
  <c r="L84" i="352"/>
  <c r="L84" i="340"/>
  <c r="L85" i="340"/>
  <c r="N80" i="272"/>
  <c r="L87" i="272" s="1"/>
  <c r="L83" i="51"/>
  <c r="L85" i="352"/>
  <c r="L85" i="253"/>
  <c r="L86" i="253"/>
  <c r="L86" i="314"/>
  <c r="L84" i="314"/>
  <c r="L85" i="276"/>
  <c r="N88" i="276" s="1"/>
  <c r="N90" i="276" s="1"/>
  <c r="D234" i="5" s="1"/>
  <c r="N78" i="134"/>
  <c r="L84" i="134" s="1"/>
  <c r="N78" i="88"/>
  <c r="L85" i="88" s="1"/>
  <c r="N78" i="40"/>
  <c r="L84" i="40" s="1"/>
  <c r="L84" i="31"/>
  <c r="N85" i="221"/>
  <c r="L91" i="221" s="1"/>
  <c r="N82" i="179"/>
  <c r="L87" i="179" s="1"/>
  <c r="L84" i="354"/>
  <c r="L85" i="346"/>
  <c r="N86" i="76"/>
  <c r="N88" i="76" s="1"/>
  <c r="D67" i="5" s="1"/>
  <c r="N80" i="270"/>
  <c r="L85" i="270" s="1"/>
  <c r="N79" i="355"/>
  <c r="L84" i="355" s="1"/>
  <c r="L85" i="32"/>
  <c r="N83" i="168"/>
  <c r="L90" i="168" s="1"/>
  <c r="L83" i="65"/>
  <c r="N77" i="293"/>
  <c r="L82" i="293" s="1"/>
  <c r="N86" i="111"/>
  <c r="N88" i="111" s="1"/>
  <c r="D101" i="5" s="1"/>
  <c r="N79" i="259"/>
  <c r="L86" i="259" s="1"/>
  <c r="N77" i="283"/>
  <c r="L84" i="283" s="1"/>
  <c r="N78" i="96"/>
  <c r="L85" i="96" s="1"/>
  <c r="N78" i="68"/>
  <c r="L84" i="68" s="1"/>
  <c r="N78" i="17"/>
  <c r="L84" i="17" s="1"/>
  <c r="L84" i="363"/>
  <c r="N78" i="140"/>
  <c r="L85" i="140" s="1"/>
  <c r="N78" i="145"/>
  <c r="L84" i="145" s="1"/>
  <c r="N82" i="172"/>
  <c r="L88" i="172" s="1"/>
  <c r="N85" i="279"/>
  <c r="L90" i="279" s="1"/>
  <c r="N86" i="225"/>
  <c r="N88" i="225" s="1"/>
  <c r="D186" i="5" s="1"/>
  <c r="N80" i="271"/>
  <c r="L85" i="271" s="1"/>
  <c r="L86" i="321"/>
  <c r="N87" i="321" s="1"/>
  <c r="N89" i="321" s="1"/>
  <c r="D277" i="5" s="1"/>
  <c r="N86" i="77"/>
  <c r="N88" i="77" s="1"/>
  <c r="D68" i="5" s="1"/>
  <c r="N79" i="317"/>
  <c r="L85" i="317" s="1"/>
  <c r="L83" i="32"/>
  <c r="N78" i="33"/>
  <c r="L85" i="33" s="1"/>
  <c r="N77" i="286"/>
  <c r="L83" i="286" s="1"/>
  <c r="N83" i="162"/>
  <c r="L89" i="162" s="1"/>
  <c r="N81" i="244"/>
  <c r="L87" i="244" s="1"/>
  <c r="N79" i="357"/>
  <c r="L85" i="357" s="1"/>
  <c r="N78" i="144"/>
  <c r="L85" i="144" s="1"/>
  <c r="N83" i="266"/>
  <c r="L90" i="266" s="1"/>
  <c r="N79" i="150"/>
  <c r="L85" i="150" s="1"/>
  <c r="N79" i="262"/>
  <c r="L86" i="262" s="1"/>
  <c r="N78" i="36"/>
  <c r="L84" i="36" s="1"/>
  <c r="N86" i="114"/>
  <c r="N88" i="114" s="1"/>
  <c r="D104" i="5" s="1"/>
  <c r="L85" i="314"/>
  <c r="N78" i="91"/>
  <c r="L85" i="91" s="1"/>
  <c r="N79" i="235"/>
  <c r="L84" i="235" s="1"/>
  <c r="N79" i="263"/>
  <c r="L86" i="263" s="1"/>
  <c r="N86" i="122"/>
  <c r="N88" i="122" s="1"/>
  <c r="D112" i="5" s="1"/>
  <c r="N79" i="236"/>
  <c r="L86" i="236" s="1"/>
  <c r="N78" i="19"/>
  <c r="L83" i="19" s="1"/>
  <c r="L84" i="300"/>
  <c r="L83" i="300"/>
  <c r="L82" i="300"/>
  <c r="L85" i="56"/>
  <c r="L84" i="56"/>
  <c r="L83" i="56"/>
  <c r="N86" i="56" s="1"/>
  <c r="N88" i="56" s="1"/>
  <c r="D48" i="5" s="1"/>
  <c r="L83" i="31"/>
  <c r="L87" i="277"/>
  <c r="L84" i="241"/>
  <c r="L86" i="277"/>
  <c r="L84" i="130"/>
  <c r="L85" i="241"/>
  <c r="L84" i="293"/>
  <c r="L84" i="327"/>
  <c r="N87" i="327" s="1"/>
  <c r="N89" i="327" s="1"/>
  <c r="D281" i="5" s="1"/>
  <c r="L84" i="239"/>
  <c r="N77" i="310"/>
  <c r="L84" i="310" s="1"/>
  <c r="L85" i="131"/>
  <c r="L86" i="327"/>
  <c r="L79" i="228"/>
  <c r="L84" i="290"/>
  <c r="L83" i="290"/>
  <c r="L84" i="233"/>
  <c r="N83" i="158"/>
  <c r="L90" i="158" s="1"/>
  <c r="N83" i="267"/>
  <c r="L90" i="267" s="1"/>
  <c r="N79" i="254"/>
  <c r="L86" i="254" s="1"/>
  <c r="N78" i="29"/>
  <c r="L83" i="29" s="1"/>
  <c r="L84" i="342"/>
  <c r="N80" i="232"/>
  <c r="L85" i="232" s="1"/>
  <c r="L86" i="342"/>
  <c r="N79" i="333"/>
  <c r="L85" i="333" s="1"/>
  <c r="L85" i="296"/>
  <c r="L84" i="296"/>
  <c r="L86" i="296"/>
  <c r="N86" i="109"/>
  <c r="N88" i="109" s="1"/>
  <c r="D99" i="5" s="1"/>
  <c r="N80" i="48"/>
  <c r="L87" i="48" s="1"/>
  <c r="N86" i="220"/>
  <c r="L93" i="220" s="1"/>
  <c r="N77" i="325"/>
  <c r="L82" i="325" s="1"/>
  <c r="L86" i="345"/>
  <c r="N78" i="86"/>
  <c r="L85" i="86" s="1"/>
  <c r="N78" i="43"/>
  <c r="L83" i="43" s="1"/>
  <c r="N83" i="282"/>
  <c r="L88" i="282" s="1"/>
  <c r="N86" i="367"/>
  <c r="N88" i="367" s="1"/>
  <c r="D317" i="5" s="1"/>
  <c r="L84" i="92"/>
  <c r="N93" i="260"/>
  <c r="L98" i="260" s="1"/>
  <c r="L85" i="239"/>
  <c r="N87" i="239" s="1"/>
  <c r="N89" i="239" s="1"/>
  <c r="D199" i="5" s="1"/>
  <c r="L86" i="315"/>
  <c r="N87" i="315" s="1"/>
  <c r="N89" i="315" s="1"/>
  <c r="D271" i="5" s="1"/>
  <c r="N81" i="50"/>
  <c r="L87" i="50" s="1"/>
  <c r="N83" i="185"/>
  <c r="L88" i="185" s="1"/>
  <c r="N83" i="154"/>
  <c r="L88" i="154" s="1"/>
  <c r="L82" i="301"/>
  <c r="L85" i="240"/>
  <c r="L86" i="240"/>
  <c r="N87" i="371"/>
  <c r="N89" i="371" s="1"/>
  <c r="D293" i="5" s="1"/>
  <c r="L85" i="214"/>
  <c r="N77" i="287"/>
  <c r="L83" i="287" s="1"/>
  <c r="L86" i="319"/>
  <c r="N83" i="157"/>
  <c r="L89" i="157" s="1"/>
  <c r="L84" i="319"/>
  <c r="N82" i="189"/>
  <c r="L88" i="189" s="1"/>
  <c r="L82" i="305"/>
  <c r="N83" i="176"/>
  <c r="L90" i="176" s="1"/>
  <c r="N78" i="83"/>
  <c r="L83" i="83" s="1"/>
  <c r="N78" i="135"/>
  <c r="L85" i="135" s="1"/>
  <c r="N78" i="79"/>
  <c r="N85" i="165"/>
  <c r="N77" i="309"/>
  <c r="L84" i="309" s="1"/>
  <c r="N83" i="171"/>
  <c r="L89" i="171" s="1"/>
  <c r="N83" i="249"/>
  <c r="L88" i="249" s="1"/>
  <c r="N78" i="106"/>
  <c r="L84" i="106" s="1"/>
  <c r="N78" i="99"/>
  <c r="L83" i="99" s="1"/>
  <c r="L84" i="305"/>
  <c r="L85" i="366"/>
  <c r="N77" i="285"/>
  <c r="L82" i="285" s="1"/>
  <c r="N78" i="89"/>
  <c r="L85" i="89" s="1"/>
  <c r="N78" i="85"/>
  <c r="L83" i="85" s="1"/>
  <c r="N79" i="329"/>
  <c r="L84" i="329" s="1"/>
  <c r="L84" i="350"/>
  <c r="N78" i="34"/>
  <c r="L83" i="34" s="1"/>
  <c r="L85" i="344"/>
  <c r="N82" i="174"/>
  <c r="L89" i="174" s="1"/>
  <c r="L85" i="356"/>
  <c r="L86" i="366"/>
  <c r="L85" i="295"/>
  <c r="N78" i="41"/>
  <c r="L84" i="41" s="1"/>
  <c r="L85" i="350"/>
  <c r="N78" i="105"/>
  <c r="L83" i="105" s="1"/>
  <c r="L86" i="353"/>
  <c r="L86" i="344"/>
  <c r="L85" i="130"/>
  <c r="L86" i="251"/>
  <c r="N78" i="243"/>
  <c r="L85" i="243" s="1"/>
  <c r="N78" i="35"/>
  <c r="L84" i="35" s="1"/>
  <c r="L86" i="356"/>
  <c r="L84" i="295"/>
  <c r="L83" i="299"/>
  <c r="N83" i="182"/>
  <c r="L90" i="182" s="1"/>
  <c r="N86" i="63"/>
  <c r="N88" i="63" s="1"/>
  <c r="D54" i="5" s="1"/>
  <c r="L82" i="299"/>
  <c r="L86" i="238"/>
  <c r="N78" i="84"/>
  <c r="L83" i="84" s="1"/>
  <c r="L83" i="291"/>
  <c r="L87" i="273"/>
  <c r="N78" i="141"/>
  <c r="L83" i="141" s="1"/>
  <c r="N78" i="138"/>
  <c r="L84" i="138" s="1"/>
  <c r="N88" i="252"/>
  <c r="L95" i="252" s="1"/>
  <c r="N78" i="87"/>
  <c r="L83" i="87" s="1"/>
  <c r="L84" i="322"/>
  <c r="N82" i="183"/>
  <c r="L88" i="183" s="1"/>
  <c r="L90" i="170"/>
  <c r="L85" i="251"/>
  <c r="L85" i="348"/>
  <c r="N78" i="97"/>
  <c r="L83" i="97" s="1"/>
  <c r="L85" i="354"/>
  <c r="L86" i="322"/>
  <c r="L84" i="51"/>
  <c r="L85" i="235"/>
  <c r="N80" i="275"/>
  <c r="L86" i="275" s="1"/>
  <c r="N78" i="14"/>
  <c r="L84" i="14" s="1"/>
  <c r="L84" i="192"/>
  <c r="N78" i="22"/>
  <c r="L85" i="22" s="1"/>
  <c r="N78" i="242"/>
  <c r="L84" i="191"/>
  <c r="L85" i="132"/>
  <c r="L87" i="218"/>
  <c r="L89" i="218"/>
  <c r="L82" i="191"/>
  <c r="L83" i="132"/>
  <c r="L84" i="238"/>
  <c r="L83" i="55"/>
  <c r="L84" i="55"/>
  <c r="L85" i="55"/>
  <c r="L86" i="347"/>
  <c r="L85" i="347"/>
  <c r="L84" i="291"/>
  <c r="L84" i="61"/>
  <c r="L83" i="74"/>
  <c r="L85" i="61"/>
  <c r="L85" i="316"/>
  <c r="L84" i="144"/>
  <c r="L86" i="316"/>
  <c r="L86" i="337"/>
  <c r="N78" i="44"/>
  <c r="L83" i="44" s="1"/>
  <c r="L84" i="69"/>
  <c r="L86" i="328"/>
  <c r="L85" i="328"/>
  <c r="L84" i="328"/>
  <c r="L85" i="323"/>
  <c r="L84" i="323"/>
  <c r="L85" i="208"/>
  <c r="N79" i="247"/>
  <c r="L85" i="247" s="1"/>
  <c r="N79" i="256"/>
  <c r="L86" i="256" s="1"/>
  <c r="N78" i="143"/>
  <c r="L84" i="143" s="1"/>
  <c r="N83" i="248"/>
  <c r="L88" i="248" s="1"/>
  <c r="N78" i="54"/>
  <c r="L83" i="54" s="1"/>
  <c r="N85" i="245"/>
  <c r="L90" i="245" s="1"/>
  <c r="L86" i="281"/>
  <c r="L87" i="281"/>
  <c r="L85" i="281"/>
  <c r="N79" i="335"/>
  <c r="L84" i="335" s="1"/>
  <c r="L83" i="78"/>
  <c r="L84" i="71"/>
  <c r="L88" i="217"/>
  <c r="L85" i="193"/>
  <c r="L85" i="71"/>
  <c r="L84" i="193"/>
  <c r="L86" i="331"/>
  <c r="L83" i="12"/>
  <c r="L88" i="219"/>
  <c r="N90" i="219" s="1"/>
  <c r="N92" i="219" s="1"/>
  <c r="D181" i="5" s="1"/>
  <c r="L84" i="250"/>
  <c r="L85" i="234"/>
  <c r="N78" i="18"/>
  <c r="L84" i="18" s="1"/>
  <c r="L85" i="331"/>
  <c r="N78" i="20"/>
  <c r="L85" i="20" s="1"/>
  <c r="L83" i="23"/>
  <c r="L82" i="133"/>
  <c r="L86" i="250"/>
  <c r="L85" i="334"/>
  <c r="L84" i="234"/>
  <c r="N78" i="9"/>
  <c r="L84" i="9" s="1"/>
  <c r="L84" i="306"/>
  <c r="L85" i="147"/>
  <c r="L83" i="92"/>
  <c r="L86" i="332"/>
  <c r="L84" i="337"/>
  <c r="L84" i="23"/>
  <c r="L81" i="229"/>
  <c r="L85" i="332"/>
  <c r="L85" i="306"/>
  <c r="L83" i="133"/>
  <c r="L83" i="45"/>
  <c r="L83" i="147"/>
  <c r="L84" i="107"/>
  <c r="L83" i="144"/>
  <c r="L81" i="228"/>
  <c r="L83" i="107"/>
  <c r="L85" i="311"/>
  <c r="L84" i="311"/>
  <c r="L86" i="311"/>
  <c r="L84" i="27"/>
  <c r="L82" i="298"/>
  <c r="L84" i="213"/>
  <c r="L84" i="95"/>
  <c r="L83" i="57"/>
  <c r="L86" i="334"/>
  <c r="L85" i="330"/>
  <c r="L85" i="27"/>
  <c r="L83" i="49"/>
  <c r="L84" i="298"/>
  <c r="L85" i="213"/>
  <c r="L84" i="265"/>
  <c r="L85" i="265"/>
  <c r="L84" i="190"/>
  <c r="L86" i="261"/>
  <c r="L84" i="49"/>
  <c r="L82" i="190"/>
  <c r="L84" i="330"/>
  <c r="N83" i="155"/>
  <c r="L89" i="155" s="1"/>
  <c r="L94" i="246"/>
  <c r="L96" i="246"/>
  <c r="N86" i="123"/>
  <c r="N88" i="123" s="1"/>
  <c r="D114" i="5" s="1"/>
  <c r="L85" i="355"/>
  <c r="L86" i="355"/>
  <c r="N86" i="224"/>
  <c r="N88" i="224" s="1"/>
  <c r="D185" i="5" s="1"/>
  <c r="N86" i="115"/>
  <c r="N88" i="115" s="1"/>
  <c r="D106" i="5" s="1"/>
  <c r="L90" i="268"/>
  <c r="L89" i="268"/>
  <c r="L88" i="268"/>
  <c r="N78" i="37"/>
  <c r="L85" i="37" s="1"/>
  <c r="L83" i="128"/>
  <c r="N82" i="164"/>
  <c r="L85" i="69"/>
  <c r="L85" i="307"/>
  <c r="L85" i="264"/>
  <c r="L84" i="128"/>
  <c r="N78" i="38"/>
  <c r="L83" i="127"/>
  <c r="L86" i="307"/>
  <c r="L83" i="214"/>
  <c r="N78" i="39"/>
  <c r="L85" i="39" s="1"/>
  <c r="L82" i="127"/>
  <c r="N78" i="80"/>
  <c r="L83" i="80" s="1"/>
  <c r="N87" i="351"/>
  <c r="N89" i="351" s="1"/>
  <c r="D303" i="5" s="1"/>
  <c r="N86" i="119"/>
  <c r="N88" i="119" s="1"/>
  <c r="D109" i="5" s="1"/>
  <c r="L85" i="216"/>
  <c r="L83" i="216"/>
  <c r="L83" i="66"/>
  <c r="L85" i="66"/>
  <c r="L84" i="66"/>
  <c r="N86" i="121"/>
  <c r="N88" i="121" s="1"/>
  <c r="D111" i="5" s="1"/>
  <c r="N86" i="110"/>
  <c r="N88" i="110" s="1"/>
  <c r="D100" i="5" s="1"/>
  <c r="N87" i="339"/>
  <c r="N89" i="339" s="1"/>
  <c r="D292" i="5" s="1"/>
  <c r="L80" i="229"/>
  <c r="L85" i="95"/>
  <c r="L85" i="272"/>
  <c r="L85" i="142"/>
  <c r="L85" i="58"/>
  <c r="N86" i="116"/>
  <c r="N88" i="116" s="1"/>
  <c r="D105" i="5" s="1"/>
  <c r="L87" i="274"/>
  <c r="L85" i="43"/>
  <c r="L82" i="72"/>
  <c r="L86" i="348"/>
  <c r="L84" i="285"/>
  <c r="L84" i="353"/>
  <c r="L83" i="129"/>
  <c r="L84" i="212"/>
  <c r="N77" i="75"/>
  <c r="L83" i="75" s="1"/>
  <c r="L84" i="142"/>
  <c r="L84" i="58"/>
  <c r="N78" i="82"/>
  <c r="L85" i="82" s="1"/>
  <c r="L85" i="274"/>
  <c r="L84" i="129"/>
  <c r="L85" i="212"/>
  <c r="N86" i="226"/>
  <c r="N88" i="226" s="1"/>
  <c r="D187" i="5" s="1"/>
  <c r="N86" i="70"/>
  <c r="N88" i="70" s="1"/>
  <c r="D61" i="5" s="1"/>
  <c r="N85" i="304"/>
  <c r="N87" i="304" s="1"/>
  <c r="D260" i="5" s="1"/>
  <c r="L86" i="318"/>
  <c r="L84" i="318"/>
  <c r="L85" i="318"/>
  <c r="N87" i="352"/>
  <c r="N89" i="352" s="1"/>
  <c r="D304" i="5" s="1"/>
  <c r="L84" i="131"/>
  <c r="L84" i="336"/>
  <c r="L84" i="261"/>
  <c r="L89" i="180"/>
  <c r="L85" i="46"/>
  <c r="L85" i="19"/>
  <c r="L84" i="72"/>
  <c r="L89" i="217"/>
  <c r="L85" i="12"/>
  <c r="L84" i="208"/>
  <c r="L84" i="137"/>
  <c r="L83" i="35"/>
  <c r="L84" i="74"/>
  <c r="L83" i="7"/>
  <c r="L85" i="16"/>
  <c r="L82" i="192"/>
  <c r="L83" i="53"/>
  <c r="L83" i="25"/>
  <c r="L84" i="45"/>
  <c r="L83" i="46"/>
  <c r="L84" i="19"/>
  <c r="L86" i="336"/>
  <c r="L89" i="179"/>
  <c r="L88" i="179"/>
  <c r="L83" i="24"/>
  <c r="L86" i="365"/>
  <c r="L85" i="53"/>
  <c r="L84" i="57"/>
  <c r="L85" i="24"/>
  <c r="L85" i="365"/>
  <c r="L84" i="25"/>
  <c r="L84" i="54"/>
  <c r="L85" i="103"/>
  <c r="L83" i="103"/>
  <c r="L84" i="103"/>
  <c r="L83" i="148"/>
  <c r="L85" i="215"/>
  <c r="L84" i="215"/>
  <c r="L83" i="215"/>
  <c r="L84" i="60"/>
  <c r="L85" i="60"/>
  <c r="L83" i="60"/>
  <c r="L88" i="160"/>
  <c r="L87" i="160"/>
  <c r="L89" i="160"/>
  <c r="L84" i="7"/>
  <c r="N86" i="47"/>
  <c r="N88" i="47" s="1"/>
  <c r="D39" i="5" s="1"/>
  <c r="L84" i="22"/>
  <c r="L85" i="42"/>
  <c r="L83" i="42"/>
  <c r="L84" i="42"/>
  <c r="L84" i="21"/>
  <c r="L83" i="21"/>
  <c r="L85" i="21"/>
  <c r="L85" i="94"/>
  <c r="L84" i="94"/>
  <c r="L83" i="94"/>
  <c r="L84" i="52"/>
  <c r="L83" i="52"/>
  <c r="L85" i="52"/>
  <c r="L84" i="59"/>
  <c r="L83" i="59"/>
  <c r="L85" i="59"/>
  <c r="L83" i="16"/>
  <c r="L85" i="67"/>
  <c r="L83" i="67"/>
  <c r="L84" i="67"/>
  <c r="L85" i="40"/>
  <c r="L85" i="17"/>
  <c r="L85" i="30"/>
  <c r="L84" i="30"/>
  <c r="L83" i="30"/>
  <c r="L84" i="15"/>
  <c r="L85" i="15"/>
  <c r="N86" i="51"/>
  <c r="N88" i="51" s="1"/>
  <c r="D43" i="5" s="1"/>
  <c r="L82" i="289"/>
  <c r="L84" i="289"/>
  <c r="L83" i="289"/>
  <c r="L84" i="259"/>
  <c r="L83" i="136"/>
  <c r="L85" i="136"/>
  <c r="L84" i="136"/>
  <c r="L80" i="227"/>
  <c r="L81" i="227"/>
  <c r="L79" i="227"/>
  <c r="L85" i="146"/>
  <c r="L84" i="146"/>
  <c r="L83" i="146"/>
  <c r="L84" i="231"/>
  <c r="L83" i="231"/>
  <c r="L85" i="231"/>
  <c r="L85" i="98"/>
  <c r="L84" i="108"/>
  <c r="L85" i="108"/>
  <c r="L83" i="108"/>
  <c r="L84" i="101"/>
  <c r="L85" i="101"/>
  <c r="L83" i="101"/>
  <c r="L84" i="302"/>
  <c r="L83" i="302"/>
  <c r="L82" i="302"/>
  <c r="L83" i="88"/>
  <c r="L83" i="135"/>
  <c r="L84" i="135"/>
  <c r="N86" i="28"/>
  <c r="N88" i="28" s="1"/>
  <c r="D20" i="5" s="1"/>
  <c r="L84" i="292"/>
  <c r="L82" i="292"/>
  <c r="L83" i="292"/>
  <c r="L83" i="86"/>
  <c r="L85" i="102"/>
  <c r="L84" i="102"/>
  <c r="L83" i="102"/>
  <c r="L85" i="308"/>
  <c r="L84" i="308"/>
  <c r="L86" i="308"/>
  <c r="L86" i="312" l="1"/>
  <c r="L89" i="170"/>
  <c r="L85" i="100"/>
  <c r="L86" i="257"/>
  <c r="L83" i="139"/>
  <c r="L83" i="309"/>
  <c r="L90" i="187"/>
  <c r="L84" i="312"/>
  <c r="L85" i="364"/>
  <c r="L99" i="260"/>
  <c r="L84" i="100"/>
  <c r="N87" i="354"/>
  <c r="N89" i="354" s="1"/>
  <c r="D306" i="5" s="1"/>
  <c r="N86" i="130"/>
  <c r="N88" i="130" s="1"/>
  <c r="D121" i="5" s="1"/>
  <c r="N87" i="346"/>
  <c r="N89" i="346" s="1"/>
  <c r="D299" i="5" s="1"/>
  <c r="N86" i="32"/>
  <c r="N88" i="32" s="1"/>
  <c r="D24" i="5" s="1"/>
  <c r="N87" i="253"/>
  <c r="N89" i="253" s="1"/>
  <c r="D213" i="5" s="1"/>
  <c r="L89" i="176"/>
  <c r="L86" i="294"/>
  <c r="L84" i="148"/>
  <c r="L87" i="180"/>
  <c r="L85" i="26"/>
  <c r="L84" i="98"/>
  <c r="N86" i="214"/>
  <c r="N88" i="214" s="1"/>
  <c r="D176" i="5" s="1"/>
  <c r="L89" i="177"/>
  <c r="L84" i="294"/>
  <c r="L84" i="99"/>
  <c r="L85" i="99"/>
  <c r="L85" i="236"/>
  <c r="L83" i="90"/>
  <c r="L85" i="137"/>
  <c r="N86" i="137" s="1"/>
  <c r="N88" i="137" s="1"/>
  <c r="D128" i="5" s="1"/>
  <c r="L91" i="207"/>
  <c r="L86" i="273"/>
  <c r="N88" i="273" s="1"/>
  <c r="N90" i="273" s="1"/>
  <c r="D231" i="5" s="1"/>
  <c r="L85" i="90"/>
  <c r="L92" i="207"/>
  <c r="L86" i="272"/>
  <c r="L85" i="233"/>
  <c r="N87" i="233" s="1"/>
  <c r="N89" i="233" s="1"/>
  <c r="D193" i="5" s="1"/>
  <c r="L83" i="145"/>
  <c r="L89" i="187"/>
  <c r="L84" i="257"/>
  <c r="N87" i="257" s="1"/>
  <c r="N89" i="257" s="1"/>
  <c r="D216" i="5" s="1"/>
  <c r="L84" i="91"/>
  <c r="L84" i="297"/>
  <c r="L85" i="237"/>
  <c r="L83" i="297"/>
  <c r="L84" i="81"/>
  <c r="L84" i="364"/>
  <c r="L86" i="357"/>
  <c r="L84" i="357"/>
  <c r="L86" i="235"/>
  <c r="N87" i="235" s="1"/>
  <c r="N89" i="235" s="1"/>
  <c r="D195" i="5" s="1"/>
  <c r="L84" i="317"/>
  <c r="L85" i="263"/>
  <c r="L83" i="81"/>
  <c r="L85" i="145"/>
  <c r="L84" i="140"/>
  <c r="L88" i="266"/>
  <c r="L90" i="282"/>
  <c r="N85" i="78"/>
  <c r="N87" i="78" s="1"/>
  <c r="D69" i="5" s="1"/>
  <c r="L86" i="317"/>
  <c r="L84" i="86"/>
  <c r="N86" i="86" s="1"/>
  <c r="N88" i="86" s="1"/>
  <c r="L88" i="168"/>
  <c r="N86" i="100"/>
  <c r="N88" i="100" s="1"/>
  <c r="D90" i="5" s="1"/>
  <c r="L84" i="362"/>
  <c r="L88" i="177"/>
  <c r="N90" i="177" s="1"/>
  <c r="N92" i="177" s="1"/>
  <c r="L83" i="91"/>
  <c r="N86" i="91" s="1"/>
  <c r="N88" i="91" s="1"/>
  <c r="D82" i="5" s="1"/>
  <c r="L89" i="266"/>
  <c r="L86" i="237"/>
  <c r="L84" i="139"/>
  <c r="N86" i="139" s="1"/>
  <c r="N88" i="139" s="1"/>
  <c r="D130" i="5" s="1"/>
  <c r="L89" i="280"/>
  <c r="L87" i="275"/>
  <c r="L85" i="362"/>
  <c r="L84" i="263"/>
  <c r="L88" i="280"/>
  <c r="N91" i="280" s="1"/>
  <c r="N93" i="280" s="1"/>
  <c r="D237" i="5" s="1"/>
  <c r="L83" i="140"/>
  <c r="L89" i="186"/>
  <c r="L84" i="96"/>
  <c r="L83" i="209"/>
  <c r="N86" i="31"/>
  <c r="N88" i="31" s="1"/>
  <c r="D23" i="5" s="1"/>
  <c r="L83" i="68"/>
  <c r="L88" i="186"/>
  <c r="N91" i="186" s="1"/>
  <c r="N93" i="186" s="1"/>
  <c r="D166" i="5" s="1"/>
  <c r="L83" i="96"/>
  <c r="N85" i="74"/>
  <c r="N87" i="74" s="1"/>
  <c r="D65" i="5" s="1"/>
  <c r="L89" i="267"/>
  <c r="N86" i="71"/>
  <c r="N88" i="71" s="1"/>
  <c r="D62" i="5" s="1"/>
  <c r="L88" i="267"/>
  <c r="L86" i="264"/>
  <c r="N87" i="264" s="1"/>
  <c r="N89" i="264" s="1"/>
  <c r="D223" i="5" s="1"/>
  <c r="L85" i="258"/>
  <c r="L84" i="26"/>
  <c r="N86" i="26" s="1"/>
  <c r="N88" i="26" s="1"/>
  <c r="D18" i="5" s="1"/>
  <c r="L88" i="176"/>
  <c r="N91" i="176" s="1"/>
  <c r="N93" i="176" s="1"/>
  <c r="D155" i="5" s="1"/>
  <c r="L85" i="44"/>
  <c r="N86" i="64"/>
  <c r="N88" i="64" s="1"/>
  <c r="D55" i="5" s="1"/>
  <c r="N87" i="319"/>
  <c r="N89" i="319" s="1"/>
  <c r="D275" i="5" s="1"/>
  <c r="N87" i="345"/>
  <c r="N89" i="345" s="1"/>
  <c r="D298" i="5" s="1"/>
  <c r="N87" i="241"/>
  <c r="N89" i="241" s="1"/>
  <c r="D201" i="5" s="1"/>
  <c r="L83" i="293"/>
  <c r="N85" i="293" s="1"/>
  <c r="N87" i="293" s="1"/>
  <c r="D249" i="5" s="1"/>
  <c r="N87" i="314"/>
  <c r="N89" i="314" s="1"/>
  <c r="D270" i="5" s="1"/>
  <c r="L85" i="68"/>
  <c r="N86" i="68" s="1"/>
  <c r="N88" i="68" s="1"/>
  <c r="D59" i="5" s="1"/>
  <c r="L83" i="40"/>
  <c r="N86" i="40" s="1"/>
  <c r="N88" i="40" s="1"/>
  <c r="D31" i="5" s="1"/>
  <c r="L84" i="149"/>
  <c r="L88" i="181"/>
  <c r="L85" i="36"/>
  <c r="L86" i="271"/>
  <c r="L87" i="232"/>
  <c r="L90" i="185"/>
  <c r="L87" i="188"/>
  <c r="N86" i="131"/>
  <c r="N88" i="131" s="1"/>
  <c r="D122" i="5" s="1"/>
  <c r="L83" i="36"/>
  <c r="N85" i="301"/>
  <c r="N87" i="301" s="1"/>
  <c r="D258" i="5" s="1"/>
  <c r="L84" i="284"/>
  <c r="L86" i="313"/>
  <c r="N87" i="363"/>
  <c r="N89" i="363" s="1"/>
  <c r="D313" i="5" s="1"/>
  <c r="L88" i="162"/>
  <c r="L89" i="181"/>
  <c r="L85" i="313"/>
  <c r="L83" i="149"/>
  <c r="N86" i="149" s="1"/>
  <c r="N88" i="149" s="1"/>
  <c r="D135" i="5" s="1"/>
  <c r="L87" i="271"/>
  <c r="L86" i="232"/>
  <c r="L90" i="162"/>
  <c r="L85" i="138"/>
  <c r="L88" i="188"/>
  <c r="L84" i="258"/>
  <c r="N87" i="258" s="1"/>
  <c r="N89" i="258" s="1"/>
  <c r="D217" i="5" s="1"/>
  <c r="N82" i="228"/>
  <c r="N84" i="228" s="1"/>
  <c r="D189" i="5" s="1"/>
  <c r="L82" i="283"/>
  <c r="L84" i="88"/>
  <c r="N86" i="88" s="1"/>
  <c r="N88" i="88" s="1"/>
  <c r="D79" i="5" s="1"/>
  <c r="L87" i="184"/>
  <c r="L84" i="262"/>
  <c r="L85" i="262"/>
  <c r="L84" i="209"/>
  <c r="L83" i="283"/>
  <c r="L87" i="270"/>
  <c r="L84" i="236"/>
  <c r="N87" i="236" s="1"/>
  <c r="N89" i="236" s="1"/>
  <c r="D196" i="5" s="1"/>
  <c r="L83" i="33"/>
  <c r="L88" i="184"/>
  <c r="L86" i="270"/>
  <c r="L84" i="33"/>
  <c r="L84" i="44"/>
  <c r="L82" i="284"/>
  <c r="N87" i="340"/>
  <c r="N89" i="340" s="1"/>
  <c r="D294" i="5" s="1"/>
  <c r="L85" i="9"/>
  <c r="L83" i="89"/>
  <c r="L84" i="286"/>
  <c r="L82" i="286"/>
  <c r="L100" i="260"/>
  <c r="L87" i="189"/>
  <c r="L83" i="14"/>
  <c r="N86" i="14" s="1"/>
  <c r="N88" i="14" s="1"/>
  <c r="D6" i="5" s="1"/>
  <c r="L82" i="310"/>
  <c r="L85" i="14"/>
  <c r="L82" i="309"/>
  <c r="L89" i="189"/>
  <c r="L84" i="254"/>
  <c r="N87" i="254" s="1"/>
  <c r="N89" i="254" s="1"/>
  <c r="D214" i="5" s="1"/>
  <c r="L85" i="254"/>
  <c r="L88" i="178"/>
  <c r="L89" i="178"/>
  <c r="N87" i="296"/>
  <c r="N89" i="296" s="1"/>
  <c r="D252" i="5" s="1"/>
  <c r="N85" i="300"/>
  <c r="N87" i="300" s="1"/>
  <c r="D256" i="5" s="1"/>
  <c r="L92" i="279"/>
  <c r="L91" i="279"/>
  <c r="N90" i="218"/>
  <c r="N92" i="218" s="1"/>
  <c r="D180" i="5" s="1"/>
  <c r="L85" i="85"/>
  <c r="L85" i="134"/>
  <c r="L85" i="259"/>
  <c r="N87" i="259" s="1"/>
  <c r="N89" i="259" s="1"/>
  <c r="D218" i="5" s="1"/>
  <c r="L83" i="17"/>
  <c r="N86" i="17" s="1"/>
  <c r="N88" i="17" s="1"/>
  <c r="D9" i="5" s="1"/>
  <c r="L86" i="150"/>
  <c r="L90" i="221"/>
  <c r="L84" i="85"/>
  <c r="L85" i="35"/>
  <c r="N86" i="35" s="1"/>
  <c r="N88" i="35" s="1"/>
  <c r="D37" i="5" s="1"/>
  <c r="L83" i="138"/>
  <c r="N86" i="138" s="1"/>
  <c r="N88" i="138" s="1"/>
  <c r="D129" i="5" s="1"/>
  <c r="L87" i="172"/>
  <c r="L84" i="89"/>
  <c r="L89" i="282"/>
  <c r="L86" i="244"/>
  <c r="N87" i="356"/>
  <c r="N89" i="356" s="1"/>
  <c r="D308" i="5" s="1"/>
  <c r="L89" i="185"/>
  <c r="N85" i="290"/>
  <c r="N87" i="290" s="1"/>
  <c r="D246" i="5" s="1"/>
  <c r="N88" i="277"/>
  <c r="N90" i="277" s="1"/>
  <c r="D235" i="5" s="1"/>
  <c r="L83" i="134"/>
  <c r="N86" i="134" s="1"/>
  <c r="N88" i="134" s="1"/>
  <c r="D125" i="5" s="1"/>
  <c r="L85" i="54"/>
  <c r="N86" i="54" s="1"/>
  <c r="N88" i="54" s="1"/>
  <c r="D46" i="5" s="1"/>
  <c r="L92" i="221"/>
  <c r="L90" i="171"/>
  <c r="L84" i="150"/>
  <c r="N87" i="348"/>
  <c r="N89" i="348" s="1"/>
  <c r="D301" i="5" s="1"/>
  <c r="L89" i="172"/>
  <c r="L89" i="168"/>
  <c r="N91" i="168" s="1"/>
  <c r="N93" i="168" s="1"/>
  <c r="D151" i="5" s="1"/>
  <c r="L94" i="252"/>
  <c r="L88" i="171"/>
  <c r="N87" i="316"/>
  <c r="N89" i="316" s="1"/>
  <c r="D272" i="5" s="1"/>
  <c r="L88" i="244"/>
  <c r="N86" i="33"/>
  <c r="N88" i="33" s="1"/>
  <c r="D25" i="5" s="1"/>
  <c r="N91" i="170"/>
  <c r="N93" i="170" s="1"/>
  <c r="D152" i="5" s="1"/>
  <c r="N86" i="216"/>
  <c r="N88" i="216" s="1"/>
  <c r="D178" i="5" s="1"/>
  <c r="L84" i="333"/>
  <c r="N86" i="140"/>
  <c r="N88" i="140" s="1"/>
  <c r="D132" i="5" s="1"/>
  <c r="N87" i="350"/>
  <c r="N89" i="350" s="1"/>
  <c r="D302" i="5" s="1"/>
  <c r="L86" i="333"/>
  <c r="L83" i="310"/>
  <c r="L86" i="335"/>
  <c r="L86" i="50"/>
  <c r="N87" i="334"/>
  <c r="N89" i="334" s="1"/>
  <c r="D288" i="5" s="1"/>
  <c r="N86" i="55"/>
  <c r="N88" i="55" s="1"/>
  <c r="D47" i="5" s="1"/>
  <c r="L84" i="43"/>
  <c r="N86" i="43" s="1"/>
  <c r="N88" i="43" s="1"/>
  <c r="D34" i="5" s="1"/>
  <c r="N87" i="306"/>
  <c r="N89" i="306" s="1"/>
  <c r="D262" i="5" s="1"/>
  <c r="L93" i="252"/>
  <c r="N87" i="238"/>
  <c r="N89" i="238" s="1"/>
  <c r="D198" i="5" s="1"/>
  <c r="N85" i="291"/>
  <c r="N87" i="291" s="1"/>
  <c r="D247" i="5" s="1"/>
  <c r="N85" i="299"/>
  <c r="N87" i="299" s="1"/>
  <c r="D255" i="5" s="1"/>
  <c r="N87" i="342"/>
  <c r="N89" i="342" s="1"/>
  <c r="D295" i="5" s="1"/>
  <c r="L88" i="50"/>
  <c r="N89" i="50" s="1"/>
  <c r="N91" i="50" s="1"/>
  <c r="D42" i="5" s="1"/>
  <c r="L83" i="22"/>
  <c r="N86" i="22" s="1"/>
  <c r="N88" i="22" s="1"/>
  <c r="D14" i="5" s="1"/>
  <c r="L85" i="41"/>
  <c r="L84" i="82"/>
  <c r="N85" i="298"/>
  <c r="N87" i="298" s="1"/>
  <c r="D254" i="5" s="1"/>
  <c r="L88" i="158"/>
  <c r="L89" i="158"/>
  <c r="L90" i="248"/>
  <c r="L89" i="248"/>
  <c r="L83" i="20"/>
  <c r="L84" i="287"/>
  <c r="L89" i="154"/>
  <c r="L85" i="275"/>
  <c r="N88" i="275" s="1"/>
  <c r="N90" i="275" s="1"/>
  <c r="D233" i="5" s="1"/>
  <c r="L85" i="48"/>
  <c r="L84" i="20"/>
  <c r="L90" i="154"/>
  <c r="L85" i="29"/>
  <c r="L85" i="87"/>
  <c r="N86" i="92"/>
  <c r="N88" i="92" s="1"/>
  <c r="D83" i="5" s="1"/>
  <c r="L84" i="29"/>
  <c r="L84" i="87"/>
  <c r="L85" i="83"/>
  <c r="L85" i="329"/>
  <c r="L84" i="84"/>
  <c r="L85" i="84"/>
  <c r="L82" i="287"/>
  <c r="L86" i="329"/>
  <c r="N87" i="344"/>
  <c r="N89" i="344" s="1"/>
  <c r="D297" i="5" s="1"/>
  <c r="N86" i="7"/>
  <c r="N88" i="7" s="1"/>
  <c r="D3" i="5" s="1"/>
  <c r="L86" i="48"/>
  <c r="L83" i="325"/>
  <c r="N87" i="240"/>
  <c r="N89" i="240" s="1"/>
  <c r="D200" i="5" s="1"/>
  <c r="L92" i="220"/>
  <c r="N86" i="132"/>
  <c r="N88" i="132" s="1"/>
  <c r="D123" i="5" s="1"/>
  <c r="N87" i="322"/>
  <c r="N89" i="322" s="1"/>
  <c r="D278" i="5" s="1"/>
  <c r="L85" i="34"/>
  <c r="L84" i="34"/>
  <c r="N88" i="274"/>
  <c r="N90" i="274" s="1"/>
  <c r="D232" i="5" s="1"/>
  <c r="N87" i="328"/>
  <c r="N89" i="328" s="1"/>
  <c r="D282" i="5" s="1"/>
  <c r="L84" i="325"/>
  <c r="N87" i="337"/>
  <c r="N89" i="337" s="1"/>
  <c r="D291" i="5" s="1"/>
  <c r="L91" i="220"/>
  <c r="N87" i="251"/>
  <c r="N89" i="251" s="1"/>
  <c r="D211" i="5" s="1"/>
  <c r="L90" i="157"/>
  <c r="L85" i="105"/>
  <c r="L84" i="105"/>
  <c r="N85" i="191"/>
  <c r="N87" i="191" s="1"/>
  <c r="D171" i="5" s="1"/>
  <c r="L87" i="183"/>
  <c r="L89" i="183"/>
  <c r="L88" i="157"/>
  <c r="N86" i="61"/>
  <c r="N88" i="61" s="1"/>
  <c r="D52" i="5" s="1"/>
  <c r="L89" i="182"/>
  <c r="N85" i="192"/>
  <c r="N87" i="192" s="1"/>
  <c r="D172" i="5" s="1"/>
  <c r="L84" i="243"/>
  <c r="N87" i="353"/>
  <c r="N89" i="353" s="1"/>
  <c r="D305" i="5" s="1"/>
  <c r="L83" i="41"/>
  <c r="L84" i="83"/>
  <c r="L85" i="79"/>
  <c r="L84" i="79"/>
  <c r="L87" i="174"/>
  <c r="L91" i="245"/>
  <c r="N87" i="347"/>
  <c r="N89" i="347" s="1"/>
  <c r="D300" i="5" s="1"/>
  <c r="L90" i="165"/>
  <c r="L91" i="165"/>
  <c r="L92" i="165"/>
  <c r="L83" i="79"/>
  <c r="L84" i="256"/>
  <c r="N87" i="193"/>
  <c r="N89" i="193" s="1"/>
  <c r="D173" i="5" s="1"/>
  <c r="N87" i="295"/>
  <c r="N89" i="295" s="1"/>
  <c r="D251" i="5" s="1"/>
  <c r="L92" i="245"/>
  <c r="L83" i="106"/>
  <c r="L85" i="106"/>
  <c r="N88" i="272"/>
  <c r="N90" i="272" s="1"/>
  <c r="D230" i="5" s="1"/>
  <c r="L83" i="243"/>
  <c r="N87" i="250"/>
  <c r="N89" i="250" s="1"/>
  <c r="D210" i="5" s="1"/>
  <c r="L85" i="97"/>
  <c r="L84" i="97"/>
  <c r="L89" i="249"/>
  <c r="L90" i="249"/>
  <c r="L88" i="182"/>
  <c r="L83" i="285"/>
  <c r="N85" i="285" s="1"/>
  <c r="N87" i="285" s="1"/>
  <c r="D242" i="5" s="1"/>
  <c r="L88" i="174"/>
  <c r="L84" i="141"/>
  <c r="L85" i="141"/>
  <c r="N87" i="332"/>
  <c r="N89" i="332" s="1"/>
  <c r="D286" i="5" s="1"/>
  <c r="N87" i="366"/>
  <c r="N89" i="366" s="1"/>
  <c r="D316" i="5" s="1"/>
  <c r="N85" i="305"/>
  <c r="N87" i="305" s="1"/>
  <c r="D261" i="5" s="1"/>
  <c r="L85" i="335"/>
  <c r="N83" i="229"/>
  <c r="N85" i="229" s="1"/>
  <c r="D190" i="5" s="1"/>
  <c r="L83" i="143"/>
  <c r="L84" i="242"/>
  <c r="L85" i="242"/>
  <c r="L83" i="242"/>
  <c r="N85" i="190"/>
  <c r="N87" i="190" s="1"/>
  <c r="D170" i="5" s="1"/>
  <c r="N86" i="129"/>
  <c r="N88" i="129" s="1"/>
  <c r="D118" i="5" s="1"/>
  <c r="N86" i="144"/>
  <c r="N88" i="144" s="1"/>
  <c r="D140" i="5" s="1"/>
  <c r="L85" i="143"/>
  <c r="N90" i="217"/>
  <c r="N92" i="217" s="1"/>
  <c r="D179" i="5" s="1"/>
  <c r="L85" i="256"/>
  <c r="N101" i="260"/>
  <c r="N103" i="260" s="1"/>
  <c r="D219" i="5" s="1"/>
  <c r="N90" i="180"/>
  <c r="N92" i="180" s="1"/>
  <c r="D160" i="5" s="1"/>
  <c r="N87" i="362"/>
  <c r="N89" i="362" s="1"/>
  <c r="D312" i="5" s="1"/>
  <c r="N86" i="212"/>
  <c r="N88" i="212" s="1"/>
  <c r="D174" i="5" s="1"/>
  <c r="N85" i="133"/>
  <c r="N87" i="133" s="1"/>
  <c r="D124" i="5" s="1"/>
  <c r="L83" i="82"/>
  <c r="N97" i="246"/>
  <c r="N99" i="246" s="1"/>
  <c r="D206" i="5" s="1"/>
  <c r="N87" i="265"/>
  <c r="N89" i="265" s="1"/>
  <c r="D224" i="5" s="1"/>
  <c r="N86" i="58"/>
  <c r="N88" i="58" s="1"/>
  <c r="D49" i="5" s="1"/>
  <c r="N86" i="69"/>
  <c r="N88" i="69" s="1"/>
  <c r="D60" i="5" s="1"/>
  <c r="N87" i="311"/>
  <c r="N89" i="311" s="1"/>
  <c r="D267" i="5" s="1"/>
  <c r="N86" i="57"/>
  <c r="N88" i="57" s="1"/>
  <c r="D53" i="5" s="1"/>
  <c r="N86" i="128"/>
  <c r="N88" i="128" s="1"/>
  <c r="D120" i="5" s="1"/>
  <c r="L84" i="247"/>
  <c r="N86" i="107"/>
  <c r="N88" i="107" s="1"/>
  <c r="D97" i="5" s="1"/>
  <c r="N87" i="323"/>
  <c r="N89" i="323" s="1"/>
  <c r="D279" i="5" s="1"/>
  <c r="L86" i="247"/>
  <c r="L83" i="9"/>
  <c r="N86" i="9" s="1"/>
  <c r="N88" i="9" s="1"/>
  <c r="D4" i="5" s="1"/>
  <c r="N87" i="355"/>
  <c r="N89" i="355" s="1"/>
  <c r="D307" i="5" s="1"/>
  <c r="L84" i="37"/>
  <c r="N86" i="12"/>
  <c r="N88" i="12" s="1"/>
  <c r="D5" i="5" s="1"/>
  <c r="N86" i="208"/>
  <c r="N88" i="208" s="1"/>
  <c r="D119" i="5" s="1"/>
  <c r="N88" i="281"/>
  <c r="N90" i="281" s="1"/>
  <c r="D238" i="5" s="1"/>
  <c r="N86" i="16"/>
  <c r="N88" i="16" s="1"/>
  <c r="D8" i="5" s="1"/>
  <c r="N86" i="27"/>
  <c r="N88" i="27" s="1"/>
  <c r="D19" i="5" s="1"/>
  <c r="N86" i="23"/>
  <c r="N88" i="23" s="1"/>
  <c r="D15" i="5" s="1"/>
  <c r="N86" i="147"/>
  <c r="N88" i="147" s="1"/>
  <c r="D137" i="5" s="1"/>
  <c r="N86" i="234"/>
  <c r="N88" i="234" s="1"/>
  <c r="D194" i="5" s="1"/>
  <c r="N87" i="331"/>
  <c r="N89" i="331" s="1"/>
  <c r="D285" i="5" s="1"/>
  <c r="N86" i="95"/>
  <c r="N88" i="95" s="1"/>
  <c r="D85" i="5" s="1"/>
  <c r="N86" i="213"/>
  <c r="N88" i="213" s="1"/>
  <c r="D175" i="5" s="1"/>
  <c r="N86" i="24"/>
  <c r="N88" i="24" s="1"/>
  <c r="D16" i="5" s="1"/>
  <c r="N86" i="53"/>
  <c r="N88" i="53" s="1"/>
  <c r="D45" i="5" s="1"/>
  <c r="N85" i="127"/>
  <c r="N87" i="127" s="1"/>
  <c r="D117" i="5" s="1"/>
  <c r="L85" i="18"/>
  <c r="L83" i="18"/>
  <c r="N86" i="46"/>
  <c r="N88" i="46" s="1"/>
  <c r="D38" i="5" s="1"/>
  <c r="L84" i="75"/>
  <c r="N86" i="45"/>
  <c r="N88" i="45" s="1"/>
  <c r="D36" i="5" s="1"/>
  <c r="N87" i="261"/>
  <c r="N89" i="261" s="1"/>
  <c r="D220" i="5" s="1"/>
  <c r="L88" i="155"/>
  <c r="N87" i="364"/>
  <c r="N89" i="364" s="1"/>
  <c r="D314" i="5" s="1"/>
  <c r="N85" i="72"/>
  <c r="N87" i="72" s="1"/>
  <c r="D63" i="5" s="1"/>
  <c r="N86" i="142"/>
  <c r="N88" i="142" s="1"/>
  <c r="D134" i="5" s="1"/>
  <c r="L82" i="75"/>
  <c r="N87" i="307"/>
  <c r="N89" i="307" s="1"/>
  <c r="D263" i="5" s="1"/>
  <c r="N91" i="268"/>
  <c r="N93" i="268" s="1"/>
  <c r="D227" i="5" s="1"/>
  <c r="N86" i="49"/>
  <c r="N88" i="49" s="1"/>
  <c r="D41" i="5" s="1"/>
  <c r="L83" i="37"/>
  <c r="L83" i="39"/>
  <c r="L90" i="155"/>
  <c r="L84" i="39"/>
  <c r="N87" i="330"/>
  <c r="N89" i="330" s="1"/>
  <c r="D284" i="5" s="1"/>
  <c r="N90" i="179"/>
  <c r="N92" i="179" s="1"/>
  <c r="D158" i="5" s="1"/>
  <c r="N85" i="310"/>
  <c r="N87" i="310" s="1"/>
  <c r="D266" i="5" s="1"/>
  <c r="L85" i="80"/>
  <c r="L84" i="80"/>
  <c r="L88" i="164"/>
  <c r="L87" i="164"/>
  <c r="L89" i="164"/>
  <c r="L84" i="38"/>
  <c r="L83" i="38"/>
  <c r="L85" i="38"/>
  <c r="N86" i="66"/>
  <c r="N88" i="66" s="1"/>
  <c r="D57" i="5" s="1"/>
  <c r="N87" i="318"/>
  <c r="N89" i="318" s="1"/>
  <c r="D274" i="5" s="1"/>
  <c r="N87" i="312"/>
  <c r="N89" i="312" s="1"/>
  <c r="D268" i="5" s="1"/>
  <c r="N87" i="336"/>
  <c r="N89" i="336" s="1"/>
  <c r="D290" i="5" s="1"/>
  <c r="N86" i="25"/>
  <c r="N88" i="25" s="1"/>
  <c r="D17" i="5" s="1"/>
  <c r="N87" i="365"/>
  <c r="N89" i="365" s="1"/>
  <c r="D315" i="5" s="1"/>
  <c r="N86" i="19"/>
  <c r="N88" i="19" s="1"/>
  <c r="D11" i="5" s="1"/>
  <c r="N90" i="160"/>
  <c r="N92" i="160" s="1"/>
  <c r="D147" i="5" s="1"/>
  <c r="N86" i="148"/>
  <c r="N88" i="148" s="1"/>
  <c r="D136" i="5" s="1"/>
  <c r="N86" i="103"/>
  <c r="N88" i="103" s="1"/>
  <c r="D93" i="5" s="1"/>
  <c r="N86" i="59"/>
  <c r="N88" i="59" s="1"/>
  <c r="D50" i="5" s="1"/>
  <c r="N86" i="42"/>
  <c r="N88" i="42" s="1"/>
  <c r="D33" i="5" s="1"/>
  <c r="N86" i="215"/>
  <c r="N88" i="215" s="1"/>
  <c r="D177" i="5" s="1"/>
  <c r="N86" i="60"/>
  <c r="N88" i="60" s="1"/>
  <c r="D51" i="5" s="1"/>
  <c r="N86" i="231"/>
  <c r="N88" i="231" s="1"/>
  <c r="D191" i="5" s="1"/>
  <c r="N86" i="52"/>
  <c r="N88" i="52" s="1"/>
  <c r="D44" i="5" s="1"/>
  <c r="N86" i="21"/>
  <c r="N88" i="21" s="1"/>
  <c r="D13" i="5" s="1"/>
  <c r="N86" i="30"/>
  <c r="N88" i="30" s="1"/>
  <c r="D22" i="5" s="1"/>
  <c r="N86" i="67"/>
  <c r="N88" i="67" s="1"/>
  <c r="D58" i="5" s="1"/>
  <c r="N82" i="227"/>
  <c r="N84" i="227" s="1"/>
  <c r="D188" i="5" s="1"/>
  <c r="N86" i="15"/>
  <c r="N88" i="15" s="1"/>
  <c r="D7" i="5" s="1"/>
  <c r="N86" i="94"/>
  <c r="N88" i="94" s="1"/>
  <c r="D84" i="5" s="1"/>
  <c r="N86" i="81"/>
  <c r="N88" i="81" s="1"/>
  <c r="D72" i="5" s="1"/>
  <c r="N86" i="135"/>
  <c r="N88" i="135" s="1"/>
  <c r="D126" i="5" s="1"/>
  <c r="N86" i="146"/>
  <c r="N88" i="146" s="1"/>
  <c r="D138" i="5" s="1"/>
  <c r="N87" i="308"/>
  <c r="N89" i="308" s="1"/>
  <c r="D264" i="5" s="1"/>
  <c r="N85" i="292"/>
  <c r="N87" i="292" s="1"/>
  <c r="D248" i="5" s="1"/>
  <c r="N86" i="98"/>
  <c r="N88" i="98" s="1"/>
  <c r="D88" i="5" s="1"/>
  <c r="N85" i="302"/>
  <c r="N87" i="302" s="1"/>
  <c r="N86" i="102"/>
  <c r="N88" i="102" s="1"/>
  <c r="D92" i="5" s="1"/>
  <c r="N86" i="101"/>
  <c r="N88" i="101" s="1"/>
  <c r="D91" i="5" s="1"/>
  <c r="N86" i="108"/>
  <c r="N88" i="108" s="1"/>
  <c r="D98" i="5" s="1"/>
  <c r="N86" i="136"/>
  <c r="N88" i="136" s="1"/>
  <c r="D127" i="5" s="1"/>
  <c r="N85" i="289"/>
  <c r="N87" i="289" s="1"/>
  <c r="D245" i="5" s="1"/>
  <c r="N91" i="282" l="1"/>
  <c r="N93" i="282" s="1"/>
  <c r="D239" i="5" s="1"/>
  <c r="N91" i="187"/>
  <c r="N93" i="187" s="1"/>
  <c r="D168" i="5" s="1"/>
  <c r="N85" i="309"/>
  <c r="N87" i="309" s="1"/>
  <c r="D265" i="5" s="1"/>
  <c r="N87" i="263"/>
  <c r="N89" i="263" s="1"/>
  <c r="D222" i="5" s="1"/>
  <c r="N86" i="99"/>
  <c r="N88" i="99" s="1"/>
  <c r="D89" i="5" s="1"/>
  <c r="N86" i="36"/>
  <c r="N88" i="36" s="1"/>
  <c r="D27" i="5" s="1"/>
  <c r="D257" i="5"/>
  <c r="N87" i="150"/>
  <c r="N89" i="150" s="1"/>
  <c r="D142" i="5" s="1"/>
  <c r="N87" i="317"/>
  <c r="N89" i="317" s="1"/>
  <c r="D273" i="5" s="1"/>
  <c r="N86" i="90"/>
  <c r="N88" i="90" s="1"/>
  <c r="D81" i="5" s="1"/>
  <c r="N87" i="294"/>
  <c r="N89" i="294" s="1"/>
  <c r="D250" i="5" s="1"/>
  <c r="N86" i="44"/>
  <c r="N88" i="44" s="1"/>
  <c r="D35" i="5" s="1"/>
  <c r="N90" i="188"/>
  <c r="N92" i="188" s="1"/>
  <c r="D167" i="5" s="1"/>
  <c r="N87" i="357"/>
  <c r="N89" i="357" s="1"/>
  <c r="D309" i="5" s="1"/>
  <c r="N93" i="207"/>
  <c r="N95" i="207" s="1"/>
  <c r="D183" i="5" s="1"/>
  <c r="N85" i="287"/>
  <c r="N87" i="287" s="1"/>
  <c r="D244" i="5" s="1"/>
  <c r="N91" i="266"/>
  <c r="N93" i="266" s="1"/>
  <c r="D225" i="5" s="1"/>
  <c r="N91" i="171"/>
  <c r="N93" i="171" s="1"/>
  <c r="D156" i="5" s="1"/>
  <c r="N86" i="145"/>
  <c r="N88" i="145" s="1"/>
  <c r="D139" i="5" s="1"/>
  <c r="N87" i="313"/>
  <c r="N89" i="313" s="1"/>
  <c r="D269" i="5" s="1"/>
  <c r="N89" i="244"/>
  <c r="N91" i="244" s="1"/>
  <c r="D204" i="5" s="1"/>
  <c r="N91" i="267"/>
  <c r="N93" i="267" s="1"/>
  <c r="D226" i="5" s="1"/>
  <c r="N85" i="297"/>
  <c r="N87" i="297" s="1"/>
  <c r="D253" i="5" s="1"/>
  <c r="N87" i="237"/>
  <c r="N89" i="237" s="1"/>
  <c r="D197" i="5" s="1"/>
  <c r="N93" i="221"/>
  <c r="N95" i="221" s="1"/>
  <c r="D184" i="5" s="1"/>
  <c r="N86" i="89"/>
  <c r="N88" i="89" s="1"/>
  <c r="D80" i="5" s="1"/>
  <c r="N90" i="181"/>
  <c r="N92" i="181" s="1"/>
  <c r="D161" i="5" s="1"/>
  <c r="N86" i="96"/>
  <c r="N88" i="96" s="1"/>
  <c r="D86" i="5" s="1"/>
  <c r="N91" i="158"/>
  <c r="N93" i="158" s="1"/>
  <c r="D146" i="5" s="1"/>
  <c r="N86" i="209"/>
  <c r="N88" i="209" s="1"/>
  <c r="D131" i="5" s="1"/>
  <c r="N88" i="270"/>
  <c r="N90" i="270" s="1"/>
  <c r="D228" i="5" s="1"/>
  <c r="N87" i="262"/>
  <c r="N89" i="262" s="1"/>
  <c r="D221" i="5" s="1"/>
  <c r="N91" i="162"/>
  <c r="N93" i="162" s="1"/>
  <c r="D148" i="5" s="1"/>
  <c r="N87" i="333"/>
  <c r="N89" i="333" s="1"/>
  <c r="D287" i="5" s="1"/>
  <c r="N91" i="185"/>
  <c r="N93" i="185" s="1"/>
  <c r="D165" i="5" s="1"/>
  <c r="N93" i="279"/>
  <c r="N95" i="279" s="1"/>
  <c r="D236" i="5" s="1"/>
  <c r="N88" i="232"/>
  <c r="N90" i="232" s="1"/>
  <c r="D192" i="5" s="1"/>
  <c r="D159" i="5"/>
  <c r="N90" i="184"/>
  <c r="N92" i="184" s="1"/>
  <c r="D164" i="5" s="1"/>
  <c r="N90" i="183"/>
  <c r="N92" i="183" s="1"/>
  <c r="D163" i="5" s="1"/>
  <c r="N85" i="286"/>
  <c r="N87" i="286" s="1"/>
  <c r="D243" i="5" s="1"/>
  <c r="N88" i="271"/>
  <c r="N90" i="271" s="1"/>
  <c r="D229" i="5" s="1"/>
  <c r="N86" i="105"/>
  <c r="N88" i="105" s="1"/>
  <c r="D95" i="5" s="1"/>
  <c r="N91" i="178"/>
  <c r="N93" i="178" s="1"/>
  <c r="D157" i="5" s="1"/>
  <c r="N90" i="189"/>
  <c r="N92" i="189" s="1"/>
  <c r="D169" i="5" s="1"/>
  <c r="N85" i="284"/>
  <c r="N87" i="284" s="1"/>
  <c r="D241" i="5" s="1"/>
  <c r="N85" i="283"/>
  <c r="N87" i="283" s="1"/>
  <c r="D240" i="5" s="1"/>
  <c r="N86" i="34"/>
  <c r="N88" i="34" s="1"/>
  <c r="D26" i="5" s="1"/>
  <c r="N86" i="37"/>
  <c r="N88" i="37" s="1"/>
  <c r="D28" i="5" s="1"/>
  <c r="N86" i="83"/>
  <c r="N88" i="83" s="1"/>
  <c r="D74" i="5" s="1"/>
  <c r="N90" i="172"/>
  <c r="N92" i="172" s="1"/>
  <c r="D153" i="5" s="1"/>
  <c r="N86" i="85"/>
  <c r="N88" i="85" s="1"/>
  <c r="D76" i="5" s="1"/>
  <c r="N85" i="325"/>
  <c r="N87" i="325" s="1"/>
  <c r="D280" i="5" s="1"/>
  <c r="N96" i="252"/>
  <c r="N98" i="252" s="1"/>
  <c r="D212" i="5" s="1"/>
  <c r="N91" i="157"/>
  <c r="N93" i="157" s="1"/>
  <c r="D145" i="5" s="1"/>
  <c r="N86" i="82"/>
  <c r="N88" i="82" s="1"/>
  <c r="D73" i="5" s="1"/>
  <c r="N86" i="243"/>
  <c r="N88" i="243" s="1"/>
  <c r="D203" i="5" s="1"/>
  <c r="N86" i="41"/>
  <c r="N88" i="41" s="1"/>
  <c r="D32" i="5" s="1"/>
  <c r="N86" i="84"/>
  <c r="N88" i="84" s="1"/>
  <c r="D75" i="5" s="1"/>
  <c r="N88" i="48"/>
  <c r="N90" i="48" s="1"/>
  <c r="D40" i="5" s="1"/>
  <c r="N87" i="329"/>
  <c r="N89" i="329" s="1"/>
  <c r="D283" i="5" s="1"/>
  <c r="N86" i="20"/>
  <c r="N88" i="20" s="1"/>
  <c r="D12" i="5" s="1"/>
  <c r="N87" i="335"/>
  <c r="N89" i="335" s="1"/>
  <c r="D289" i="5" s="1"/>
  <c r="N86" i="29"/>
  <c r="N88" i="29" s="1"/>
  <c r="D21" i="5" s="1"/>
  <c r="N91" i="182"/>
  <c r="N93" i="182" s="1"/>
  <c r="D162" i="5" s="1"/>
  <c r="N91" i="154"/>
  <c r="N93" i="154" s="1"/>
  <c r="D143" i="5" s="1"/>
  <c r="N91" i="248"/>
  <c r="N93" i="248" s="1"/>
  <c r="D208" i="5" s="1"/>
  <c r="N86" i="106"/>
  <c r="N88" i="106" s="1"/>
  <c r="D96" i="5" s="1"/>
  <c r="N86" i="87"/>
  <c r="N88" i="87" s="1"/>
  <c r="N87" i="247"/>
  <c r="N89" i="247" s="1"/>
  <c r="D207" i="5" s="1"/>
  <c r="N94" i="220"/>
  <c r="N96" i="220" s="1"/>
  <c r="D182" i="5" s="1"/>
  <c r="N87" i="256"/>
  <c r="N89" i="256" s="1"/>
  <c r="D215" i="5" s="1"/>
  <c r="N93" i="245"/>
  <c r="N95" i="245" s="1"/>
  <c r="D205" i="5" s="1"/>
  <c r="N86" i="141"/>
  <c r="N88" i="141" s="1"/>
  <c r="D133" i="5" s="1"/>
  <c r="N90" i="174"/>
  <c r="N92" i="174" s="1"/>
  <c r="D154" i="5" s="1"/>
  <c r="N91" i="249"/>
  <c r="N93" i="249" s="1"/>
  <c r="D209" i="5" s="1"/>
  <c r="N93" i="165"/>
  <c r="N95" i="165" s="1"/>
  <c r="D150" i="5" s="1"/>
  <c r="N86" i="143"/>
  <c r="N88" i="143" s="1"/>
  <c r="D141" i="5" s="1"/>
  <c r="N86" i="97"/>
  <c r="N88" i="97" s="1"/>
  <c r="D87" i="5" s="1"/>
  <c r="N86" i="79"/>
  <c r="N88" i="79" s="1"/>
  <c r="D70" i="5" s="1"/>
  <c r="N85" i="75"/>
  <c r="N87" i="75" s="1"/>
  <c r="D66" i="5" s="1"/>
  <c r="N86" i="242"/>
  <c r="N88" i="242" s="1"/>
  <c r="D202" i="5" s="1"/>
  <c r="N91" i="155"/>
  <c r="N93" i="155" s="1"/>
  <c r="D144" i="5" s="1"/>
  <c r="N86" i="18"/>
  <c r="N88" i="18" s="1"/>
  <c r="D10" i="5" s="1"/>
  <c r="N86" i="39"/>
  <c r="N88" i="39" s="1"/>
  <c r="D30" i="5" s="1"/>
  <c r="N86" i="80"/>
  <c r="N88" i="80" s="1"/>
  <c r="D71" i="5" s="1"/>
  <c r="N86" i="38"/>
  <c r="N88" i="38" s="1"/>
  <c r="D29" i="5" s="1"/>
  <c r="N90" i="164"/>
  <c r="N92" i="164" s="1"/>
  <c r="D149" i="5" s="1"/>
  <c r="D78" i="5"/>
  <c r="D77" i="5"/>
</calcChain>
</file>

<file path=xl/comments1.xml><?xml version="1.0" encoding="utf-8"?>
<comments xmlns="http://schemas.openxmlformats.org/spreadsheetml/2006/main" xmlns:mc="http://schemas.openxmlformats.org/markup-compatibility/2006" xmlns:xr="http://schemas.microsoft.com/office/spreadsheetml/2014/revision" mc:Ignorable="xr">
  <authors>
    <author>Jorge antonio Mantilla Puerto</author>
  </authors>
  <commentList>
    <comment ref="C70" authorId="0" shapeId="0" xr:uid="{00000000-0006-0000-0500-000001000000}">
      <text>
        <r>
          <rPr>
            <b/>
            <sz val="10"/>
            <color indexed="81"/>
            <rFont val="Tahoma"/>
            <family val="2"/>
          </rPr>
          <t>Jorge antonio Mantilla Puerto:</t>
        </r>
        <r>
          <rPr>
            <sz val="10"/>
            <color indexed="81"/>
            <rFont val="Tahoma"/>
            <family val="2"/>
          </rPr>
          <t xml:space="preserve">
Este era el precio de 2017-2, porque esta vez no enviaron precio
</t>
        </r>
      </text>
    </comment>
  </commentList>
</comments>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<sst xmlns="http://schemas.openxmlformats.org/spreadsheetml/2006/main" count="38539" uniqueCount="2344">
  <si>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</si>
  <si>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</si>
  <si>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</si>
  <si>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</si>
  <si>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</si>
  <si>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</si>
  <si>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</si>
  <si>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</si>
  <si>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</si>
  <si>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</si>
  <si>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</si>
  <si>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</si>
  <si>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</si>
  <si>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</si>
  <si>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</si>
  <si>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</si>
  <si>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</si>
  <si>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</si>
  <si>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</si>
  <si>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</si>
  <si>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</si>
  <si>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</si>
  <si>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</si>
  <si>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</si>
  <si>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</si>
  <si>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</si>
  <si>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</si>
  <si>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</si>
  <si>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</si>
  <si>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</si>
  <si>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</si>
  <si>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</si>
  <si>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</si>
  <si>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</si>
  <si>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</si>
  <si>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</si>
  <si>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</si>
  <si>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</si>
  <si>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</si>
  <si>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</si>
  <si>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</si>
  <si>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</si>
  <si>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</si>
  <si>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</si>
  <si>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</si>
  <si>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</si>
  <si>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</si>
  <si>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</si>
  <si>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</si>
  <si>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</si>
  <si>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</si>
  <si>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</si>
  <si>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</si>
  <si>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</si>
  <si>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</si>
  <si>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</si>
  <si>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</si>
  <si>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</si>
  <si>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</si>
  <si>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</si>
  <si>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</si>
  <si>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</si>
  <si>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</si>
  <si>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</si>
  <si>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</si>
  <si>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</si>
  <si>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</si>
  <si>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</si>
  <si>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</si>
  <si>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</si>
  <si>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</si>
  <si>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</si>
  <si>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</si>
  <si>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</si>
  <si>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</si>
  <si>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</si>
  <si>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</si>
  <si>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</si>
  <si>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</si>
  <si>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</si>
  <si>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</si>
  <si>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</si>
  <si>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</si>
  <si>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</si>
  <si>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</si>
  <si>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</si>
  <si>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</si>
  <si>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</si>
  <si>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</si>
  <si>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</si>
  <si>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</si>
  <si>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</si>
  <si>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</si>
  <si>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</si>
  <si>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</si>
  <si>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</si>
  <si>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</si>
  <si>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</si>
  <si>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</si>
  <si>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</si>
  <si>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</si>
  <si>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</si>
  <si>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</si>
  <si>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</si>
  <si>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</si>
  <si>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</si>
  <si>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</si>
  <si>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</si>
  <si>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</si>
  <si>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</si>
  <si>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</si>
  <si>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</si>
  <si>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</si>
  <si>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</si>
  <si>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</si>
  <si>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</si>
  <si>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</si>
  <si>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</si>
  <si>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</si>
  <si>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</si>
  <si>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</si>
  <si>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</si>
  <si>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</si>
  <si>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</si>
  <si>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</si>
  <si>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</si>
  <si>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</si>
  <si>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</si>
  <si>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</si>
  <si>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</si>
  <si>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</si>
  <si>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</si>
  <si>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</si>
  <si>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</si>
  <si>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</si>
  <si>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</si>
  <si>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</si>
  <si>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</si>
  <si>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</si>
  <si>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</si>
  <si>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</si>
  <si>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</si>
  <si>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</si>
  <si>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</si>
  <si>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</si>
  <si>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</si>
  <si>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</si>
  <si>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</si>
  <si>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</si>
  <si>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</si>
  <si>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</si>
  <si>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</si>
  <si>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</si>
  <si>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</si>
  <si>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</si>
  <si>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</si>
  <si>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</si>
  <si>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</si>
  <si>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</si>
  <si>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</si>
  <si>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</si>
  <si>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</si>
  <si>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</si>
  <si>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</si>
  <si>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</si>
  <si>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</si>
  <si>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</si>
  <si>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</si>
  <si>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</si>
  <si>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</si>
  <si>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</si>
  <si>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</si>
  <si>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</si>
  <si>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</si>
  <si>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</si>
  <si>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</si>
  <si>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</si>
  <si>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</si>
  <si>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</si>
  <si>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</si>
  <si>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</si>
  <si>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</si>
  <si>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</si>
  <si>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</si>
  <si>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</si>
  <si>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</si>
  <si>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</si>
  <si>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</si>
  <si>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</si>
  <si>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</si>
  <si>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</si>
  <si>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</si>
  <si>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</si>
  <si>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</si>
  <si>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</si>
  <si>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</si>
  <si>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</si>
  <si>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</si>
  <si>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</si>
  <si>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</si>
  <si>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</si>
  <si>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</si>
  <si>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</si>
  <si>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</si>
  <si>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</si>
  <si>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</si>
  <si>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</si>
  <si>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</si>
  <si>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</si>
  <si>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</si>
  <si>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</si>
  <si>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</si>
  <si>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</si>
  <si>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</si>
  <si>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</si>
  <si>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</si>
  <si>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</si>
  <si>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</si>
  <si>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</si>
  <si>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</si>
  <si>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</si>
  <si>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</si>
  <si>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</si>
  <si>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</si>
  <si>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</si>
  <si>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</si>
  <si>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</si>
  <si>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</si>
  <si>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</si>
  <si>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</si>
  <si>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</si>
  <si>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</si>
  <si>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</si>
  <si>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</si>
  <si>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</si>
  <si>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</si>
  <si>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</si>
  <si>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</si>
  <si>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</si>
  <si>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</si>
  <si>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</si>
  <si>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</si>
  <si>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</si>
  <si>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</si>
  <si>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</si>
  <si>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</si>
  <si>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</si>
  <si>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</si>
  <si>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</si>
  <si>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</si>
  <si>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</si>
  <si>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</si>
  <si>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</si>
  <si>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</si>
  <si>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</si>
  <si>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</si>
  <si>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</si>
  <si>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</si>
  <si>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</si>
  <si>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</si>
  <si>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</si>
  <si>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</si>
  <si>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</si>
  <si>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</si>
  <si>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</si>
  <si>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</si>
  <si>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</si>
  <si>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</si>
  <si>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</si>
  <si>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</si>
  <si>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</si>
  <si>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</si>
  <si>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</si>
  <si>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</si>
  <si>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</si>
  <si>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</si>
  <si>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</si>
  <si>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</si>
  <si>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</si>
  <si>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</si>
  <si>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</si>
  <si>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</si>
  <si>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</si>
  <si>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</si>
  <si>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</si>
  <si>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</si>
  <si>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</si>
  <si>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</si>
  <si>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</si>
  <si>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</si>
  <si>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</si>
  <si>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</si>
  <si>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</si>
  <si>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</si>
  <si>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</si>
  <si>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</si>
  <si>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</si>
  <si>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</si>
  <si>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</si>
  <si>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</si>
  <si>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</si>
  <si>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</si>
  <si>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</si>
  <si>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</si>
  <si>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</si>
  <si>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</si>
  <si>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</si>
  <si>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</si>
  <si>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</si>
  <si>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</si>
  <si>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</si>
  <si>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</si>
  <si>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</si>
  <si>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</si>
  <si>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</si>
  <si>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</si>
  <si>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</si>
  <si>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</si>
  <si>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</si>
  <si>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</si>
  <si>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</si>
  <si>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</si>
  <si>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</si>
  <si>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</si>
  <si>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</si>
  <si>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</si>
  <si>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</si>
  <si>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</si>
  <si>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</si>
  <si>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</si>
  <si>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</si>
  <si>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</si>
  <si>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</si>
  <si>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</si>
  <si>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</si>
  <si>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</si>
  <si>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</si>
  <si>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</si>
  <si>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</si>
  <si>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</si>
  <si>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</si>
  <si>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</si>
  <si>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</si>
  <si>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</si>
  <si>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</si>
  <si>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</si>
  <si>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</si>
  <si>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</si>
  <si>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</si>
  <si>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</si>
  <si>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</si>
  <si>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</si>
  <si>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</si>
  <si>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</si>
  <si>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</si>
  <si>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</si>
  <si>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</si>
  <si>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</si>
  <si>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</si>
  <si>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</si>
  <si>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</si>
  <si>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</si>
  <si>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</si>
  <si>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</si>
  <si>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</si>
  <si>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</si>
  <si>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</si>
  <si>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</si>
  <si>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</si>
  <si>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</si>
  <si>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</si>
  <si>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</si>
  <si>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</si>
  <si>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</si>
  <si>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</si>
  <si>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</si>
  <si>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</si>
  <si>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</si>
  <si>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</si>
  <si>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</si>
  <si>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</si>
  <si>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</si>
  <si>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</si>
  <si>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</si>
  <si>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</si>
  <si>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</si>
  <si>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</si>
  <si>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</si>
  <si>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</si>
  <si>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</si>
  <si>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</si>
  <si>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</si>
  <si>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</si>
  <si>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</si>
  <si>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</si>
  <si>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</si>
  <si>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</si>
  <si>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</si>
  <si>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</si>
  <si>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</si>
  <si>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</si>
  <si>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</si>
  <si>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</si>
  <si>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</si>
  <si>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</si>
  <si>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</si>
  <si>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</si>
  <si>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</si>
  <si>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</si>
  <si>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</si>
  <si>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</si>
  <si>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</si>
  <si>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</si>
  <si>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</si>
  <si>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</si>
  <si>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</si>
  <si>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</si>
  <si>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</si>
  <si>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</si>
  <si>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</si>
  <si>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</si>
  <si>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</si>
  <si>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</si>
  <si>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</si>
  <si>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</si>
  <si>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</si>
  <si>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</si>
  <si>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</si>
  <si>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</si>
  <si>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</si>
  <si>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</si>
  <si>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</si>
  <si>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</si>
  <si>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</si>
  <si>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</si>
  <si>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</si>
  <si>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</si>
  <si>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</si>
  <si>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</si>
  <si>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</si>
  <si>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</si>
  <si>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</si>
  <si>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</si>
  <si>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</si>
  <si>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</si>
  <si>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</si>
  <si>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</si>
  <si>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</si>
  <si>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</si>
  <si>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</si>
  <si>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</si>
  <si>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</si>
  <si>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</si>
  <si>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</si>
  <si>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</si>
  <si>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</si>
  <si>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</si>
  <si>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</si>
  <si>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</si>
  <si>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</si>
  <si>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</si>
  <si>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</si>
  <si>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</si>
  <si>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</si>
  <si>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</si>
  <si>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</si>
  <si>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</si>
  <si>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</si>
  <si>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</si>
  <si>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</si>
  <si>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</si>
  <si>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</si>
  <si>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</si>
  <si>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</si>
  <si>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</si>
  <si>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</si>
  <si>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</si>
  <si>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</si>
  <si>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</si>
  <si>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</si>
  <si>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</si>
  <si>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</si>
  <si>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</si>
  <si>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</si>
  <si>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</si>
  <si>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</si>
  <si>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</si>
  <si>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</si>
  <si>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</si>
  <si>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</si>
  <si>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</si>
  <si>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</si>
  <si>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</si>
  <si>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</si>
  <si>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</si>
  <si>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</si>
  <si>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</si>
  <si>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</si>
  <si>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</si>
  <si>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</si>
  <si>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</si>
  <si>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</si>
  <si>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</si>
  <si>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</si>
  <si>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</si>
  <si>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</si>
  <si>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</si>
  <si>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</si>
  <si>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</si>
  <si>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</si>
  <si>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</si>
  <si>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</si>
  <si>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</si>
  <si>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</si>
  <si>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</si>
  <si>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</si>
  <si>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</si>
  <si>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</si>
  <si>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</si>
  <si>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</si>
  <si>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</si>
  <si>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</si>
  <si>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</si>
  <si>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</si>
  <si>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</si>
  <si>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</si>
  <si>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</si>
  <si>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</si>
  <si>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</si>
  <si>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</si>
  <si>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</si>
  <si>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</si>
  <si>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</si>
  <si>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</si>
  <si>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</si>
  <si>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</si>
  <si>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</si>
  <si>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</si>
  <si>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</si>
  <si>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</si>
  <si>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</si>
  <si>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</si>
  <si>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</si>
  <si>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</si>
  <si>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</si>
  <si>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</si>
  <si>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</si>
  <si>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</si>
  <si>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</si>
  <si>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</si>
  <si>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</si>
  <si>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</si>
  <si>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</si>
  <si>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</si>
  <si>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</si>
  <si>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</si>
  <si>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</si>
  <si>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</si>
  <si>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</si>
  <si>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</si>
  <si>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</si>
  <si>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</si>
  <si>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</si>
  <si>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</si>
  <si>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</si>
  <si>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</si>
  <si>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</si>
  <si>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</si>
  <si>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</si>
  <si>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</si>
  <si>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</si>
  <si>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</si>
  <si>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</si>
  <si>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</si>
  <si>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</si>
  <si>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</si>
  <si>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</si>
  <si>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</si>
  <si>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</si>
  <si>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</si>
  <si>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</si>
  <si>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</si>
  <si>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</si>
  <si>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</si>
  <si>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</si>
  <si>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</si>
  <si>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</si>
  <si>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</si>
  <si>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</si>
  <si>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</si>
  <si>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</si>
  <si>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</si>
  <si>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</si>
  <si>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</si>
  <si>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</si>
  <si>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</si>
  <si>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</si>
  <si>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</si>
  <si>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</si>
  <si>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</si>
  <si>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</si>
  <si>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</si>
  <si>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</si>
  <si>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</si>
  <si>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</si>
  <si>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</si>
  <si>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</si>
  <si>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</si>
  <si>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</si>
  <si>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</si>
  <si>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</si>
  <si>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</si>
  <si>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</si>
  <si>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</si>
  <si>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</si>
  <si>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</si>
  <si>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</si>
  <si>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</si>
  <si>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</si>
  <si>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</si>
  <si>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</si>
  <si>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</si>
  <si>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</si>
  <si>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</si>
  <si>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</si>
  <si>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</si>
  <si>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</si>
  <si>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</si>
  <si>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</si>
  <si>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</si>
  <si>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</si>
  <si>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</si>
  <si>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</si>
  <si>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</si>
  <si>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</si>
  <si>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</si>
  <si>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</si>
  <si>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</si>
  <si>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</si>
  <si>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</si>
  <si>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</si>
  <si>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</si>
  <si>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</si>
  <si>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</si>
  <si>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</si>
  <si>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</si>
  <si>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</si>
  <si>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</si>
  <si>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</si>
  <si>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</si>
  <si>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</si>
  <si>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</si>
  <si>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</si>
  <si>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</si>
  <si>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</si>
  <si>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</si>
  <si>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</si>
  <si>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</si>
  <si>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</si>
  <si>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</si>
  <si>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</si>
  <si>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</si>
  <si>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</si>
  <si>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</si>
  <si>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</si>
  <si>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</si>
  <si>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</si>
  <si>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</si>
  <si>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</si>
  <si>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</si>
  <si>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</si>
  <si>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</si>
  <si>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</si>
  <si>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</si>
  <si>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</si>
  <si>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</si>
  <si>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</si>
  <si>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</si>
  <si>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</si>
  <si>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</si>
  <si>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</si>
  <si>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</si>
  <si>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</si>
  <si>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</si>
  <si>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</si>
  <si>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</si>
  <si>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</si>
  <si>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</si>
  <si>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</si>
  <si>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</si>
  <si>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</si>
  <si>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</si>
  <si>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</si>
  <si>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</si>
  <si>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</si>
  <si>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</si>
  <si>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</si>
  <si>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</si>
  <si>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</si>
  <si>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</si>
  <si>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</si>
  <si>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</si>
  <si>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</si>
  <si>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</si>
  <si>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</si>
  <si>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</si>
  <si>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</si>
  <si>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</si>
  <si>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</si>
  <si>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</si>
  <si>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</si>
  <si>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</si>
  <si>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</si>
  <si>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</si>
  <si>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</si>
  <si>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</si>
  <si>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</si>
  <si>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</si>
  <si>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</si>
  <si>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</si>
  <si>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</si>
  <si>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</si>
  <si>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</si>
  <si>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</si>
  <si>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</si>
  <si>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</si>
  <si>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</si>
  <si>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</si>
  <si>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</si>
  <si>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</si>
  <si>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</si>
  <si>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</si>
  <si>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</si>
  <si>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</si>
  <si>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</si>
  <si>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</si>
  <si>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</si>
  <si>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</si>
  <si>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</si>
  <si>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</si>
  <si>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</si>
  <si>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</si>
  <si>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</si>
  <si>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</si>
  <si>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</si>
  <si>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</si>
  <si>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</si>
  <si>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</si>
  <si>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</si>
  <si>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</si>
  <si>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</si>
  <si>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</si>
  <si>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</si>
  <si>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</si>
  <si>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</si>
  <si>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</si>
  <si>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</si>
  <si>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</si>
  <si>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</si>
  <si>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</si>
  <si>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</si>
  <si>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</si>
  <si>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</si>
  <si>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</si>
  <si>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</si>
  <si>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</si>
  <si>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</si>
  <si>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</si>
  <si>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</si>
  <si>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</si>
  <si>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</si>
  <si>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</si>
  <si>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</si>
  <si>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</si>
  <si>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</si>
  <si>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</si>
  <si>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</si>
  <si>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</si>
  <si>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</si>
  <si>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</si>
  <si>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</si>
  <si>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</si>
  <si>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</si>
  <si>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</si>
  <si>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</si>
  <si>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</si>
  <si>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</si>
  <si>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</si>
  <si>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</si>
  <si>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</si>
  <si>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</si>
  <si>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</si>
  <si>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</si>
  <si>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</si>
  <si>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</si>
  <si>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</si>
  <si>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</si>
  <si>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</si>
  <si>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</si>
  <si>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</si>
  <si>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</si>
  <si>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</si>
  <si>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</si>
  <si>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</si>
  <si>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</si>
  <si>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</si>
  <si>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</si>
  <si>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</si>
  <si>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</si>
  <si>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</si>
  <si>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</si>
  <si>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</si>
  <si>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</si>
  <si>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</si>
  <si>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</si>
  <si>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</si>
  <si>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</si>
  <si>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</si>
  <si>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</si>
  <si>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</si>
  <si>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</si>
  <si>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</si>
  <si>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</si>
  <si>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</si>
  <si>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</si>
  <si>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</si>
  <si>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</si>
  <si>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</si>
  <si>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</si>
  <si>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</si>
  <si>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</si>
  <si>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</si>
  <si>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</si>
  <si>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</si>
  <si>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</si>
  <si>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</si>
  <si>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</si>
  <si>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</si>
  <si>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</si>
  <si>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</si>
  <si>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</si>
  <si>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</si>
  <si>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</si>
  <si>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</si>
  <si>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</si>
  <si>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</si>
  <si>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</si>
  <si>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</si>
  <si>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</si>
  <si>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</si>
  <si>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</si>
  <si>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</si>
  <si>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</si>
  <si>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</si>
  <si>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</si>
  <si>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</si>
  <si>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</si>
  <si>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</si>
  <si>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</si>
  <si>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</si>
  <si>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</si>
  <si>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</si>
  <si>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</si>
  <si>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</si>
  <si>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</si>
  <si>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</si>
  <si>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</si>
  <si>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</si>
  <si>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</si>
  <si>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</si>
  <si>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</si>
  <si>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</si>
  <si>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</si>
  <si>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</si>
  <si>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</si>
  <si>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</si>
  <si>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</si>
  <si>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</si>
  <si>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</si>
  <si>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</si>
  <si>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</si>
  <si>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</si>
  <si>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</si>
  <si>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</si>
  <si>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</si>
  <si>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</si>
  <si>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</si>
  <si>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</si>
  <si>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</si>
  <si>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</si>
  <si>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</si>
  <si>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</si>
  <si>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</si>
  <si>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</si>
  <si>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</si>
  <si>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</si>
  <si>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</si>
  <si>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</si>
  <si>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</si>
  <si>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</si>
  <si>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</si>
  <si>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</si>
  <si>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</si>
  <si>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</si>
  <si>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</si>
  <si>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</si>
  <si>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</si>
  <si>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</si>
  <si>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</si>
  <si>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</si>
  <si>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</si>
  <si>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</si>
  <si>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</si>
  <si>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</si>
  <si>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</si>
  <si>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</si>
  <si>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</si>
  <si>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</si>
  <si>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</si>
  <si>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</si>
  <si>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</si>
  <si>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</si>
  <si>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</si>
  <si>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</si>
  <si>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</si>
  <si>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</si>
  <si>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</si>
  <si>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</si>
  <si>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</si>
  <si>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</si>
  <si>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</si>
  <si>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</si>
  <si>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</si>
  <si>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</si>
  <si>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</si>
  <si>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</si>
  <si>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</si>
  <si>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</si>
  <si>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</si>
  <si>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</si>
  <si>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</si>
  <si>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</si>
  <si>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</si>
  <si>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</si>
  <si>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</si>
  <si>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</si>
  <si>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</si>
  <si>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</si>
  <si>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</si>
  <si>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</si>
  <si>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</si>
  <si>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</si>
  <si>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</si>
  <si>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</si>
  <si>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</si>
  <si>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</si>
  <si>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</si>
  <si>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</si>
  <si>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</si>
  <si>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</si>
  <si>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</si>
  <si>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</si>
  <si>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</si>
  <si>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</si>
  <si>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</si>
  <si>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</si>
  <si>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</si>
  <si>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</si>
  <si>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</si>
  <si>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</si>
  <si>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</si>
  <si>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</si>
  <si>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</si>
  <si>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</si>
  <si>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</si>
  <si>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</si>
  <si>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</si>
  <si>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</si>
  <si>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</si>
  <si>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</si>
  <si>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</si>
  <si>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</si>
  <si>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</si>
  <si>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</si>
  <si>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</si>
  <si>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</si>
  <si>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</si>
  <si>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</si>
  <si>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</si>
  <si>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</si>
  <si>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</si>
  <si>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</si>
  <si>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</si>
  <si>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</si>
  <si>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</si>
  <si>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</si>
  <si>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</si>
  <si>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</si>
  <si>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</si>
  <si>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</si>
  <si>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</si>
  <si>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</si>
  <si>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</si>
  <si>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</si>
  <si>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</si>
  <si>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</si>
  <si>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</si>
  <si>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</si>
  <si>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</si>
  <si>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</si>
  <si>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</si>
  <si>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</si>
  <si>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</si>
  <si>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</si>
  <si>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</si>
  <si>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</si>
  <si>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</si>
  <si>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</si>
  <si>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</si>
  <si>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</si>
  <si>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</si>
  <si>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</si>
  <si>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</si>
  <si>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</si>
  <si>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</si>
  <si>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</si>
  <si>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</si>
  <si>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</si>
  <si>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</si>
  <si>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</si>
  <si>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</si>
  <si>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</si>
  <si>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</si>
  <si>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</si>
  <si>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</si>
  <si>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</si>
  <si>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</si>
  <si>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</si>
  <si>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</si>
  <si>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</si>
  <si>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</si>
  <si>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</si>
  <si>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</si>
  <si>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</si>
  <si>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</si>
  <si>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</si>
  <si>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</si>
  <si>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</si>
  <si>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</si>
  <si>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</si>
  <si>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</si>
  <si>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</si>
  <si>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</si>
  <si>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</si>
  <si>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</si>
  <si>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</si>
  <si>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</si>
  <si>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</si>
  <si>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</si>
  <si>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</si>
  <si>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</si>
  <si>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</si>
  <si>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</si>
  <si>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</si>
  <si>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</si>
  <si>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</si>
  <si>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</si>
  <si>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</si>
  <si>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</si>
  <si>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</si>
  <si>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</si>
  <si>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</si>
  <si>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</si>
  <si>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</si>
  <si>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</si>
  <si>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</si>
  <si>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</si>
  <si>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</si>
  <si>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</si>
  <si>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</si>
  <si>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</si>
  <si>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</si>
  <si>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</si>
  <si>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</si>
  <si>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</si>
  <si>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</si>
  <si>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</si>
  <si>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</si>
  <si>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</si>
  <si>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</si>
  <si>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</si>
  <si>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</si>
  <si>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</si>
  <si>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</si>
  <si>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</si>
  <si>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</si>
  <si>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</si>
  <si>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</si>
  <si>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</si>
  <si>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</si>
  <si>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</si>
  <si>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</si>
  <si>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</si>
  <si>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</si>
  <si>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</si>
  <si>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</si>
  <si>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</si>
  <si>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</si>
  <si>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</si>
  <si>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</si>
  <si>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</si>
  <si>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</si>
  <si>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</si>
  <si>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</si>
  <si>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</si>
  <si>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</si>
  <si>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</si>
  <si>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</si>
  <si>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</si>
  <si>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</si>
  <si>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</si>
  <si>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</si>
  <si>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</si>
  <si>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</si>
  <si>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</si>
  <si>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</si>
  <si>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</si>
  <si>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</si>
  <si>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</si>
  <si>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</si>
  <si>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</si>
  <si>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</si>
  <si>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</si>
  <si>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</si>
  <si>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</si>
  <si>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</si>
  <si>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</si>
  <si>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</si>
  <si>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</si>
  <si>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</si>
  <si>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</si>
  <si>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</si>
  <si>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</si>
  <si>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</si>
  <si>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</si>
  <si>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</si>
  <si>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</si>
  <si>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</si>
  <si>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</si>
  <si>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</si>
  <si>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</si>
  <si>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</si>
  <si>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</si>
  <si>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</si>
  <si>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</si>
  <si>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</si>
  <si>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</si>
  <si>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</si>
  <si>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</si>
  <si>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</si>
  <si>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</si>
  <si>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</si>
  <si>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</si>
  <si>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</si>
  <si>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</si>
  <si>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</si>
  <si>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</si>
  <si>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</si>
  <si>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</si>
  <si>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</si>
  <si>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</si>
  <si>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</si>
  <si>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</si>
  <si>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</si>
  <si>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</si>
  <si>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</si>
  <si>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</si>
  <si>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</si>
  <si>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</si>
  <si>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</si>
  <si>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</si>
  <si>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</si>
  <si>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</si>
  <si>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</si>
  <si>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</si>
  <si>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</si>
  <si>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</si>
  <si>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</si>
  <si>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</si>
  <si>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</si>
  <si>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</si>
  <si>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</si>
  <si>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</si>
  <si>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</si>
  <si>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</si>
  <si>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</si>
  <si>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</si>
  <si>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</si>
  <si>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</si>
  <si>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</si>
  <si>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</si>
  <si>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</si>
  <si>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</si>
  <si>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</si>
  <si>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</si>
  <si>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</si>
  <si>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</si>
  <si>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</si>
  <si>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</si>
  <si>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</si>
  <si>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</si>
  <si>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</si>
  <si>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</si>
  <si>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</si>
  <si>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</si>
  <si>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</si>
  <si>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</si>
  <si>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</si>
  <si>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</si>
  <si>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</si>
  <si>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</si>
  <si>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</si>
  <si>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</si>
  <si>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</si>
  <si>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</si>
  <si>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</si>
  <si>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</si>
  <si>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</si>
  <si>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</si>
  <si>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</si>
  <si>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</si>
  <si>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</si>
  <si>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</si>
  <si>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</si>
  <si>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</si>
  <si>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</si>
  <si>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</si>
  <si>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</si>
  <si>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</si>
  <si>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</si>
  <si>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</si>
  <si>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</si>
  <si>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</si>
  <si>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</si>
  <si>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</si>
  <si>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</si>
  <si>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</si>
  <si>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</si>
  <si>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</si>
  <si>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</si>
  <si>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</si>
  <si>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</si>
  <si>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</si>
  <si>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</si>
  <si>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</si>
  <si>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</si>
  <si>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</si>
  <si>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</si>
  <si>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</si>
  <si>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</si>
  <si>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</si>
  <si>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</si>
  <si>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</si>
  <si>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</si>
  <si>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</si>
  <si>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</si>
  <si>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</si>
  <si>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</si>
  <si>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</si>
  <si>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</si>
  <si>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</si>
  <si>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</si>
  <si>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</si>
  <si>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</si>
  <si>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</si>
  <si>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</si>
  <si>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</si>
  <si>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</si>
  <si>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</si>
  <si>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</si>
  <si>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</si>
  <si>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</si>
  <si>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</si>
  <si>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</si>
  <si>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</si>
  <si>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</si>
  <si>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</si>
  <si>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</si>
  <si>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</si>
  <si>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</si>
  <si>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</si>
  <si>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</si>
  <si>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</si>
  <si>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</si>
  <si>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</si>
  <si>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</si>
  <si>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</si>
  <si>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</si>
  <si>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</si>
  <si>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</si>
  <si>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</si>
  <si>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</si>
  <si>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</si>
  <si>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</si>
  <si>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</si>
  <si>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</si>
  <si>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</si>
  <si>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</si>
  <si>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</si>
  <si>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</si>
  <si>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</si>
  <si>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</si>
  <si>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</si>
  <si>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</si>
  <si>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</si>
  <si>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</si>
  <si>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</si>
  <si>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</si>
  <si>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</si>
  <si>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</si>
  <si>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</si>
  <si>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</si>
  <si>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</si>
  <si>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</si>
  <si>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</si>
  <si>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</si>
  <si>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</si>
  <si>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</si>
  <si>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</si>
  <si>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</si>
  <si>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</si>
  <si>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</si>
  <si>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</si>
  <si>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</si>
  <si>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</si>
  <si>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</si>
  <si>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</si>
  <si>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</si>
  <si>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</si>
  <si>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</si>
  <si>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</si>
  <si>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</si>
  <si>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</si>
  <si>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</si>
  <si>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</si>
  <si>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</si>
  <si>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</si>
  <si>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</si>
  <si>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</si>
  <si>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</si>
  <si>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</si>
  <si>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</si>
  <si>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</si>
  <si>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</si>
  <si>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</si>
  <si>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</si>
  <si>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</si>
  <si>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</si>
  <si>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</si>
  <si>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</si>
  <si>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</si>
  <si>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</si>
  <si>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</si>
  <si>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</si>
  <si>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</si>
  <si>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</si>
  <si>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</si>
  <si>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</si>
  <si>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</si>
  <si>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</si>
  <si>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</si>
  <si>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</si>
  <si>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</si>
  <si>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</si>
  <si>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</si>
  <si>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</si>
  <si>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</si>
  <si>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</si>
  <si>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</si>
  <si>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</si>
  <si>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</si>
  <si>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</si>
  <si>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</si>
  <si>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</si>
  <si>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</si>
  <si>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</si>
  <si>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</si>
  <si>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</si>
  <si>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</si>
  <si>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</si>
  <si>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</si>
  <si>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</si>
  <si>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</si>
  <si>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</si>
  <si>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</si>
  <si>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</si>
  <si>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</si>
  <si>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</si>
  <si>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</si>
  <si>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</si>
  <si>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</si>
  <si>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</si>
  <si>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</si>
  <si>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</si>
  <si>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</si>
  <si>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</si>
  <si>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</si>
  <si>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</si>
  <si>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</si>
  <si>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</si>
  <si>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</si>
  <si>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</si>
  <si>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</si>
  <si>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</si>
  <si>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</si>
  <si>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</si>
  <si>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</si>
  <si>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</si>
  <si>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</si>
  <si>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</si>
  <si>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</si>
  <si>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</si>
  <si>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</si>
  <si>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</si>
  <si>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</si>
  <si>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</si>
  <si>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</si>
  <si>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</si>
  <si>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</si>
  <si>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</si>
  <si>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</si>
  <si>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</si>
  <si>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</si>
  <si>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</si>
  <si>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</si>
  <si>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</si>
  <si>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</si>
  <si>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</si>
  <si>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</si>
  <si>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</si>
  <si>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</si>
  <si>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</si>
  <si>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</si>
  <si>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</si>
  <si>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</si>
  <si>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</si>
  <si>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</si>
  <si>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</si>
  <si>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</si>
  <si>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</si>
  <si>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</si>
  <si>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</si>
  <si>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</si>
  <si>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</si>
  <si>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</si>
  <si>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</si>
  <si>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</si>
  <si>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</si>
  <si>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</si>
  <si>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</si>
  <si>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</si>
  <si>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</si>
  <si>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</si>
  <si>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</si>
  <si>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</si>
  <si>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</si>
  <si>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</si>
  <si>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</si>
  <si>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</si>
  <si>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</si>
  <si>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</si>
  <si>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</si>
  <si>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</si>
  <si>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</si>
  <si>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</si>
  <si>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</si>
  <si>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</si>
  <si>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</si>
  <si>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</si>
  <si>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</si>
  <si>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</si>
  <si>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</si>
  <si>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</si>
  <si>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</si>
  <si>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</si>
  <si>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</si>
  <si>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</si>
  <si>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</si>
  <si>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</si>
  <si>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</si>
  <si>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</si>
  <si>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</si>
  <si>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</si>
  <si>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</si>
  <si>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</si>
  <si>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</si>
  <si>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</si>
  <si>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</si>
  <si>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</si>
  <si>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</si>
  <si>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</si>
  <si>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</si>
  <si>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</si>
  <si>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</si>
  <si>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</si>
  <si>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</si>
  <si>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</si>
  <si>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</si>
  <si>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</si>
  <si>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</si>
  <si>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</si>
  <si>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</si>
  <si>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</si>
  <si>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</si>
  <si>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</si>
  <si>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</si>
  <si>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</si>
  <si>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</si>
  <si>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</si>
  <si>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</si>
  <si>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</si>
  <si>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</si>
  <si>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</si>
  <si>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</si>
  <si>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</si>
  <si>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</si>
  <si>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</si>
  <si>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</si>
  <si>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</si>
  <si>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</si>
  <si>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</si>
  <si>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</si>
  <si>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</si>
  <si>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</si>
  <si>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</si>
  <si>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</si>
  <si>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</si>
  <si>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</si>
  <si>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</si>
  <si>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</si>
  <si>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</si>
  <si>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</si>
  <si>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</si>
  <si>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</si>
  <si>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</si>
  <si>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</si>
  <si>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</si>
  <si>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</si>
  <si>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</si>
  <si>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</si>
  <si>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</si>
  <si>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</si>
  <si>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</si>
  <si>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</si>
  <si>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</si>
  <si>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</si>
  <si>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</si>
  <si>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</si>
  <si>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</si>
  <si>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</si>
  <si>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</si>
  <si>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</si>
  <si>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</si>
  <si>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</si>
  <si>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</si>
  <si>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</si>
  <si>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</si>
  <si>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</si>
  <si>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</si>
  <si>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</si>
  <si>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</si>
  <si>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</si>
  <si>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</si>
  <si>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</si>
  <si>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</si>
  <si>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</si>
  <si>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</si>
  <si>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</si>
  <si>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</si>
  <si>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</si>
  <si>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</si>
  <si>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</si>
  <si>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</si>
  <si>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</si>
  <si>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</si>
  <si>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</si>
  <si>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</si>
  <si>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</si>
  <si>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</si>
  <si>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</si>
  <si>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</si>
  <si>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</si>
  <si>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</si>
  <si>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</si>
  <si>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</si>
  <si>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</si>
  <si>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</si>
  <si>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</si>
  <si>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</si>
  <si>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</si>
  <si>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</si>
  <si>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</si>
  <si>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</si>
  <si>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</si>
  <si>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</si>
  <si>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</si>
  <si>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</si>
  <si>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</si>
  <si>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</si>
  <si>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</si>
  <si>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</si>
  <si>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</si>
  <si>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</si>
  <si>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</si>
  <si>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</si>
  <si>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</si>
  <si>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</si>
  <si>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</si>
  <si>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</si>
  <si>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</si>
  <si>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</si>
  <si>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</si>
  <si>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</si>
  <si>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</si>
  <si>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</si>
  <si>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</si>
  <si>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</si>
  <si>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</si>
  <si>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</si>
  <si>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</si>
  <si>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</si>
  <si>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</si>
  <si>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</si>
  <si>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</si>
  <si>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</si>
  <si>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</si>
  <si>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</si>
  <si>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</si>
  <si>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</si>
  <si>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</si>
  <si>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</si>
  <si>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</si>
  <si>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</si>
  <si>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</si>
  <si>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</si>
  <si>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</si>
  <si>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</si>
  <si>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</si>
  <si>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</si>
  <si>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</si>
  <si>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</si>
  <si>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</si>
  <si>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</si>
  <si>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</si>
  <si>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</si>
  <si>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</si>
  <si>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</si>
  <si>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</si>
  <si>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</si>
  <si>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</si>
  <si>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</si>
  <si>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</si>
  <si>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</si>
  <si>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</si>
  <si>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</si>
  <si>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</si>
  <si>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</si>
  <si>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</si>
  <si>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</si>
  <si>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</si>
  <si>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</si>
  <si>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</si>
  <si>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</si>
  <si>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</si>
  <si>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</si>
  <si>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</si>
  <si>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</si>
  <si>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</si>
  <si>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</si>
  <si>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</si>
  <si>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</si>
  <si>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</si>
  <si>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</si>
  <si>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</si>
  <si>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</si>
  <si>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</si>
  <si>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</si>
  <si>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</si>
  <si>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</si>
  <si>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</si>
  <si>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</si>
  <si>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</si>
  <si>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</si>
  <si>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</si>
  <si>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</si>
  <si>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</si>
  <si>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</si>
  <si>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</si>
  <si>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</si>
  <si>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</si>
  <si>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</si>
  <si>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</si>
  <si>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</si>
  <si>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</si>
  <si>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</si>
  <si>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</si>
  <si>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</si>
  <si>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</si>
  <si>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</si>
  <si>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</si>
  <si>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</si>
  <si>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</si>
  <si>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</si>
  <si>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</si>
  <si>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</si>
  <si>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</si>
  <si>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</si>
  <si>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</si>
  <si>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</si>
  <si>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</si>
  <si>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</si>
  <si>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</si>
  <si>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</si>
  <si>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</si>
  <si>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</si>
  <si>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</si>
  <si>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</si>
  <si>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</si>
  <si>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</si>
  <si>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</si>
  <si>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</si>
  <si>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</si>
  <si>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</si>
  <si>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</si>
  <si>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</si>
  <si>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</si>
  <si>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</si>
  <si>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</si>
  <si>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</si>
  <si>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</si>
  <si>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</si>
  <si>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</si>
  <si>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</si>
  <si>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</si>
  <si>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</si>
  <si>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</si>
  <si>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</si>
  <si>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</si>
  <si>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</si>
  <si>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</si>
  <si>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</si>
  <si>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</si>
  <si>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</si>
  <si>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</si>
  <si>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</si>
  <si>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</si>
  <si>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</si>
  <si>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</si>
  <si>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</si>
  <si>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</si>
  <si>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</si>
  <si>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</si>
  <si>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</si>
  <si>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</si>
  <si>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</si>
  <si>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</si>
  <si>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</si>
  <si>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</si>
  <si>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</si>
  <si>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</si>
  <si>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</si>
  <si>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</si>
  <si>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</si>
  <si>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</si>
  <si>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</si>
  <si>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</si>
  <si>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</si>
  <si>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</si>
  <si>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</si>
  <si>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</si>
  <si>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</si>
  <si>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</si>
  <si>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</si>
  <si>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</si>
  <si>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</si>
  <si>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</si>
  <si>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</si>
  <si>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</si>
  <si>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</si>
  <si>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</si>
  <si>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</si>
  <si>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</si>
  <si>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</si>
  <si>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</si>
  <si>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</si>
  <si>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</si>
  <si>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</si>
  <si>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</si>
  <si>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</si>
  <si>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</si>
  <si>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</si>
  <si>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</si>
  <si>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</si>
  <si>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</si>
  <si>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</si>
  <si>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</si>
  <si>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</si>
  <si>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</si>
  <si>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</si>
  <si>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</si>
  <si>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</si>
  <si>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</si>
  <si>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</si>
  <si>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</si>
  <si>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</si>
  <si>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</si>
  <si>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</si>
  <si>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</si>
  <si>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</si>
  <si>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</si>
  <si>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</si>
  <si>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</si>
  <si>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</si>
  <si>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</si>
  <si>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</si>
  <si>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</si>
  <si>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</si>
  <si>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</si>
  <si>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</si>
  <si>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</si>
  <si>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</si>
  <si>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</si>
  <si>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</si>
  <si>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</si>
  <si>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</si>
  <si>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</si>
  <si>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</si>
  <si>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</si>
  <si>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</si>
  <si>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</si>
  <si>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</si>
  <si>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</si>
  <si>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</si>
  <si>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</si>
  <si>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</si>
  <si>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</si>
  <si>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</si>
  <si>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</si>
  <si>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</si>
  <si>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</si>
  <si>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</si>
  <si>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</si>
  <si>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</si>
  <si>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</si>
  <si>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</si>
  <si>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</si>
  <si>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</si>
  <si>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</si>
  <si>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</si>
  <si>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</si>
  <si>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</si>
  <si>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</si>
  <si>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</si>
  <si>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</si>
  <si>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</si>
  <si>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</si>
  <si>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</si>
  <si>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</si>
  <si>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</si>
  <si>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</si>
  <si>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</si>
  <si>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</si>
  <si>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</si>
  <si>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</si>
  <si>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</si>
  <si>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</si>
  <si>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</si>
  <si>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</si>
  <si>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</si>
  <si>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</si>
  <si>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</si>
  <si>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</si>
  <si>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</si>
  <si>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</si>
  <si>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</si>
  <si>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</si>
  <si>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</si>
  <si>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</si>
  <si>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</si>
  <si>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</si>
  <si>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</si>
  <si>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</si>
  <si>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</si>
  <si>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</si>
  <si>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</si>
  <si>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</si>
  <si>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</si>
  <si>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</si>
  <si>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</si>
  <si>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</si>
  <si>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</si>
  <si>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</si>
  <si>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</si>
  <si>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</si>
  <si>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</si>
  <si>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</si>
  <si>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</si>
  <si>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</si>
  <si>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</si>
  <si>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</si>
  <si>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</si>
  <si>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</si>
  <si>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</si>
  <si>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</si>
  <si>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</si>
  <si>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</si>
  <si>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</si>
  <si>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</si>
  <si>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</si>
  <si>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</si>
  <si>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</si>
  <si>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</si>
  <si>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</si>
  <si>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</si>
  <si>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</si>
  <si>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</si>
  <si>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</si>
  <si>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</si>
  <si>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</si>
  <si>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</si>
  <si>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</si>
  <si>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</si>
  <si>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</si>
  <si>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</si>
  <si>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</si>
  <si>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</si>
  <si>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</si>
  <si>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</si>
  <si>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</si>
  <si>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</si>
  <si>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</si>
  <si>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</si>
  <si>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</si>
  <si>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</si>
  <si>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</si>
  <si>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</si>
  <si>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</si>
  <si>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</si>
  <si>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</si>
  <si>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</si>
  <si>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</si>
  <si>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</si>
  <si>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</si>
  <si>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</si>
  <si>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</si>
  <si>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</si>
  <si>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</si>
  <si>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</si>
  <si>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</si>
  <si>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</si>
  <si>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</si>
  <si>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</si>
  <si>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</si>
  <si>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</si>
  <si>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</si>
  <si>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</si>
  <si>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</si>
  <si>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</si>
  <si>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</si>
  <si>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</si>
  <si>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</si>
  <si>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</si>
  <si>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</si>
  <si>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</si>
  <si>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</si>
  <si>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</si>
  <si>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</si>
  <si>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</si>
  <si>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</si>
  <si>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</si>
  <si>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</si>
  <si>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</si>
  <si>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</si>
  <si>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</si>
  <si>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</si>
  <si>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</si>
  <si>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</si>
  <si>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</si>
  <si>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</si>
  <si>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</si>
  <si>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</si>
  <si>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</si>
  <si>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</si>
  <si>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</si>
  <si>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</si>
  <si>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</si>
  <si>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</si>
  <si>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</si>
  <si>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</si>
  <si>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</si>
  <si>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</si>
  <si>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</si>
  <si>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</si>
  <si>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</si>
  <si>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</si>
  <si>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</si>
  <si>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</si>
  <si>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</si>
  <si>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</si>
  <si>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</si>
  <si>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</si>
  <si>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</si>
  <si>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</si>
  <si>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</si>
  <si>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</si>
  <si>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</si>
  <si>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</si>
  <si>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</si>
  <si>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</si>
  <si>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</si>
  <si>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</si>
  <si>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</si>
  <si>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</si>
  <si>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</si>
  <si>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</si>
  <si>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</si>
  <si>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</si>
  <si>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</si>
  <si>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</si>
  <si>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</si>
  <si>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</si>
  <si>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</si>
  <si>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</si>
  <si>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</si>
  <si>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</si>
  <si>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</si>
  <si>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</si>
  <si>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</si>
  <si>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</si>
  <si>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</si>
  <si>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</si>
  <si>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</si>
  <si>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</si>
  <si>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</si>
  <si>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</si>
  <si>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</si>
  <si>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</si>
  <si>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</si>
  <si>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</si>
  <si>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</si>
  <si>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</si>
  <si>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</si>
  <si>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</si>
  <si>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</si>
  <si>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</si>
  <si>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</si>
  <si>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</si>
  <si>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</si>
  <si>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</si>
  <si>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</si>
  <si>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</si>
  <si>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</si>
  <si>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</si>
  <si>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</si>
  <si>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</si>
  <si>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</si>
  <si>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</si>
  <si>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</si>
  <si>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</si>
  <si>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</si>
  <si>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</si>
  <si>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</si>
  <si>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</si>
  <si>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</si>
  <si>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</si>
  <si>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</si>
  <si>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</si>
  <si>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</si>
  <si>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</si>
  <si>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</si>
  <si>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</si>
  <si>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</si>
  <si>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</si>
  <si>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</si>
  <si>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</si>
  <si>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</si>
  <si>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</si>
  <si>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</si>
  <si>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</si>
  <si>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</si>
  <si>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</si>
  <si>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</si>
  <si>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</si>
  <si>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</si>
  <si>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</si>
  <si>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</si>
  <si>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</si>
  <si>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</si>
  <si>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</si>
  <si>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</si>
  <si>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</si>
  <si>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</si>
  <si>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</si>
  <si>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</si>
  <si>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</si>
  <si>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</si>
  <si>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</si>
  <si>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</si>
  <si>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</si>
  <si>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</si>
  <si>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</si>
  <si>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</si>
  <si>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</si>
  <si>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</si>
  <si>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</si>
  <si>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</si>
  <si>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</si>
  <si>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</si>
  <si>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</si>
  <si>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</si>
  <si>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</si>
  <si>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</si>
  <si>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</si>
  <si>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</si>
  <si>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</si>
  <si>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</si>
  <si>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</si>
  <si>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</si>
  <si>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</si>
  <si>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</si>
  <si>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</si>
  <si>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</si>
  <si>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</si>
  <si>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</si>
  <si>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</si>
  <si>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</si>
  <si>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</si>
  <si>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</si>
  <si>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</si>
  <si>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</si>
  <si>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</si>
  <si>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</si>
  <si>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</si>
  <si>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</si>
  <si>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</si>
  <si>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</si>
  <si>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</si>
  <si>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</si>
  <si>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</si>
  <si>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</si>
  <si>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</si>
  <si>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</si>
  <si>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</si>
  <si>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</si>
  <si>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</si>
  <si>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</si>
  <si>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</si>
  <si>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</si>
  <si>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</si>
  <si>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</si>
  <si>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</si>
  <si>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</si>
  <si>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</si>
  <si>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</si>
  <si>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</si>
  <si>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</si>
  <si>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</si>
  <si>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</si>
  <si>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</si>
  <si>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</si>
  <si>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</si>
  <si>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</si>
  <si>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</si>
  <si>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</si>
  <si>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</si>
  <si>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</si>
  <si>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</si>
  <si>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</si>
  <si>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</si>
  <si>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</si>
  <si>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</si>
  <si>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</si>
  <si>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</si>
  <si>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</si>
  <si>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</si>
  <si>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</si>
  <si>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</si>
  <si>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</si>
  <si>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</si>
  <si>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</si>
  <si>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</si>
  <si>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</si>
  <si>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</si>
  <si>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</si>
  <si>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</si>
  <si>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</si>
  <si>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</si>
  <si>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</si>
  <si>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</si>
  <si>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</si>
  <si>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</si>
  <si>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</si>
  <si>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</si>
  <si>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</si>
  <si>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</si>
  <si>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</si>
  <si>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</si>
  <si>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</si>
  <si>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</si>
  <si>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</si>
  <si>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</si>
  <si>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</si>
  <si>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</si>
  <si>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</si>
  <si>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</si>
  <si>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</si>
  <si>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</si>
  <si>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</si>
  <si>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</si>
  <si>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</si>
  <si>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</si>
  <si>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</si>
  <si>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</si>
  <si>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</si>
  <si>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</si>
  <si>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</si>
  <si>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</si>
  <si>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</si>
  <si>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</si>
  <si>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</si>
  <si>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</si>
  <si>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</si>
  <si>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</si>
  <si>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</si>
  <si>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</si>
  <si>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</si>
  <si>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</si>
  <si>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</si>
  <si>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</si>
  <si>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</si>
  <si>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</si>
  <si>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</si>
  <si>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</si>
  <si>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</si>
  <si>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</si>
  <si>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</si>
  <si>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</si>
  <si>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</si>
  <si>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</si>
  <si>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</si>
  <si>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</si>
  <si>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</si>
  <si>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</si>
  <si>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</si>
  <si>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</si>
  <si>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</si>
  <si>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</si>
  <si>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</si>
  <si>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</si>
  <si>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</si>
  <si>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</si>
  <si>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</si>
  <si>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</si>
  <si>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</si>
  <si>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</si>
  <si>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</si>
  <si>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</si>
  <si>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</si>
  <si>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</si>
  <si>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</si>
  <si>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</si>
  <si>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</si>
  <si>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</si>
  <si>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</si>
  <si>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</si>
  <si>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</si>
  <si>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</si>
  <si>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</si>
  <si>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</si>
  <si>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</si>
  <si>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</si>
  <si>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</si>
  <si>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</si>
  <si>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</si>
  <si>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</si>
  <si>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</si>
  <si>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</si>
  <si>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</si>
  <si>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</si>
  <si>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</si>
  <si>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</si>
  <si>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</si>
  <si>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</si>
  <si>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</si>
  <si>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</si>
  <si>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</si>
  <si>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</si>
  <si>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</si>
  <si>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</si>
  <si>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</si>
  <si>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</si>
  <si>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</si>
  <si>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</si>
  <si>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</si>
  <si>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</si>
  <si>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</si>
  <si>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</si>
  <si>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</si>
  <si>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</si>
  <si>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</si>
  <si>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</si>
  <si>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</si>
  <si>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</si>
  <si>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</si>
  <si>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</si>
  <si>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</si>
  <si>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</si>
  <si>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</si>
  <si>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</si>
  <si>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</si>
  <si>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</si>
  <si>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</si>
  <si>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</si>
  <si>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</si>
  <si>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</si>
  <si>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</si>
  <si>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</si>
  <si>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</si>
  <si>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</si>
  <si>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</si>
  <si>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</si>
  <si>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</si>
  <si>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</si>
  <si>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</si>
  <si>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</si>
  <si>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</si>
  <si>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</si>
  <si>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</si>
  <si>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</si>
  <si>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</si>
  <si>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</si>
  <si>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</si>
  <si>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</si>
  <si>
    <t>Jornal SMMMLV - SMDLV 2021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</si>
</sst>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6">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b/>
      <sz val="10"/>
      <color indexed="81"/>
      <name val="Tahoma"/>
      <family val="2"/>
    </font>
    <font>
      <sz val="10"/>
      <color indexed="81"/>
      <name val="Tahoma"/>
      <family val="2"/>
    </font>
  </fonts>
  <fills count="31">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ED8BD8"/>
        <bgColor indexed="64"/>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10">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3" fillId="29" borderId="4" xfId="3" applyFill="1" applyBorder="1" applyAlignment="1" applyProtection="1">
      <alignment horizontal="left" vertical="center" wrapText="1"/>
    </xf>
    <xf numFmtId="164" fontId="7" fillId="25" borderId="6" xfId="11" applyFont="1" applyFill="1" applyBorder="1" applyProtection="1"/>
    <xf numFmtId="164" fontId="7" fillId="29" borderId="6" xfId="11" applyFont="1" applyFill="1" applyBorder="1" applyProtection="1"/>
    <xf numFmtId="164" fontId="0" fillId="0" borderId="15" xfId="11" applyFont="1" applyFill="1" applyBorder="1" applyProtection="1">
      <protection locked="0"/>
    </xf>
    <xf numFmtId="164" fontId="3" fillId="5" borderId="4" xfId="11" applyFont="1" applyFill="1" applyBorder="1" applyProtection="1"/>
    <xf numFmtId="164" fontId="3" fillId="29" borderId="4" xfId="11" applyFont="1" applyFill="1" applyBorder="1" applyProtection="1"/>
    <xf numFmtId="164" fontId="3" fillId="16" borderId="63" xfId="11" applyFont="1" applyFill="1" applyBorder="1" applyProtection="1"/>
    <xf numFmtId="0" fontId="0" fillId="30" borderId="3" xfId="2" applyFont="1" applyFill="1" applyBorder="1" applyAlignment="1" applyProtection="1">
      <alignment horizontal="center" vertical="center"/>
    </xf>
    <xf numFmtId="0" fontId="5" fillId="30" borderId="3" xfId="2" applyFont="1" applyFill="1" applyBorder="1" applyAlignment="1" applyProtection="1">
      <alignment horizontal="center" vertical="center" wrapText="1"/>
    </xf>
    <xf numFmtId="0" fontId="5" fillId="30" borderId="3" xfId="2" applyFont="1" applyFill="1" applyBorder="1" applyAlignment="1" applyProtection="1">
      <alignment wrapText="1"/>
    </xf>
    <xf numFmtId="178" fontId="5" fillId="30"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331" Type="http://schemas.openxmlformats.org/officeDocument/2006/relationships/customXml" Target="../customXml/item1.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332" Type="http://schemas.openxmlformats.org/officeDocument/2006/relationships/customXml" Target="../customXml/item2.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333" Type="http://schemas.openxmlformats.org/officeDocument/2006/relationships/customXml" Target="../customXml/item3.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 Id="rId271" Type="http://schemas.openxmlformats.org/officeDocument/2006/relationships/worksheet" Target="worksheets/sheet271.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0.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2021</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QUINDÍO</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6.xml"/><Relationship Id="rId1" Type="http://schemas.openxmlformats.org/officeDocument/2006/relationships/printerSettings" Target="../printerSettings/printerSettings6.bin"/><Relationship Id="rId4" Type="http://schemas.openxmlformats.org/officeDocument/2006/relationships/comments" Target="../comments1.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8.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9.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0.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1.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2.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3.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4.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5.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6.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7.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8.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19.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0.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1.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2.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3.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4.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5.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6.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7.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8.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29.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0.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1.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2.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3.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4.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5.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6.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7.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8.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39.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0.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1.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2.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3.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4.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5.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6.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7.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8.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49.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0.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1.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2.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3.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4.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5.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6.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7.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8.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59.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0.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1.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2.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3.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4.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5.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6.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7.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8.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69.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0.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1.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2.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3.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4.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5.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6.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7.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8.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79.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0.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1.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2.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3.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4.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5.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6.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7.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8.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89.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0.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1.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2.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3.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4.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5.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6.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7.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8.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99.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0.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1.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2.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3.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4.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5.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6.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7.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8.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09.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0.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1.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2.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3.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4.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5.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6.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7.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8.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19.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0.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1.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2.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3.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4.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5.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6.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7.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8.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29.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0.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1.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2.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3.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4.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5.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6.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7.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8.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39.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0.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1.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2.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3.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4.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5.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6.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7.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8.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49.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0.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1.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2.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3.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4.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5.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6.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7.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8.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59.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0.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1.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2.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3.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4.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5.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6.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7.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8.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69.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0.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1.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2.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3.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4.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5.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6.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7.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8.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79.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0.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1.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2.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3.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4.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5.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6.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7.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8.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89.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0.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1.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2.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3.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4.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5.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6.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7.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8.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199.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0.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1.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2.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3.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4.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5.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6.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7.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8.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09.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0.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1.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2.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3.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4.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5.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6.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7.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8.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19.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0.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1.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2.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3.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4.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5.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6.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7.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8.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29.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0.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1.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2.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3.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4.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5.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6.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7.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8.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39.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0.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1.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2.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3.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4.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5.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6.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7.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8.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49.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0.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1.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2.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3.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4.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5.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6.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7.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8.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59.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0.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1.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2.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3.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4.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5.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6.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7.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8.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69.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0.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1.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2.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3.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4.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5.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6.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7.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8.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79.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0.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1.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2.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3.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4.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5.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6.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7.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8.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89.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0.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1.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2.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3.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4.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5.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6.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7.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8.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299.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0.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1.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2.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3.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4.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5.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6.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7.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8.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09.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0.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1.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2.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3.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4.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5.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6.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7.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8.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19.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0.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1.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2.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3.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4.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5.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20.vml"/><Relationship Id="rId2" Type="http://schemas.openxmlformats.org/officeDocument/2006/relationships/drawing" Target="../drawings/drawing326.xml"/><Relationship Id="rId1" Type="http://schemas.openxmlformats.org/officeDocument/2006/relationships/printerSettings" Target="../printerSettings/printerSettings325.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A16" sqref="A16"/>
    </sheetView>
  </sheetViews>
  <sheetFormatPr baseColWidth="10" defaultRowHeight="15"/>
  <cols>
    <col min="2" max="2" width="10.28515625" customWidth="1"/>
    <col min="8" max="8" width="83" customWidth="1"/>
    <col min="26" max="26" width="11.140625"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69"/>
      <c r="B32" s="669"/>
      <c r="C32" s="669"/>
      <c r="D32" s="669"/>
      <c r="E32" s="669"/>
      <c r="F32" s="669"/>
      <c r="G32" s="669"/>
      <c r="H32" s="669"/>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69"/>
      <c r="B33" s="669"/>
      <c r="C33" s="669"/>
      <c r="D33" s="669"/>
      <c r="E33" s="669"/>
      <c r="F33" s="669"/>
      <c r="G33" s="669"/>
      <c r="H33" s="669"/>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69"/>
      <c r="B34" s="669"/>
      <c r="C34" s="669"/>
      <c r="D34" s="669"/>
      <c r="E34" s="669"/>
      <c r="F34" s="669"/>
      <c r="G34" s="669"/>
      <c r="H34" s="669"/>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69"/>
      <c r="B35" s="669"/>
      <c r="C35" s="669"/>
      <c r="D35" s="669"/>
      <c r="E35" s="669"/>
      <c r="F35" s="669"/>
      <c r="G35" s="669"/>
      <c r="H35" s="669"/>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69"/>
      <c r="B36" s="669"/>
      <c r="C36" s="669"/>
      <c r="D36" s="669"/>
      <c r="E36" s="669"/>
      <c r="F36" s="669"/>
      <c r="G36" s="669"/>
      <c r="H36" s="669"/>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69"/>
      <c r="B37" s="669"/>
      <c r="C37" s="669"/>
      <c r="D37" s="669"/>
      <c r="E37" s="669"/>
      <c r="F37" s="669"/>
      <c r="G37" s="669"/>
      <c r="H37" s="669"/>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69"/>
      <c r="B38" s="669"/>
      <c r="C38" s="669"/>
      <c r="D38" s="669"/>
      <c r="E38" s="669"/>
      <c r="F38" s="669"/>
      <c r="G38" s="669"/>
      <c r="H38" s="669"/>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60" zoomScaleNormal="6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08.28515625" style="110" customWidth="1"/>
    <col min="3" max="3" width="15.42578125" style="141" customWidth="1"/>
    <col min="4" max="4" width="24.85546875" style="181" customWidth="1"/>
    <col min="5" max="5" width="30" style="202" customWidth="1"/>
    <col min="6" max="7" width="11.42578125" customWidth="1"/>
    <col min="8" max="8" width="1.28515625" customWidth="1"/>
    <col min="10" max="10" width="34.42578125" customWidth="1"/>
  </cols>
  <sheetData>
    <row r="1" spans="1:10" ht="96" customHeight="1" thickTop="1" thickBot="1">
      <c r="A1" s="670" t="s">
        <v>1849</v>
      </c>
      <c r="B1" s="671"/>
      <c r="C1" s="671"/>
      <c r="D1" s="672"/>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3314795.5605500094</v>
      </c>
      <c r="G3" t="s">
        <v>980</v>
      </c>
      <c r="J3" s="1"/>
    </row>
    <row r="4" spans="1:10" ht="54" thickTop="1" thickBot="1">
      <c r="A4" s="131" t="s">
        <v>985</v>
      </c>
      <c r="B4" s="132" t="s">
        <v>1169</v>
      </c>
      <c r="C4" s="130" t="s">
        <v>984</v>
      </c>
      <c r="D4" s="177">
        <f>VLOOKUP('200.2'!A88,'200.2'!A37:N108,14,FALSE)</f>
        <v>261124.09668067534</v>
      </c>
      <c r="J4" s="1"/>
    </row>
    <row r="5" spans="1:10" ht="54" thickTop="1" thickBot="1">
      <c r="A5" s="131" t="s">
        <v>986</v>
      </c>
      <c r="B5" s="132" t="s">
        <v>1170</v>
      </c>
      <c r="C5" s="133" t="s">
        <v>987</v>
      </c>
      <c r="D5" s="177">
        <f>VLOOKUP('201.1'!A88,'201.1'!A38:N109,14,FALSE)</f>
        <v>139367.38820353069</v>
      </c>
    </row>
    <row r="6" spans="1:10" ht="54" thickTop="1" thickBot="1">
      <c r="A6" s="131" t="s">
        <v>988</v>
      </c>
      <c r="B6" s="132" t="s">
        <v>1171</v>
      </c>
      <c r="C6" s="133" t="s">
        <v>987</v>
      </c>
      <c r="D6" s="177">
        <f>VLOOKUP('201.2'!A88,'201.2'!A39:N110,14,FALSE)</f>
        <v>176776.79172468395</v>
      </c>
    </row>
    <row r="7" spans="1:10" ht="70.5" customHeight="1" thickTop="1" thickBot="1">
      <c r="A7" s="131" t="s">
        <v>989</v>
      </c>
      <c r="B7" s="132" t="s">
        <v>1172</v>
      </c>
      <c r="C7" s="133" t="s">
        <v>987</v>
      </c>
      <c r="D7" s="177">
        <f>VLOOKUP('201.3'!A88,'201.3'!A40:N111,14,FALSE)</f>
        <v>31811.02035137951</v>
      </c>
    </row>
    <row r="8" spans="1:10" ht="54" thickTop="1" thickBot="1">
      <c r="A8" s="131" t="s">
        <v>990</v>
      </c>
      <c r="B8" s="132" t="s">
        <v>1173</v>
      </c>
      <c r="C8" s="133" t="s">
        <v>987</v>
      </c>
      <c r="D8" s="178">
        <f>VLOOKUP('201.4'!A88,'201.4'!A41:N112,14,FALSE)</f>
        <v>45305.81168979581</v>
      </c>
    </row>
    <row r="9" spans="1:10" ht="54" thickTop="1" thickBot="1">
      <c r="A9" s="131" t="s">
        <v>991</v>
      </c>
      <c r="B9" s="132" t="s">
        <v>1170</v>
      </c>
      <c r="C9" s="133" t="s">
        <v>1845</v>
      </c>
      <c r="D9" s="178">
        <f>VLOOKUP('201.5'!A88,'201.5'!A42:N113,14,FALSE)</f>
        <v>139367.38820353069</v>
      </c>
    </row>
    <row r="10" spans="1:10" ht="54" thickTop="1" thickBot="1">
      <c r="A10" s="131" t="s">
        <v>992</v>
      </c>
      <c r="B10" s="132" t="s">
        <v>1171</v>
      </c>
      <c r="C10" s="133" t="s">
        <v>1845</v>
      </c>
      <c r="D10" s="178">
        <f>VLOOKUP('201.6'!A88,'201.6'!A43:N114,14,FALSE)</f>
        <v>176776.79172468395</v>
      </c>
    </row>
    <row r="11" spans="1:10" ht="54" thickTop="1" thickBot="1">
      <c r="A11" s="131" t="s">
        <v>993</v>
      </c>
      <c r="B11" s="132" t="s">
        <v>1171</v>
      </c>
      <c r="C11" s="133" t="s">
        <v>387</v>
      </c>
      <c r="D11" s="178">
        <f>VLOOKUP('201.7'!A88,'201.7'!A44:N115,14,FALSE)</f>
        <v>173282.84652334434</v>
      </c>
    </row>
    <row r="12" spans="1:10" ht="54" thickTop="1" thickBot="1">
      <c r="A12" s="131" t="s">
        <v>994</v>
      </c>
      <c r="B12" s="132" t="s">
        <v>1174</v>
      </c>
      <c r="C12" s="133" t="s">
        <v>233</v>
      </c>
      <c r="D12" s="178">
        <f>VLOOKUP('201.8'!A88,'201.8'!A45:N116,14,FALSE)</f>
        <v>13374.342869765067</v>
      </c>
    </row>
    <row r="13" spans="1:10" ht="54" thickTop="1" thickBot="1">
      <c r="A13" s="131" t="s">
        <v>995</v>
      </c>
      <c r="B13" s="132" t="s">
        <v>1175</v>
      </c>
      <c r="C13" s="133" t="s">
        <v>233</v>
      </c>
      <c r="D13" s="178">
        <f>VLOOKUP('201.9'!A88,'201.9'!A46:N117,14,FALSE)</f>
        <v>13030.04544575587</v>
      </c>
    </row>
    <row r="14" spans="1:10" ht="54" thickTop="1" thickBot="1">
      <c r="A14" s="131" t="s">
        <v>996</v>
      </c>
      <c r="B14" s="132" t="s">
        <v>1176</v>
      </c>
      <c r="C14" s="133" t="s">
        <v>144</v>
      </c>
      <c r="D14" s="178">
        <f>VLOOKUP('201.10'!A88,'201.10'!A47:N118,14,FALSE)</f>
        <v>4470.643343668934</v>
      </c>
    </row>
    <row r="15" spans="1:10" ht="54" thickTop="1" thickBot="1">
      <c r="A15" s="131" t="s">
        <v>997</v>
      </c>
      <c r="B15" s="132" t="s">
        <v>1177</v>
      </c>
      <c r="C15" s="133" t="s">
        <v>998</v>
      </c>
      <c r="D15" s="178">
        <f>VLOOKUP('201.11'!A88,'201.11'!A48:N119,14,FALSE)</f>
        <v>1572.3808063294105</v>
      </c>
    </row>
    <row r="16" spans="1:10" ht="54" thickTop="1" thickBot="1">
      <c r="A16" s="131" t="s">
        <v>999</v>
      </c>
      <c r="B16" s="132" t="s">
        <v>1178</v>
      </c>
      <c r="C16" s="133" t="s">
        <v>1845</v>
      </c>
      <c r="D16" s="178">
        <f>VLOOKUP('201.12'!A88,'201.12'!A49:N120,14,FALSE)</f>
        <v>131784.095987201</v>
      </c>
    </row>
    <row r="17" spans="1:4" ht="64.5" thickTop="1" thickBot="1">
      <c r="A17" s="134" t="s">
        <v>1000</v>
      </c>
      <c r="B17" s="135" t="s">
        <v>1179</v>
      </c>
      <c r="C17" s="133" t="s">
        <v>1845</v>
      </c>
      <c r="D17" s="178">
        <f>VLOOKUP('201.13'!A88,'201.13'!A50:N121,14,FALSE)</f>
        <v>119724.45035431522</v>
      </c>
    </row>
    <row r="18" spans="1:4" ht="54" thickTop="1" thickBot="1">
      <c r="A18" s="131" t="s">
        <v>1001</v>
      </c>
      <c r="B18" s="132" t="s">
        <v>1180</v>
      </c>
      <c r="C18" s="133" t="s">
        <v>144</v>
      </c>
      <c r="D18" s="178">
        <f>VLOOKUP('201.14'!A88,'201.14'!A51:N122,14,FALSE)</f>
        <v>42782.720483726189</v>
      </c>
    </row>
    <row r="19" spans="1:4" ht="54" thickTop="1" thickBot="1">
      <c r="A19" s="131" t="s">
        <v>1002</v>
      </c>
      <c r="B19" s="132" t="s">
        <v>1181</v>
      </c>
      <c r="C19" s="133" t="s">
        <v>144</v>
      </c>
      <c r="D19" s="178">
        <f>VLOOKUP('201.15'!A88,'201.15'!A52:N123,14,FALSE)</f>
        <v>52986.656538743846</v>
      </c>
    </row>
    <row r="20" spans="1:4" ht="54" thickTop="1" thickBot="1">
      <c r="A20" s="131" t="s">
        <v>1003</v>
      </c>
      <c r="B20" s="132" t="s">
        <v>1182</v>
      </c>
      <c r="C20" s="133" t="s">
        <v>144</v>
      </c>
      <c r="D20" s="178">
        <f>VLOOKUP('201.16'!A88,'201.16'!A53:N124,14,FALSE)</f>
        <v>2386.7842093333329</v>
      </c>
    </row>
    <row r="21" spans="1:4" ht="54" thickTop="1" thickBot="1">
      <c r="A21" s="131" t="s">
        <v>1004</v>
      </c>
      <c r="B21" s="132" t="s">
        <v>1183</v>
      </c>
      <c r="C21" s="133" t="s">
        <v>1845</v>
      </c>
      <c r="D21" s="178">
        <f>VLOOKUP('201.17'!A88,'201.17'!A54:N125,14,FALSE)</f>
        <v>77933.550425757741</v>
      </c>
    </row>
    <row r="22" spans="1:4" ht="54" thickTop="1" thickBot="1">
      <c r="A22" s="131" t="s">
        <v>1005</v>
      </c>
      <c r="B22" s="132" t="s">
        <v>1184</v>
      </c>
      <c r="C22" s="133" t="s">
        <v>1845</v>
      </c>
      <c r="D22" s="178">
        <f>VLOOKUP('201.18'!A88,'201.18'!A55:N126,14,FALSE)</f>
        <v>77933.550425757741</v>
      </c>
    </row>
    <row r="23" spans="1:4" ht="54" thickTop="1" thickBot="1">
      <c r="A23" s="131" t="s">
        <v>1006</v>
      </c>
      <c r="B23" s="132" t="s">
        <v>1185</v>
      </c>
      <c r="C23" s="133" t="s">
        <v>144</v>
      </c>
      <c r="D23" s="178">
        <f>VLOOKUP('201.19'!A88,'201.19'!A56:N127,14,FALSE)</f>
        <v>6707.0817086927727</v>
      </c>
    </row>
    <row r="24" spans="1:4" ht="54" thickTop="1" thickBot="1">
      <c r="A24" s="131" t="s">
        <v>1007</v>
      </c>
      <c r="B24" s="132" t="s">
        <v>1186</v>
      </c>
      <c r="C24" s="133" t="s">
        <v>144</v>
      </c>
      <c r="D24" s="178">
        <f>VLOOKUP('201.20'!A88,'201.20'!A57:N128,14,FALSE)</f>
        <v>999.19988352897735</v>
      </c>
    </row>
    <row r="25" spans="1:4" ht="54" thickTop="1" thickBot="1">
      <c r="A25" s="131" t="s">
        <v>1008</v>
      </c>
      <c r="B25" s="132" t="s">
        <v>1187</v>
      </c>
      <c r="C25" s="133" t="s">
        <v>144</v>
      </c>
      <c r="D25" s="178">
        <f>VLOOKUP('201.21'!A88,'201.21'!A58:N129,14,FALSE)</f>
        <v>8202.2641444111014</v>
      </c>
    </row>
    <row r="26" spans="1:4" ht="54" thickTop="1" thickBot="1">
      <c r="A26" s="131" t="s">
        <v>1425</v>
      </c>
      <c r="B26" s="132" t="s">
        <v>1413</v>
      </c>
      <c r="C26" s="133" t="s">
        <v>1845</v>
      </c>
      <c r="D26" s="178">
        <f>VLOOKUP('203.1'!A88,'203.1'!A59:N130,14,FALSE)</f>
        <v>1151675.6384895062</v>
      </c>
    </row>
    <row r="27" spans="1:4" ht="54" thickTop="1" thickBot="1">
      <c r="A27" s="131" t="s">
        <v>1426</v>
      </c>
      <c r="B27" s="132" t="s">
        <v>1417</v>
      </c>
      <c r="C27" s="133" t="s">
        <v>1845</v>
      </c>
      <c r="D27" s="178">
        <f>VLOOKUP('203.2'!A88,'203.2'!A60:N131,14,FALSE)</f>
        <v>1393203.9587084618</v>
      </c>
    </row>
    <row r="28" spans="1:4" ht="54" thickTop="1" thickBot="1">
      <c r="A28" s="131" t="s">
        <v>1427</v>
      </c>
      <c r="B28" s="132" t="s">
        <v>1418</v>
      </c>
      <c r="C28" s="133" t="s">
        <v>1845</v>
      </c>
      <c r="D28" s="178">
        <f>VLOOKUP('203.3'!A88,'203.3'!A61:N132,14,FALSE)</f>
        <v>1565724.1874362873</v>
      </c>
    </row>
    <row r="29" spans="1:4" ht="54" thickTop="1" thickBot="1">
      <c r="A29" s="131" t="s">
        <v>1428</v>
      </c>
      <c r="B29" s="132" t="s">
        <v>1419</v>
      </c>
      <c r="C29" s="133" t="s">
        <v>1845</v>
      </c>
      <c r="D29" s="178">
        <f>VLOOKUP('203.4'!A88,'203.4'!A62:N133,14,FALSE)</f>
        <v>734814.96614449634</v>
      </c>
    </row>
    <row r="30" spans="1:4" ht="54" thickTop="1" thickBot="1">
      <c r="A30" s="131" t="s">
        <v>1429</v>
      </c>
      <c r="B30" s="132" t="s">
        <v>1420</v>
      </c>
      <c r="C30" s="133" t="s">
        <v>1845</v>
      </c>
      <c r="D30" s="178">
        <f>VLOOKUP('203.5'!A88,'203.5'!A63:N134,14,FALSE)</f>
        <v>847794.26087554672</v>
      </c>
    </row>
    <row r="31" spans="1:4" ht="54" thickTop="1" thickBot="1">
      <c r="A31" s="131" t="s">
        <v>1430</v>
      </c>
      <c r="B31" s="132" t="s">
        <v>1421</v>
      </c>
      <c r="C31" s="133" t="s">
        <v>1845</v>
      </c>
      <c r="D31" s="178">
        <f>VLOOKUP('203.6'!A88,'203.6'!A64:N135,14,FALSE)</f>
        <v>919690.17570439691</v>
      </c>
    </row>
    <row r="32" spans="1:4" ht="54" thickTop="1" thickBot="1">
      <c r="A32" s="131" t="s">
        <v>1431</v>
      </c>
      <c r="B32" s="132" t="s">
        <v>1422</v>
      </c>
      <c r="C32" s="133" t="s">
        <v>1845</v>
      </c>
      <c r="D32" s="178">
        <f>VLOOKUP('203.7'!A88,'203.7'!A65:N136,14,FALSE)</f>
        <v>349725.75586826424</v>
      </c>
    </row>
    <row r="33" spans="1:4" ht="54" thickTop="1" thickBot="1">
      <c r="A33" s="131" t="s">
        <v>1432</v>
      </c>
      <c r="B33" s="132" t="s">
        <v>1871</v>
      </c>
      <c r="C33" s="133" t="s">
        <v>1845</v>
      </c>
      <c r="D33" s="178">
        <f>VLOOKUP('203.8'!A88,'203.8'!A66:N137,14,FALSE)</f>
        <v>494531.83746348368</v>
      </c>
    </row>
    <row r="34" spans="1:4" ht="54" thickTop="1" thickBot="1">
      <c r="A34" s="131" t="s">
        <v>1433</v>
      </c>
      <c r="B34" s="132" t="s">
        <v>1424</v>
      </c>
      <c r="C34" s="133" t="s">
        <v>1845</v>
      </c>
      <c r="D34" s="178">
        <f>VLOOKUP('203.9'!A88,'203.9'!A67:N138,14,FALSE)</f>
        <v>523704.68011050299</v>
      </c>
    </row>
    <row r="35" spans="1:4" ht="54" thickTop="1" thickBot="1">
      <c r="A35" s="131" t="s">
        <v>1434</v>
      </c>
      <c r="B35" s="132" t="s">
        <v>1414</v>
      </c>
      <c r="C35" s="133" t="s">
        <v>1845</v>
      </c>
      <c r="D35" s="178">
        <f>VLOOKUP('203.10'!A88,'203.10'!A68:N139,14,FALSE)</f>
        <v>276529.11634074687</v>
      </c>
    </row>
    <row r="36" spans="1:4" ht="54" thickTop="1" thickBot="1">
      <c r="A36" s="131" t="s">
        <v>1435</v>
      </c>
      <c r="B36" s="132" t="s">
        <v>1415</v>
      </c>
      <c r="C36" s="133" t="s">
        <v>1845</v>
      </c>
      <c r="D36" s="178">
        <f>VLOOKUP('203.11'!A88,'203.11'!A69:N140,14,FALSE)</f>
        <v>375188.39027113211</v>
      </c>
    </row>
    <row r="37" spans="1:4" ht="54" thickTop="1" thickBot="1">
      <c r="A37" s="131" t="s">
        <v>1436</v>
      </c>
      <c r="B37" s="216" t="s">
        <v>1416</v>
      </c>
      <c r="C37" s="133" t="s">
        <v>1845</v>
      </c>
      <c r="D37" s="178">
        <f>VLOOKUP('203.12'!A88,'203.12'!A70:N141,14,FALSE)</f>
        <v>390343.11372412916</v>
      </c>
    </row>
    <row r="38" spans="1:4" ht="54" thickTop="1" thickBot="1">
      <c r="A38" s="131" t="s">
        <v>1009</v>
      </c>
      <c r="B38" s="132" t="s">
        <v>1188</v>
      </c>
      <c r="C38" s="133" t="s">
        <v>387</v>
      </c>
      <c r="D38" s="178">
        <f>VLOOKUP('210.1.1'!A88,'210.1.1'!A71:N142,14,FALSE)</f>
        <v>12512.03738958378</v>
      </c>
    </row>
    <row r="39" spans="1:4" ht="54" thickTop="1" thickBot="1">
      <c r="A39" s="131" t="s">
        <v>1010</v>
      </c>
      <c r="B39" s="132" t="s">
        <v>1189</v>
      </c>
      <c r="C39" s="133" t="s">
        <v>387</v>
      </c>
      <c r="D39" s="178">
        <f>VLOOKUP('210.1.2'!A88,'210.1.2'!A72:N143,14,FALSE)</f>
        <v>4561.8337108170572</v>
      </c>
    </row>
    <row r="40" spans="1:4" ht="54" thickTop="1" thickBot="1">
      <c r="A40" s="131" t="s">
        <v>1011</v>
      </c>
      <c r="B40" s="132" t="s">
        <v>1190</v>
      </c>
      <c r="C40" s="133" t="s">
        <v>387</v>
      </c>
      <c r="D40" s="178">
        <f>VLOOKUP('210.2.1'!A90,'210.2.1'!A73:N144,14,FALSE)</f>
        <v>38376.430371443617</v>
      </c>
    </row>
    <row r="41" spans="1:4" ht="54" thickTop="1" thickBot="1">
      <c r="A41" s="131" t="s">
        <v>1012</v>
      </c>
      <c r="B41" s="132" t="s">
        <v>1191</v>
      </c>
      <c r="C41" s="133" t="s">
        <v>387</v>
      </c>
      <c r="D41" s="178">
        <f>VLOOKUP('210.2.2'!A88,'210.2.2'!A74:N145,14,FALSE)</f>
        <v>12512.03738958378</v>
      </c>
    </row>
    <row r="42" spans="1:4" ht="54" thickTop="1" thickBot="1">
      <c r="A42" s="131" t="s">
        <v>1013</v>
      </c>
      <c r="B42" s="132" t="s">
        <v>1192</v>
      </c>
      <c r="C42" s="133" t="s">
        <v>387</v>
      </c>
      <c r="D42" s="178">
        <f>VLOOKUP('210.2.3'!A91,'210.2.3'!A91:N146,14,FALSE)</f>
        <v>30426.226692676897</v>
      </c>
    </row>
    <row r="43" spans="1:4" ht="54" thickTop="1" thickBot="1">
      <c r="A43" s="131" t="s">
        <v>1014</v>
      </c>
      <c r="B43" s="132" t="s">
        <v>1193</v>
      </c>
      <c r="C43" s="133" t="s">
        <v>387</v>
      </c>
      <c r="D43" s="178">
        <f>VLOOKUP('210.2.4'!A88,'210.2.4'!A88:N147,14,FALSE)</f>
        <v>4561.8337108170572</v>
      </c>
    </row>
    <row r="44" spans="1:4" ht="54" thickTop="1" thickBot="1">
      <c r="A44" s="131" t="s">
        <v>1015</v>
      </c>
      <c r="B44" s="132" t="s">
        <v>1194</v>
      </c>
      <c r="C44" s="133" t="s">
        <v>387</v>
      </c>
      <c r="D44" s="178">
        <f>VLOOKUP('211.1'!A88,'211.1'!A88:N148,14,FALSE)</f>
        <v>11480.017005750451</v>
      </c>
    </row>
    <row r="45" spans="1:4" ht="54" thickTop="1" thickBot="1">
      <c r="A45" s="131" t="s">
        <v>1016</v>
      </c>
      <c r="B45" s="132" t="s">
        <v>1195</v>
      </c>
      <c r="C45" s="133" t="s">
        <v>387</v>
      </c>
      <c r="D45" s="178">
        <f>VLOOKUP('220.1'!A88,'220.1'!A88:N149,14,FALSE)</f>
        <v>16283.93009332253</v>
      </c>
    </row>
    <row r="46" spans="1:4" ht="54" thickTop="1" thickBot="1">
      <c r="A46" s="131" t="s">
        <v>1017</v>
      </c>
      <c r="B46" s="132" t="s">
        <v>1196</v>
      </c>
      <c r="C46" s="133" t="s">
        <v>387</v>
      </c>
      <c r="D46" s="178">
        <f>VLOOKUP('221.1'!A88,'221.1'!A88:N150,14,FALSE)</f>
        <v>11584.959234021399</v>
      </c>
    </row>
    <row r="47" spans="1:4" ht="54" thickTop="1" thickBot="1">
      <c r="A47" s="131" t="s">
        <v>1018</v>
      </c>
      <c r="B47" s="132" t="s">
        <v>1197</v>
      </c>
      <c r="C47" s="133" t="s">
        <v>387</v>
      </c>
      <c r="D47" s="178">
        <f>VLOOKUP('221.2'!A88,'221.2'!A88:N151,14,FALSE)</f>
        <v>7207.2237628545372</v>
      </c>
    </row>
    <row r="48" spans="1:4" ht="64.5" thickTop="1" thickBot="1">
      <c r="A48" s="131" t="s">
        <v>1441</v>
      </c>
      <c r="B48" s="132" t="s">
        <v>1438</v>
      </c>
      <c r="C48" s="133" t="s">
        <v>233</v>
      </c>
      <c r="D48" s="178">
        <f>VLOOKUP('223.1'!A88,'223.1'!A88:N152,14,FALSE)</f>
        <v>11628.281756790911</v>
      </c>
    </row>
    <row r="49" spans="1:4" ht="54" thickTop="1" thickBot="1">
      <c r="A49" s="131" t="s">
        <v>1442</v>
      </c>
      <c r="B49" s="132" t="s">
        <v>1439</v>
      </c>
      <c r="C49" s="133" t="s">
        <v>233</v>
      </c>
      <c r="D49" s="178">
        <f>VLOOKUP('223.2'!A88,'223.2'!A88:N153,14,FALSE)</f>
        <v>16864.244765263746</v>
      </c>
    </row>
    <row r="50" spans="1:4" ht="54" thickTop="1" thickBot="1">
      <c r="A50" s="131" t="s">
        <v>1443</v>
      </c>
      <c r="B50" s="132" t="s">
        <v>1440</v>
      </c>
      <c r="C50" s="133" t="s">
        <v>387</v>
      </c>
      <c r="D50" s="178">
        <f>VLOOKUP('223.3.1'!A88,'223.3.1'!A88:N154,14,FALSE)</f>
        <v>45218</v>
      </c>
    </row>
    <row r="51" spans="1:4" ht="64.5" thickTop="1" thickBot="1">
      <c r="A51" s="131" t="s">
        <v>1444</v>
      </c>
      <c r="B51" s="132" t="s">
        <v>1446</v>
      </c>
      <c r="C51" s="133" t="s">
        <v>387</v>
      </c>
      <c r="D51" s="178">
        <f>VLOOKUP('223.3.2'!A88,'223.3.2'!A88:N155,14,FALSE)</f>
        <v>104580.05156194448</v>
      </c>
    </row>
    <row r="52" spans="1:4" ht="54" thickTop="1" thickBot="1">
      <c r="A52" s="131" t="s">
        <v>1445</v>
      </c>
      <c r="B52" s="132" t="s">
        <v>1447</v>
      </c>
      <c r="C52" s="133" t="s">
        <v>387</v>
      </c>
      <c r="D52" s="178">
        <f>VLOOKUP('223.3.3'!A88,'223.3.3'!A88:N156,14,FALSE)</f>
        <v>148347.65456832616</v>
      </c>
    </row>
    <row r="53" spans="1:4" ht="54" thickTop="1" thickBot="1">
      <c r="A53" s="137" t="s">
        <v>1019</v>
      </c>
      <c r="B53" s="138" t="s">
        <v>1956</v>
      </c>
      <c r="C53" s="133" t="s">
        <v>233</v>
      </c>
      <c r="D53" s="178">
        <f>VLOOKUP('230.1'!A88,'230.1'!A88:N157,14,FALSE)</f>
        <v>3473.6514418410165</v>
      </c>
    </row>
    <row r="54" spans="1:4" ht="54" thickTop="1" thickBot="1">
      <c r="A54" s="137" t="s">
        <v>1020</v>
      </c>
      <c r="B54" s="138" t="s">
        <v>1198</v>
      </c>
      <c r="C54" s="133" t="s">
        <v>233</v>
      </c>
      <c r="D54" s="178">
        <f>VLOOKUP('231.1'!A88,'231.1'!A88:N159,14,FALSE)</f>
        <v>8970.2127010661989</v>
      </c>
    </row>
    <row r="55" spans="1:4" ht="54" thickTop="1" thickBot="1">
      <c r="A55" s="137" t="s">
        <v>1021</v>
      </c>
      <c r="B55" s="138" t="s">
        <v>1448</v>
      </c>
      <c r="C55" s="133" t="s">
        <v>233</v>
      </c>
      <c r="D55" s="178">
        <f>VLOOKUP('232.1'!A88,'232.1'!A88:N160,14,FALSE)</f>
        <v>7565.409677735719</v>
      </c>
    </row>
    <row r="56" spans="1:4" ht="54" thickTop="1" thickBot="1">
      <c r="A56" s="137" t="s">
        <v>1449</v>
      </c>
      <c r="B56" s="138" t="s">
        <v>1872</v>
      </c>
      <c r="C56" s="133" t="s">
        <v>233</v>
      </c>
      <c r="D56" s="178">
        <f>VLOOKUP('233.1'!A88,'233.1'!A88:N161,14,FALSE)</f>
        <v>16025.621763005958</v>
      </c>
    </row>
    <row r="57" spans="1:4" ht="54" thickTop="1" thickBot="1">
      <c r="A57" s="137" t="s">
        <v>1451</v>
      </c>
      <c r="B57" s="138" t="s">
        <v>1452</v>
      </c>
      <c r="C57" s="133" t="s">
        <v>233</v>
      </c>
      <c r="D57" s="178">
        <f>VLOOKUP('233.10'!A88,'233.10'!A88:N162,14,FALSE)</f>
        <v>18244.228355891082</v>
      </c>
    </row>
    <row r="58" spans="1:4" ht="54" thickTop="1" thickBot="1">
      <c r="A58" s="137" t="s">
        <v>1022</v>
      </c>
      <c r="B58" s="138" t="s">
        <v>1453</v>
      </c>
      <c r="C58" s="133" t="s">
        <v>233</v>
      </c>
      <c r="D58" s="178">
        <f>VLOOKUP('234.1'!A88,'234.1'!A88:N163,14,FALSE)</f>
        <v>1205.1698761802727</v>
      </c>
    </row>
    <row r="59" spans="1:4" ht="54" thickTop="1" thickBot="1">
      <c r="A59" s="137" t="s">
        <v>1456</v>
      </c>
      <c r="B59" s="138" t="s">
        <v>1457</v>
      </c>
      <c r="C59" s="133" t="s">
        <v>387</v>
      </c>
      <c r="D59" s="178">
        <f>VLOOKUP('235.1'!A88,'235.1'!A88:N164,14,FALSE)</f>
        <v>69253.11713735947</v>
      </c>
    </row>
    <row r="60" spans="1:4" ht="54" thickTop="1" thickBot="1">
      <c r="A60" s="139" t="s">
        <v>1458</v>
      </c>
      <c r="B60" s="138" t="s">
        <v>1459</v>
      </c>
      <c r="C60" s="133" t="s">
        <v>387</v>
      </c>
      <c r="D60" s="178">
        <f>VLOOKUP('235.10'!A88,'235.10'!A88:N165,14,FALSE)</f>
        <v>16170.434341413846</v>
      </c>
    </row>
    <row r="61" spans="1:4" ht="54" thickTop="1" thickBot="1">
      <c r="A61" s="139" t="s">
        <v>1460</v>
      </c>
      <c r="B61" s="138" t="s">
        <v>1461</v>
      </c>
      <c r="C61" s="133" t="s">
        <v>377</v>
      </c>
      <c r="D61" s="178">
        <f>VLOOKUP('235.11'!A88,'235.11'!A88:N166,14,FALSE)</f>
        <v>663.53353494932026</v>
      </c>
    </row>
    <row r="62" spans="1:4" ht="54" thickTop="1" thickBot="1">
      <c r="A62" s="139" t="s">
        <v>1462</v>
      </c>
      <c r="B62" s="138" t="s">
        <v>1873</v>
      </c>
      <c r="C62" s="133" t="s">
        <v>387</v>
      </c>
      <c r="D62" s="178">
        <f>VLOOKUP('236.1'!A88,'236.1'!A88:N167,14,FALSE)</f>
        <v>130156.91590597307</v>
      </c>
    </row>
    <row r="63" spans="1:4" ht="54" thickTop="1" thickBot="1">
      <c r="A63" s="139" t="s">
        <v>1465</v>
      </c>
      <c r="B63" s="138" t="s">
        <v>1874</v>
      </c>
      <c r="C63" s="133" t="s">
        <v>387</v>
      </c>
      <c r="D63" s="178">
        <f>VLOOKUP('236.10'!A87,'236.10'!A87:N168,14,FALSE)</f>
        <v>16170.434341413846</v>
      </c>
    </row>
    <row r="64" spans="1:4" ht="54" thickTop="1" thickBot="1">
      <c r="A64" s="139" t="s">
        <v>1466</v>
      </c>
      <c r="B64" s="140" t="s">
        <v>1467</v>
      </c>
      <c r="C64" s="174" t="s">
        <v>377</v>
      </c>
      <c r="D64" s="178">
        <f>VLOOKUP('236.11'!A88,'236.11'!A88:N169,14,FALSE)</f>
        <v>1424.8310195569904</v>
      </c>
    </row>
    <row r="65" spans="1:4" ht="54" thickTop="1" thickBot="1">
      <c r="A65" s="137" t="s">
        <v>1023</v>
      </c>
      <c r="B65" s="138" t="s">
        <v>1199</v>
      </c>
      <c r="C65" s="133" t="s">
        <v>233</v>
      </c>
      <c r="D65" s="178">
        <f>VLOOKUP('310.1'!A87,'310.1'!A87:N170,14,FALSE)</f>
        <v>945.51161004192068</v>
      </c>
    </row>
    <row r="66" spans="1:4" ht="54" thickTop="1" thickBot="1">
      <c r="A66" s="137" t="s">
        <v>1024</v>
      </c>
      <c r="B66" s="138" t="s">
        <v>1200</v>
      </c>
      <c r="C66" s="133" t="s">
        <v>387</v>
      </c>
      <c r="D66" s="178">
        <f>VLOOKUP('311.1'!A87,'311.1'!A87:N171,14,FALSE)</f>
        <v>65324.90926193296</v>
      </c>
    </row>
    <row r="67" spans="1:4" ht="54" thickTop="1" thickBot="1">
      <c r="A67" s="137" t="s">
        <v>1025</v>
      </c>
      <c r="B67" s="138" t="s">
        <v>1201</v>
      </c>
      <c r="C67" s="133" t="s">
        <v>998</v>
      </c>
      <c r="D67" s="178">
        <f>VLOOKUP('312.1'!A88,'312.1'!A88:N172,14,FALSE)</f>
        <v>7568.3842379872003</v>
      </c>
    </row>
    <row r="68" spans="1:4" ht="54" thickTop="1" thickBot="1">
      <c r="A68" s="137" t="s">
        <v>1026</v>
      </c>
      <c r="B68" s="138" t="s">
        <v>1202</v>
      </c>
      <c r="C68" s="133" t="s">
        <v>998</v>
      </c>
      <c r="D68" s="178">
        <f>VLOOKUP('312.2'!A88,'312.2'!A88:N173,14,FALSE)</f>
        <v>10536.378056805708</v>
      </c>
    </row>
    <row r="69" spans="1:4" ht="54" thickTop="1" thickBot="1">
      <c r="A69" s="137" t="s">
        <v>1027</v>
      </c>
      <c r="B69" s="138" t="s">
        <v>1203</v>
      </c>
      <c r="C69" s="133" t="s">
        <v>1464</v>
      </c>
      <c r="D69" s="178">
        <f>VLOOKUP('312.3'!A87,'312.3'!A87:N174,14,FALSE)</f>
        <v>3794.953990536857</v>
      </c>
    </row>
    <row r="70" spans="1:4" ht="54" thickTop="1" thickBot="1">
      <c r="A70" s="137" t="s">
        <v>1028</v>
      </c>
      <c r="B70" s="138" t="s">
        <v>1204</v>
      </c>
      <c r="C70" s="133" t="s">
        <v>387</v>
      </c>
      <c r="D70" s="179">
        <f>VLOOKUP('312.4'!A88,'312.4'!A88:N175,14,FALSE)</f>
        <v>65316.536278496882</v>
      </c>
    </row>
    <row r="71" spans="1:4" ht="54" thickTop="1" thickBot="1">
      <c r="A71" s="137" t="s">
        <v>1029</v>
      </c>
      <c r="B71" s="138" t="s">
        <v>1469</v>
      </c>
      <c r="C71" s="133" t="s">
        <v>387</v>
      </c>
      <c r="D71" s="179">
        <f>VLOOKUP('320.1'!A88,'320.1'!A88:N176,14,FALSE)</f>
        <v>102270.88507787263</v>
      </c>
    </row>
    <row r="72" spans="1:4" ht="54" thickTop="1" thickBot="1">
      <c r="A72" s="137" t="s">
        <v>1030</v>
      </c>
      <c r="B72" s="138" t="s">
        <v>1470</v>
      </c>
      <c r="C72" s="133" t="s">
        <v>387</v>
      </c>
      <c r="D72" s="179">
        <f>VLOOKUP('320.2'!A88,'320.2'!A88:N177,14,FALSE)</f>
        <v>102270.88507787263</v>
      </c>
    </row>
    <row r="73" spans="1:4" ht="54" thickTop="1" thickBot="1">
      <c r="A73" s="137" t="s">
        <v>1473</v>
      </c>
      <c r="B73" s="138" t="s">
        <v>1474</v>
      </c>
      <c r="C73" s="133" t="s">
        <v>387</v>
      </c>
      <c r="D73" s="179">
        <f>VLOOKUP('320.3'!A88,'320.3'!A88:N178,14,FALSE)</f>
        <v>102270.88507787263</v>
      </c>
    </row>
    <row r="74" spans="1:4" ht="54" thickTop="1" thickBot="1">
      <c r="A74" s="137" t="s">
        <v>1475</v>
      </c>
      <c r="B74" s="138" t="s">
        <v>1476</v>
      </c>
      <c r="C74" s="133" t="s">
        <v>387</v>
      </c>
      <c r="D74" s="179">
        <f>VLOOKUP('320.4'!A88,'320.4'!A88:N179,14,FALSE)</f>
        <v>117826.56228875887</v>
      </c>
    </row>
    <row r="75" spans="1:4" ht="54" thickTop="1" thickBot="1">
      <c r="A75" s="137" t="s">
        <v>1477</v>
      </c>
      <c r="B75" s="138" t="s">
        <v>1478</v>
      </c>
      <c r="C75" s="133" t="s">
        <v>387</v>
      </c>
      <c r="D75" s="179">
        <f>VLOOKUP('320.5'!A88,'320.5'!A88:N180,14,FALSE)</f>
        <v>117826.56228875887</v>
      </c>
    </row>
    <row r="76" spans="1:4" ht="54" thickTop="1" thickBot="1">
      <c r="A76" s="137" t="s">
        <v>1479</v>
      </c>
      <c r="B76" s="138" t="s">
        <v>1480</v>
      </c>
      <c r="C76" s="133" t="s">
        <v>387</v>
      </c>
      <c r="D76" s="179">
        <f>VLOOKUP('320.6'!A88,'320.6'!A88:N181,14,FALSE)</f>
        <v>117826.56228875887</v>
      </c>
    </row>
    <row r="77" spans="1:4" ht="54" thickTop="1" thickBot="1">
      <c r="A77" s="137" t="s">
        <v>1031</v>
      </c>
      <c r="B77" s="138" t="s">
        <v>1481</v>
      </c>
      <c r="C77" s="133" t="s">
        <v>387</v>
      </c>
      <c r="D77" s="179">
        <f>VLOOKUP('330.1'!A88,'330.1'!A88:N182,14,FALSE)</f>
        <v>147789.1922045096</v>
      </c>
    </row>
    <row r="78" spans="1:4" ht="54" thickTop="1" thickBot="1">
      <c r="A78" s="139" t="s">
        <v>1032</v>
      </c>
      <c r="B78" s="138" t="s">
        <v>1482</v>
      </c>
      <c r="C78" s="133" t="s">
        <v>387</v>
      </c>
      <c r="D78" s="179">
        <f>VLOOKUP('330.2'!A88,'330.1'!A88:N183,14,FALSE)</f>
        <v>147789.1922045096</v>
      </c>
    </row>
    <row r="79" spans="1:4" ht="54" thickTop="1" thickBot="1">
      <c r="A79" s="139" t="s">
        <v>1483</v>
      </c>
      <c r="B79" s="140" t="s">
        <v>1484</v>
      </c>
      <c r="C79" s="133" t="s">
        <v>387</v>
      </c>
      <c r="D79" s="179">
        <f>VLOOKUP('330.3'!A88,'330.3'!A88:N184,14,FALSE)</f>
        <v>147789.1922045096</v>
      </c>
    </row>
    <row r="80" spans="1:4" ht="54" thickTop="1" thickBot="1">
      <c r="A80" s="139" t="s">
        <v>1485</v>
      </c>
      <c r="B80" s="140" t="s">
        <v>1486</v>
      </c>
      <c r="C80" s="133" t="s">
        <v>387</v>
      </c>
      <c r="D80" s="179">
        <f>VLOOKUP('330.4'!A88,'330.4'!A88:N185,14,FALSE)</f>
        <v>163344.86941539583</v>
      </c>
    </row>
    <row r="81" spans="1:4" ht="54" thickTop="1" thickBot="1">
      <c r="A81" s="139" t="s">
        <v>1487</v>
      </c>
      <c r="B81" s="140" t="s">
        <v>1488</v>
      </c>
      <c r="C81" s="133" t="s">
        <v>387</v>
      </c>
      <c r="D81" s="179">
        <f>VLOOKUP('330.5'!A88,'330.5'!A88:N186,14,FALSE)</f>
        <v>163344.86941539583</v>
      </c>
    </row>
    <row r="82" spans="1:4" ht="54" thickTop="1" thickBot="1">
      <c r="A82" s="139" t="s">
        <v>1489</v>
      </c>
      <c r="B82" s="140" t="s">
        <v>1490</v>
      </c>
      <c r="C82" s="133" t="s">
        <v>387</v>
      </c>
      <c r="D82" s="179">
        <f>VLOOKUP('330.6'!A88,'330.6'!A88:N187,14,FALSE)</f>
        <v>163344.86941539583</v>
      </c>
    </row>
    <row r="83" spans="1:4" ht="54" thickTop="1" thickBot="1">
      <c r="A83" s="137" t="s">
        <v>1033</v>
      </c>
      <c r="B83" s="138" t="s">
        <v>1491</v>
      </c>
      <c r="C83" s="133" t="s">
        <v>387</v>
      </c>
      <c r="D83" s="179">
        <f>VLOOKUP('340.1'!A88,'340.1'!A88:N188,14,FALSE)</f>
        <v>148762.88952302642</v>
      </c>
    </row>
    <row r="84" spans="1:4" ht="54" thickTop="1" thickBot="1">
      <c r="A84" s="137" t="s">
        <v>1034</v>
      </c>
      <c r="B84" s="138" t="s">
        <v>1492</v>
      </c>
      <c r="C84" s="133" t="s">
        <v>387</v>
      </c>
      <c r="D84" s="179">
        <f>VLOOKUP('340.2'!A88,'340.2'!A88:N190,14,FALSE)</f>
        <v>148762.88952302642</v>
      </c>
    </row>
    <row r="85" spans="1:4" ht="54" thickTop="1" thickBot="1">
      <c r="A85" s="137" t="s">
        <v>1035</v>
      </c>
      <c r="B85" s="138" t="s">
        <v>1493</v>
      </c>
      <c r="C85" s="133" t="s">
        <v>387</v>
      </c>
      <c r="D85" s="179">
        <f>VLOOKUP('340.3'!A88,'340.3'!A88:N191,14,FALSE)</f>
        <v>148762.88952302642</v>
      </c>
    </row>
    <row r="86" spans="1:4" ht="54" thickTop="1" thickBot="1">
      <c r="A86" s="137" t="s">
        <v>1494</v>
      </c>
      <c r="B86" s="138" t="s">
        <v>2021</v>
      </c>
      <c r="C86" s="133" t="s">
        <v>387</v>
      </c>
      <c r="D86" s="179">
        <f>VLOOKUP('350.1'!A88,'350.1'!A88:N192,14,FALSE)</f>
        <v>207031.24621683359</v>
      </c>
    </row>
    <row r="87" spans="1:4" ht="54" thickTop="1" thickBot="1">
      <c r="A87" s="195" t="s">
        <v>1495</v>
      </c>
      <c r="B87" s="138" t="s">
        <v>2022</v>
      </c>
      <c r="C87" s="133" t="s">
        <v>387</v>
      </c>
      <c r="D87" s="179">
        <f>VLOOKUP('350.2'!A88,'350.2'!A88:N193,14,FALSE)</f>
        <v>207031.24621683359</v>
      </c>
    </row>
    <row r="88" spans="1:4" ht="54" thickTop="1" thickBot="1">
      <c r="A88" s="139" t="s">
        <v>1496</v>
      </c>
      <c r="B88" s="140" t="s">
        <v>1497</v>
      </c>
      <c r="C88" s="133" t="s">
        <v>387</v>
      </c>
      <c r="D88" s="179">
        <f>VLOOKUP('350.3'!A88,'350.3'!A88:N194,14,FALSE)</f>
        <v>207031.24621683359</v>
      </c>
    </row>
    <row r="89" spans="1:4" ht="54" thickTop="1" thickBot="1">
      <c r="A89" s="137" t="s">
        <v>1498</v>
      </c>
      <c r="B89" s="138" t="s">
        <v>1499</v>
      </c>
      <c r="C89" s="133" t="s">
        <v>387</v>
      </c>
      <c r="D89" s="179">
        <f>VLOOKUP('350.4'!A88,'350.4'!A88:N195,14,FALSE)</f>
        <v>207031.24621683359</v>
      </c>
    </row>
    <row r="90" spans="1:4" ht="54" thickTop="1" thickBot="1">
      <c r="A90" s="139" t="s">
        <v>1500</v>
      </c>
      <c r="B90" s="140" t="s">
        <v>1501</v>
      </c>
      <c r="C90" s="133" t="s">
        <v>387</v>
      </c>
      <c r="D90" s="179">
        <f>VLOOKUP('350.10'!A88,'350.10'!A88:N196,14,FALSE)</f>
        <v>147313.22807139475</v>
      </c>
    </row>
    <row r="91" spans="1:4" ht="54" thickTop="1" thickBot="1">
      <c r="A91" s="139" t="s">
        <v>1502</v>
      </c>
      <c r="B91" s="140" t="s">
        <v>1503</v>
      </c>
      <c r="C91" s="133" t="s">
        <v>387</v>
      </c>
      <c r="D91" s="179">
        <f>VLOOKUP('350.11'!A88,'350.11'!A88:N197,14,FALSE)</f>
        <v>147313.22807139475</v>
      </c>
    </row>
    <row r="92" spans="1:4" ht="54" thickTop="1" thickBot="1">
      <c r="A92" s="139" t="s">
        <v>1504</v>
      </c>
      <c r="B92" s="140" t="s">
        <v>1505</v>
      </c>
      <c r="C92" s="133" t="s">
        <v>387</v>
      </c>
      <c r="D92" s="179">
        <f>VLOOKUP('350.12'!A88,'350.12'!A88:N198,14,FALSE)</f>
        <v>147313.22807139475</v>
      </c>
    </row>
    <row r="93" spans="1:4" ht="54" thickTop="1" thickBot="1">
      <c r="A93" s="139" t="s">
        <v>1506</v>
      </c>
      <c r="B93" s="140" t="s">
        <v>1507</v>
      </c>
      <c r="C93" s="133" t="s">
        <v>387</v>
      </c>
      <c r="D93" s="179">
        <f>VLOOKUP('350.13'!A88,'350.13'!A88:N199,14,FALSE)</f>
        <v>147313.22807139475</v>
      </c>
    </row>
    <row r="94" spans="1:4" ht="54" thickTop="1" thickBot="1">
      <c r="A94" s="137" t="s">
        <v>1508</v>
      </c>
      <c r="B94" s="138" t="s">
        <v>1509</v>
      </c>
      <c r="C94" s="133" t="s">
        <v>998</v>
      </c>
      <c r="D94" s="179">
        <f>VLOOKUP('350.14'!A88,'350.14'!A88:N200,14,FALSE)</f>
        <v>663.53353494932026</v>
      </c>
    </row>
    <row r="95" spans="1:4" ht="54" thickTop="1" thickBot="1">
      <c r="A95" s="139" t="s">
        <v>1510</v>
      </c>
      <c r="B95" s="140" t="s">
        <v>1511</v>
      </c>
      <c r="C95" s="133" t="s">
        <v>387</v>
      </c>
      <c r="D95" s="179">
        <f>VLOOKUP('351.1'!A88,'351.1'!A88:N201,14,FALSE)</f>
        <v>207031.24621683359</v>
      </c>
    </row>
    <row r="96" spans="1:4" ht="54" thickTop="1" thickBot="1">
      <c r="A96" s="139" t="s">
        <v>1512</v>
      </c>
      <c r="B96" s="140" t="s">
        <v>1513</v>
      </c>
      <c r="C96" s="133" t="s">
        <v>387</v>
      </c>
      <c r="D96" s="179">
        <f>VLOOKUP('351.2'!A88,'351.2'!A88:N202,14,FALSE)</f>
        <v>207031.24621683359</v>
      </c>
    </row>
    <row r="97" spans="1:4" ht="54" thickTop="1" thickBot="1">
      <c r="A97" s="139" t="s">
        <v>1514</v>
      </c>
      <c r="B97" s="140" t="s">
        <v>1515</v>
      </c>
      <c r="C97" s="133" t="s">
        <v>387</v>
      </c>
      <c r="D97" s="179">
        <f>VLOOKUP('351.10'!A88,'351.10'!A88:N203,14,FALSE)</f>
        <v>147313.22807139475</v>
      </c>
    </row>
    <row r="98" spans="1:4" ht="54" thickTop="1" thickBot="1">
      <c r="A98" s="139" t="s">
        <v>1516</v>
      </c>
      <c r="B98" s="140" t="s">
        <v>1517</v>
      </c>
      <c r="C98" s="133" t="s">
        <v>387</v>
      </c>
      <c r="D98" s="179">
        <f>VLOOKUP('351.11'!A88,'351.11'!A88:N204,14,FALSE)</f>
        <v>147313.22807139475</v>
      </c>
    </row>
    <row r="99" spans="1:4" ht="54" thickTop="1" thickBot="1">
      <c r="A99" s="139" t="s">
        <v>1518</v>
      </c>
      <c r="B99" s="140" t="s">
        <v>1519</v>
      </c>
      <c r="C99" s="133" t="s">
        <v>998</v>
      </c>
      <c r="D99" s="179">
        <f>VLOOKUP('351.12'!A88,'351.12'!A88:N205,14,FALSE)</f>
        <v>663.53353494932026</v>
      </c>
    </row>
    <row r="100" spans="1:4" ht="54" thickTop="1" thickBot="1">
      <c r="A100" s="139" t="s">
        <v>1522</v>
      </c>
      <c r="B100" s="140" t="s">
        <v>1520</v>
      </c>
      <c r="C100" s="133" t="s">
        <v>998</v>
      </c>
      <c r="D100" s="179">
        <f>VLOOKUP('410.1'!A88,'410.1'!A88:N206,14,FALSE)</f>
        <v>3264.7932007003606</v>
      </c>
    </row>
    <row r="101" spans="1:4" ht="54" thickTop="1" thickBot="1">
      <c r="A101" s="139" t="s">
        <v>1523</v>
      </c>
      <c r="B101" s="140" t="s">
        <v>1521</v>
      </c>
      <c r="C101" s="133" t="s">
        <v>998</v>
      </c>
      <c r="D101" s="179">
        <f>VLOOKUP('410.2'!A88,'410.2'!A88:N207,14,FALSE)</f>
        <v>1929.1959822320314</v>
      </c>
    </row>
    <row r="102" spans="1:4" ht="54" thickTop="1" thickBot="1">
      <c r="A102" s="139" t="s">
        <v>1525</v>
      </c>
      <c r="B102" s="140" t="s">
        <v>1524</v>
      </c>
      <c r="C102" s="133" t="s">
        <v>377</v>
      </c>
      <c r="D102" s="179">
        <f>VLOOKUP('410.3'!A88,'410.3'!A88:N208,14,FALSE)</f>
        <v>1929.1959822320314</v>
      </c>
    </row>
    <row r="103" spans="1:4" ht="54" thickTop="1" thickBot="1">
      <c r="A103" s="139" t="s">
        <v>1527</v>
      </c>
      <c r="B103" s="140" t="s">
        <v>1526</v>
      </c>
      <c r="C103" s="133" t="s">
        <v>1464</v>
      </c>
      <c r="D103" s="179">
        <f>VLOOKUP('411.1'!A88,'411.1'!A88:N209,14,FALSE)</f>
        <v>3116.3935097594349</v>
      </c>
    </row>
    <row r="104" spans="1:4" ht="54" thickTop="1" thickBot="1">
      <c r="A104" s="137" t="s">
        <v>1036</v>
      </c>
      <c r="B104" s="138" t="s">
        <v>1958</v>
      </c>
      <c r="C104" s="133" t="s">
        <v>1464</v>
      </c>
      <c r="D104" s="179">
        <f>VLOOKUP('411.2'!A88,'411.2'!A88:N210,14,FALSE)</f>
        <v>4986.6660852943342</v>
      </c>
    </row>
    <row r="105" spans="1:4" ht="54" thickTop="1" thickBot="1">
      <c r="A105" s="137" t="s">
        <v>1037</v>
      </c>
      <c r="B105" s="138" t="s">
        <v>2054</v>
      </c>
      <c r="C105" s="133" t="s">
        <v>1464</v>
      </c>
      <c r="D105" s="179">
        <f>VLOOKUP('411.3'!A88,'411.3'!A88:N211,14,FALSE)</f>
        <v>3561.5925825822123</v>
      </c>
    </row>
    <row r="106" spans="1:4" ht="54" thickTop="1" thickBot="1">
      <c r="A106" s="137" t="s">
        <v>1528</v>
      </c>
      <c r="B106" s="138" t="s">
        <v>2055</v>
      </c>
      <c r="C106" s="133" t="s">
        <v>1464</v>
      </c>
      <c r="D106" s="179">
        <f>VLOOKUP('411.4'!A88,'411.4'!A88:N212,14,FALSE)</f>
        <v>2671.1944369366588</v>
      </c>
    </row>
    <row r="107" spans="1:4" ht="54" thickTop="1" thickBot="1">
      <c r="A107" s="137" t="s">
        <v>1535</v>
      </c>
      <c r="B107" s="191" t="s">
        <v>1606</v>
      </c>
      <c r="C107" s="133" t="s">
        <v>998</v>
      </c>
      <c r="D107" s="179">
        <f>VLOOKUP('413.1'!A88,'413.1'!A88:N213,14,FALSE)</f>
        <v>4006.791655404988</v>
      </c>
    </row>
    <row r="108" spans="1:4" ht="54" thickTop="1" thickBot="1">
      <c r="A108" s="137" t="s">
        <v>1537</v>
      </c>
      <c r="B108" s="138" t="s">
        <v>1607</v>
      </c>
      <c r="C108" s="133" t="s">
        <v>998</v>
      </c>
      <c r="D108" s="179">
        <f>VLOOKUP('413.2'!A88,'413.2'!A88:N214,14,FALSE)</f>
        <v>4006.791655404988</v>
      </c>
    </row>
    <row r="109" spans="1:4" ht="54" thickTop="1" thickBot="1">
      <c r="A109" s="137" t="s">
        <v>1539</v>
      </c>
      <c r="B109" s="138" t="s">
        <v>1608</v>
      </c>
      <c r="C109" s="133" t="s">
        <v>998</v>
      </c>
      <c r="D109" s="179">
        <f>VLOOKUP('413.3'!A88,'413.3'!A88:N215,14,FALSE)</f>
        <v>4006.791655404988</v>
      </c>
    </row>
    <row r="110" spans="1:4" ht="54" thickTop="1" thickBot="1">
      <c r="A110" s="137" t="s">
        <v>1038</v>
      </c>
      <c r="B110" s="138" t="s">
        <v>1205</v>
      </c>
      <c r="C110" s="133" t="s">
        <v>998</v>
      </c>
      <c r="D110" s="179">
        <f>VLOOKUP('414.1'!A88,'414.1'!A88:N216,14,FALSE)</f>
        <v>3709.9922735231371</v>
      </c>
    </row>
    <row r="111" spans="1:4" ht="54" thickTop="1" thickBot="1">
      <c r="A111" s="137" t="s">
        <v>1039</v>
      </c>
      <c r="B111" s="138" t="s">
        <v>1959</v>
      </c>
      <c r="C111" s="133" t="s">
        <v>998</v>
      </c>
      <c r="D111" s="179">
        <f>VLOOKUP('414.2'!A88,'414.2'!A88:N217,14,FALSE)</f>
        <v>4451.9907282277654</v>
      </c>
    </row>
    <row r="112" spans="1:4" ht="54" thickTop="1" thickBot="1">
      <c r="A112" s="137" t="s">
        <v>1040</v>
      </c>
      <c r="B112" s="138" t="s">
        <v>1960</v>
      </c>
      <c r="C112" s="133" t="s">
        <v>998</v>
      </c>
      <c r="D112" s="179">
        <f>VLOOKUP('414.3'!A88,'414.3'!A88:N218,14,FALSE)</f>
        <v>4451.9907282277654</v>
      </c>
    </row>
    <row r="113" spans="1:4" ht="54" thickTop="1" thickBot="1">
      <c r="A113" s="137" t="s">
        <v>1041</v>
      </c>
      <c r="B113" s="138" t="s">
        <v>1206</v>
      </c>
      <c r="C113" s="133" t="s">
        <v>998</v>
      </c>
      <c r="D113" s="179">
        <f>VLOOKUP('414.4'!A88,'414.4'!A88:N219,14,FALSE)</f>
        <v>5193.9891829323924</v>
      </c>
    </row>
    <row r="114" spans="1:4" ht="54" thickTop="1" thickBot="1">
      <c r="A114" s="137" t="s">
        <v>1042</v>
      </c>
      <c r="B114" s="138" t="s">
        <v>1207</v>
      </c>
      <c r="C114" s="133" t="s">
        <v>998</v>
      </c>
      <c r="D114" s="179">
        <f>VLOOKUP('414.5'!A88,'414.5'!A88:N220,14,FALSE)</f>
        <v>5342.3888738733176</v>
      </c>
    </row>
    <row r="115" spans="1:4" ht="54" thickTop="1" thickBot="1">
      <c r="A115" s="137" t="s">
        <v>1546</v>
      </c>
      <c r="B115" s="138" t="s">
        <v>2056</v>
      </c>
      <c r="C115" s="133" t="s">
        <v>998</v>
      </c>
      <c r="D115" s="179">
        <f>VLOOKUP('414.6'!A88,'414.6'!A88:N221,14,FALSE)</f>
        <v>4897.1898010505411</v>
      </c>
    </row>
    <row r="116" spans="1:4" ht="54" thickTop="1" thickBot="1">
      <c r="A116" s="137" t="s">
        <v>1043</v>
      </c>
      <c r="B116" s="138" t="s">
        <v>1961</v>
      </c>
      <c r="C116" s="133" t="s">
        <v>1464</v>
      </c>
      <c r="D116" s="179">
        <f>VLOOKUP('415.1'!A88,'415.1'!A88:N222,14,FALSE)</f>
        <v>5633.3686600319952</v>
      </c>
    </row>
    <row r="117" spans="1:4" ht="54" thickTop="1" thickBot="1">
      <c r="A117" s="137" t="s">
        <v>1044</v>
      </c>
      <c r="B117" s="138" t="s">
        <v>2058</v>
      </c>
      <c r="C117" s="133" t="s">
        <v>233</v>
      </c>
      <c r="D117" s="179">
        <f>VLOOKUP('420.1'!A87,'420.1'!A87:N223,14,FALSE)</f>
        <v>3523.4931883464619</v>
      </c>
    </row>
    <row r="118" spans="1:4" ht="54" thickTop="1" thickBot="1">
      <c r="A118" s="137" t="s">
        <v>1045</v>
      </c>
      <c r="B118" s="138" t="s">
        <v>2057</v>
      </c>
      <c r="C118" s="142" t="s">
        <v>233</v>
      </c>
      <c r="D118" s="179">
        <f>VLOOKUP('420.2 '!A88,'420.2 '!A59:N107,14,FALSE)</f>
        <v>2336.295660819058</v>
      </c>
    </row>
    <row r="119" spans="1:4" ht="54" thickTop="1" thickBot="1">
      <c r="A119" s="137" t="s">
        <v>1551</v>
      </c>
      <c r="B119" s="138" t="s">
        <v>1552</v>
      </c>
      <c r="C119" s="133" t="s">
        <v>233</v>
      </c>
      <c r="D119" s="179">
        <f>VLOOKUP('420.3'!A88,'420.3'!A88:N225,14,FALSE)</f>
        <v>4102.2519830160718</v>
      </c>
    </row>
    <row r="120" spans="1:4" ht="54" thickTop="1" thickBot="1">
      <c r="A120" s="137" t="s">
        <v>1046</v>
      </c>
      <c r="B120" s="138" t="s">
        <v>1208</v>
      </c>
      <c r="C120" s="133" t="s">
        <v>233</v>
      </c>
      <c r="D120" s="179">
        <f>VLOOKUP('421.1'!A88,'421.1'!A88:N226,14,FALSE)</f>
        <v>1542.3573142851069</v>
      </c>
    </row>
    <row r="121" spans="1:4" ht="54" thickTop="1" thickBot="1">
      <c r="A121" s="137" t="s">
        <v>1047</v>
      </c>
      <c r="B121" s="138" t="s">
        <v>1209</v>
      </c>
      <c r="C121" s="133" t="s">
        <v>233</v>
      </c>
      <c r="D121" s="179">
        <f>VLOOKUP('421.2'!A88,'421.2'!A88:N227,14,FALSE)</f>
        <v>1475.5774533616905</v>
      </c>
    </row>
    <row r="122" spans="1:4" ht="54" thickTop="1" thickBot="1">
      <c r="A122" s="137" t="s">
        <v>1048</v>
      </c>
      <c r="B122" s="138" t="s">
        <v>1962</v>
      </c>
      <c r="C122" s="133" t="s">
        <v>233</v>
      </c>
      <c r="D122" s="179">
        <f>VLOOKUP('421.3'!A88,'421.3'!A88:N228,14,FALSE)</f>
        <v>1542.3573142851069</v>
      </c>
    </row>
    <row r="123" spans="1:4" ht="54" thickTop="1" thickBot="1">
      <c r="A123" s="137" t="s">
        <v>1049</v>
      </c>
      <c r="B123" s="138" t="s">
        <v>1963</v>
      </c>
      <c r="C123" s="133" t="s">
        <v>233</v>
      </c>
      <c r="D123" s="179">
        <f>VLOOKUP('421.4'!A88,'421.4'!A88:N229,14,FALSE)</f>
        <v>1809.4767579787726</v>
      </c>
    </row>
    <row r="124" spans="1:4" ht="54" thickTop="1" thickBot="1">
      <c r="A124" s="137" t="s">
        <v>1556</v>
      </c>
      <c r="B124" s="140" t="s">
        <v>1557</v>
      </c>
      <c r="C124" s="133" t="s">
        <v>233</v>
      </c>
      <c r="D124" s="179">
        <f>VLOOKUP('430.1.1'!A87,'430.1.1'!A87:N230,14,FALSE)</f>
        <v>7163.1120160448654</v>
      </c>
    </row>
    <row r="125" spans="1:4" ht="54" thickTop="1" thickBot="1">
      <c r="A125" s="137" t="s">
        <v>1558</v>
      </c>
      <c r="B125" s="138" t="s">
        <v>1559</v>
      </c>
      <c r="C125" s="133" t="s">
        <v>233</v>
      </c>
      <c r="D125" s="179">
        <f>VLOOKUP('430.1.2'!A88,'430.1.2'!A88:N231,14,FALSE)</f>
        <v>5906.4236565646279</v>
      </c>
    </row>
    <row r="126" spans="1:4" ht="54" thickTop="1" thickBot="1">
      <c r="A126" s="137" t="s">
        <v>1560</v>
      </c>
      <c r="B126" s="138" t="s">
        <v>1609</v>
      </c>
      <c r="C126" s="133" t="s">
        <v>233</v>
      </c>
      <c r="D126" s="179">
        <f>VLOOKUP('430.2.1'!A88,'430.2.1'!A88:N232,14,FALSE)</f>
        <v>7163.1120160448654</v>
      </c>
    </row>
    <row r="127" spans="1:4" ht="54" thickTop="1" thickBot="1">
      <c r="A127" s="137" t="s">
        <v>1562</v>
      </c>
      <c r="B127" s="138" t="s">
        <v>1610</v>
      </c>
      <c r="C127" s="133" t="s">
        <v>233</v>
      </c>
      <c r="D127" s="179">
        <f>VLOOKUP('430.2.2'!A88,'430.2.2'!A88:N233,14,FALSE)</f>
        <v>5906.4236565646279</v>
      </c>
    </row>
    <row r="128" spans="1:4" ht="54" thickTop="1" thickBot="1">
      <c r="A128" s="137" t="s">
        <v>1563</v>
      </c>
      <c r="B128" s="138" t="s">
        <v>1611</v>
      </c>
      <c r="C128" s="133" t="s">
        <v>233</v>
      </c>
      <c r="D128" s="179">
        <f>VLOOKUP('431.1.1'!A88,'431.1.1'!A88:N234,14,FALSE)</f>
        <v>14983.537477036385</v>
      </c>
    </row>
    <row r="129" spans="1:4" ht="54" thickTop="1" thickBot="1">
      <c r="A129" s="137" t="s">
        <v>1565</v>
      </c>
      <c r="B129" s="138" t="s">
        <v>1612</v>
      </c>
      <c r="C129" s="133" t="s">
        <v>233</v>
      </c>
      <c r="D129" s="179">
        <f>VLOOKUP('431.1.2'!A88,'431.1.2'!A88:N235,14,FALSE)</f>
        <v>11899.435435013347</v>
      </c>
    </row>
    <row r="130" spans="1:4" ht="54" thickTop="1" thickBot="1">
      <c r="A130" s="137" t="s">
        <v>1568</v>
      </c>
      <c r="B130" s="138" t="s">
        <v>1613</v>
      </c>
      <c r="C130" s="133" t="s">
        <v>233</v>
      </c>
      <c r="D130" s="179">
        <f>VLOOKUP('431.2.1'!A88,'431.2.1'!A88:N236,14,FALSE)</f>
        <v>18129.610924984005</v>
      </c>
    </row>
    <row r="131" spans="1:4" ht="54" thickTop="1" thickBot="1">
      <c r="A131" s="137" t="s">
        <v>1569</v>
      </c>
      <c r="B131" s="138" t="s">
        <v>1614</v>
      </c>
      <c r="C131" s="133" t="s">
        <v>233</v>
      </c>
      <c r="D131" s="179">
        <f>VLOOKUP('431.2.2'!A88,'431.2.2'!A88:N237,14,FALSE)</f>
        <v>14303.510428256341</v>
      </c>
    </row>
    <row r="132" spans="1:4" ht="54" thickTop="1" thickBot="1">
      <c r="A132" s="137" t="s">
        <v>1050</v>
      </c>
      <c r="B132" s="138" t="s">
        <v>1210</v>
      </c>
      <c r="C132" s="133" t="s">
        <v>233</v>
      </c>
      <c r="D132" s="179">
        <f>VLOOKUP('432.1'!A88,'432.1'!A88:N238,14,FALSE)</f>
        <v>4869.3281745700197</v>
      </c>
    </row>
    <row r="133" spans="1:4" ht="54" thickTop="1" thickBot="1">
      <c r="A133" s="137" t="s">
        <v>1051</v>
      </c>
      <c r="B133" s="138" t="s">
        <v>1964</v>
      </c>
      <c r="C133" s="133" t="s">
        <v>233</v>
      </c>
      <c r="D133" s="179">
        <f>VLOOKUP('432.2'!A88,'432.2'!A88:N239,14,FALSE)</f>
        <v>5054.8277882461771</v>
      </c>
    </row>
    <row r="134" spans="1:4" ht="54" thickTop="1" thickBot="1">
      <c r="A134" s="137" t="s">
        <v>1052</v>
      </c>
      <c r="B134" s="138" t="s">
        <v>1965</v>
      </c>
      <c r="C134" s="133" t="s">
        <v>233</v>
      </c>
      <c r="D134" s="179">
        <f>VLOOKUP('433.1'!A88,'433.1'!A88:N240,14,FALSE)</f>
        <v>5451.1343610878012</v>
      </c>
    </row>
    <row r="135" spans="1:4" ht="54" thickTop="1" thickBot="1">
      <c r="A135" s="137" t="s">
        <v>1053</v>
      </c>
      <c r="B135" s="138" t="s">
        <v>1966</v>
      </c>
      <c r="C135" s="133" t="s">
        <v>233</v>
      </c>
      <c r="D135" s="179">
        <f>VLOOKUP('433.2'!A88,'433.2'!A88:N241,14,FALSE)</f>
        <v>5076.3310533202521</v>
      </c>
    </row>
    <row r="136" spans="1:4" ht="54" thickTop="1" thickBot="1">
      <c r="A136" s="137" t="s">
        <v>1054</v>
      </c>
      <c r="B136" s="138" t="s">
        <v>1967</v>
      </c>
      <c r="C136" s="133" t="s">
        <v>233</v>
      </c>
      <c r="D136" s="179">
        <f>VLOOKUP('433.3'!A88,'433.3'!A88:N242,14,FALSE)</f>
        <v>5875.6859885735475</v>
      </c>
    </row>
    <row r="137" spans="1:4" ht="54" thickTop="1" thickBot="1">
      <c r="A137" s="137" t="s">
        <v>1055</v>
      </c>
      <c r="B137" s="138" t="s">
        <v>1211</v>
      </c>
      <c r="C137" s="133" t="s">
        <v>233</v>
      </c>
      <c r="D137" s="179">
        <f>VLOOKUP('433.4'!A88,'433.4'!A88:N243,14,FALSE)</f>
        <v>3788.214979432461</v>
      </c>
    </row>
    <row r="138" spans="1:4" ht="54" thickTop="1" thickBot="1">
      <c r="A138" s="137" t="s">
        <v>1056</v>
      </c>
      <c r="B138" s="138" t="s">
        <v>1968</v>
      </c>
      <c r="C138" s="133" t="s">
        <v>233</v>
      </c>
      <c r="D138" s="179">
        <f>VLOOKUP('433.5'!A88,'433.5'!A88:N244,14,FALSE)</f>
        <v>6753.3416490944219</v>
      </c>
    </row>
    <row r="139" spans="1:4" ht="54" thickTop="1" thickBot="1">
      <c r="A139" s="137" t="s">
        <v>1057</v>
      </c>
      <c r="B139" s="138" t="s">
        <v>1969</v>
      </c>
      <c r="C139" s="133" t="s">
        <v>233</v>
      </c>
      <c r="D139" s="179">
        <f>VLOOKUP('433.6'!A88,'433.6'!A88:N245,14,FALSE)</f>
        <v>6332.4602372897161</v>
      </c>
    </row>
    <row r="140" spans="1:4" ht="54" thickTop="1" thickBot="1">
      <c r="A140" s="137" t="s">
        <v>1058</v>
      </c>
      <c r="B140" s="138" t="s">
        <v>1970</v>
      </c>
      <c r="C140" s="133" t="s">
        <v>233</v>
      </c>
      <c r="D140" s="179">
        <f>VLOOKUP('433.7'!A88,'433.7'!A88:N246,14,FALSE)</f>
        <v>7398.2668176274419</v>
      </c>
    </row>
    <row r="141" spans="1:4" ht="54" thickTop="1" thickBot="1">
      <c r="A141" s="137" t="s">
        <v>1059</v>
      </c>
      <c r="B141" s="138" t="s">
        <v>1212</v>
      </c>
      <c r="C141" s="133" t="s">
        <v>233</v>
      </c>
      <c r="D141" s="179">
        <f>VLOOKUP('433.8'!A88,'433.8'!A88:N247,14,FALSE)</f>
        <v>4739.8279975911455</v>
      </c>
    </row>
    <row r="142" spans="1:4" ht="54" thickTop="1" thickBot="1">
      <c r="A142" s="137" t="s">
        <v>1060</v>
      </c>
      <c r="B142" s="138" t="s">
        <v>1971</v>
      </c>
      <c r="C142" s="133" t="s">
        <v>387</v>
      </c>
      <c r="D142" s="179">
        <f>VLOOKUP('440.1'!A89,'440.1'!A89:N248,14,FALSE)</f>
        <v>258672.15538367355</v>
      </c>
    </row>
    <row r="143" spans="1:4" ht="54" thickTop="1" thickBot="1">
      <c r="A143" s="137" t="s">
        <v>1061</v>
      </c>
      <c r="B143" s="138" t="s">
        <v>1972</v>
      </c>
      <c r="C143" s="133" t="s">
        <v>387</v>
      </c>
      <c r="D143" s="179">
        <f>VLOOKUP('440.2'!A93,'440.2'!A93:N250,14,FALSE)</f>
        <v>258672.15538367355</v>
      </c>
    </row>
    <row r="144" spans="1:4" ht="54" thickTop="1" thickBot="1">
      <c r="A144" s="137" t="s">
        <v>1062</v>
      </c>
      <c r="B144" s="138" t="s">
        <v>1973</v>
      </c>
      <c r="C144" s="133" t="s">
        <v>387</v>
      </c>
      <c r="D144" s="179">
        <f>VLOOKUP('440.3'!A93,'440.3'!A93:N252,14,FALSE)</f>
        <v>258672.15538367355</v>
      </c>
    </row>
    <row r="145" spans="1:4" ht="54" thickTop="1" thickBot="1">
      <c r="A145" s="137" t="s">
        <v>1063</v>
      </c>
      <c r="B145" s="138" t="s">
        <v>1213</v>
      </c>
      <c r="C145" s="133" t="s">
        <v>387</v>
      </c>
      <c r="D145" s="179">
        <f>VLOOKUP('440.4'!A93,'440.4'!A93:N254,14,FALSE)</f>
        <v>272872.07755582867</v>
      </c>
    </row>
    <row r="146" spans="1:4" ht="54" thickTop="1" thickBot="1">
      <c r="A146" s="137" t="s">
        <v>1064</v>
      </c>
      <c r="B146" s="138" t="s">
        <v>1974</v>
      </c>
      <c r="C146" s="133" t="s">
        <v>387</v>
      </c>
      <c r="D146" s="179">
        <f>VLOOKUP('441.1'!A93,'441.1'!A93:N256,14,FALSE)</f>
        <v>258672.15538367355</v>
      </c>
    </row>
    <row r="147" spans="1:4" ht="54" thickTop="1" thickBot="1">
      <c r="A147" s="137" t="s">
        <v>1065</v>
      </c>
      <c r="B147" s="138" t="s">
        <v>1975</v>
      </c>
      <c r="C147" s="133" t="s">
        <v>387</v>
      </c>
      <c r="D147" s="179">
        <f>VLOOKUP('441.2'!A92,'441.2'!A92:N258,14,FALSE)</f>
        <v>258672.15538367355</v>
      </c>
    </row>
    <row r="148" spans="1:4" ht="54" thickTop="1" thickBot="1">
      <c r="A148" s="137" t="s">
        <v>1066</v>
      </c>
      <c r="B148" s="138" t="s">
        <v>1976</v>
      </c>
      <c r="C148" s="133" t="s">
        <v>387</v>
      </c>
      <c r="D148" s="179">
        <f>VLOOKUP('441.3'!A93,'441.3'!A93:N260,14,FALSE)</f>
        <v>258449.59783713828</v>
      </c>
    </row>
    <row r="149" spans="1:4" ht="54" thickTop="1" thickBot="1">
      <c r="A149" s="137" t="s">
        <v>1067</v>
      </c>
      <c r="B149" s="138" t="s">
        <v>1977</v>
      </c>
      <c r="C149" s="133" t="s">
        <v>387</v>
      </c>
      <c r="D149" s="179">
        <f>VLOOKUP('441.4'!A92,'441.4'!A92:N262,14,FALSE)</f>
        <v>272872.07755582867</v>
      </c>
    </row>
    <row r="150" spans="1:4" ht="54" thickTop="1" thickBot="1">
      <c r="A150" s="137" t="s">
        <v>1068</v>
      </c>
      <c r="B150" s="138" t="s">
        <v>1957</v>
      </c>
      <c r="C150" s="133" t="s">
        <v>387</v>
      </c>
      <c r="D150" s="179">
        <f>VLOOKUP('450.1'!A95,'450.1'!A95:N264,14,FALSE)</f>
        <v>291009.38118188211</v>
      </c>
    </row>
    <row r="151" spans="1:4" ht="54" thickTop="1" thickBot="1">
      <c r="A151" s="137" t="s">
        <v>1069</v>
      </c>
      <c r="B151" s="138" t="s">
        <v>1978</v>
      </c>
      <c r="C151" s="133" t="s">
        <v>387</v>
      </c>
      <c r="D151" s="179">
        <f>VLOOKUP('450.2'!A93,'450.2'!A93:N266,14,FALSE)</f>
        <v>291231.93872841739</v>
      </c>
    </row>
    <row r="152" spans="1:4" ht="54" thickTop="1" thickBot="1">
      <c r="A152" s="137" t="s">
        <v>1070</v>
      </c>
      <c r="B152" s="138" t="s">
        <v>1979</v>
      </c>
      <c r="C152" s="133" t="s">
        <v>387</v>
      </c>
      <c r="D152" s="179">
        <f>VLOOKUP('450.3'!A93,'450.3'!A93:N268,14,FALSE)</f>
        <v>291231.93872841739</v>
      </c>
    </row>
    <row r="153" spans="1:4" ht="54" thickTop="1" thickBot="1">
      <c r="A153" s="137" t="s">
        <v>1071</v>
      </c>
      <c r="B153" s="138" t="s">
        <v>1980</v>
      </c>
      <c r="C153" s="133" t="s">
        <v>387</v>
      </c>
      <c r="D153" s="179">
        <f>VLOOKUP('450.4'!A92,'450.4'!A92:N270,14,FALSE)</f>
        <v>291009.38118188211</v>
      </c>
    </row>
    <row r="154" spans="1:4" ht="63.75" customHeight="1" thickTop="1" thickBot="1">
      <c r="A154" s="137" t="s">
        <v>1072</v>
      </c>
      <c r="B154" s="138" t="s">
        <v>1981</v>
      </c>
      <c r="C154" s="133" t="s">
        <v>387</v>
      </c>
      <c r="D154" s="179">
        <f>VLOOKUP('450.5'!A92,'450.5'!A92:N272,14,FALSE)</f>
        <v>291231.93872841739</v>
      </c>
    </row>
    <row r="155" spans="1:4" ht="54" thickTop="1" thickBot="1">
      <c r="A155" s="137" t="s">
        <v>1073</v>
      </c>
      <c r="B155" s="138" t="s">
        <v>1982</v>
      </c>
      <c r="C155" s="133" t="s">
        <v>387</v>
      </c>
      <c r="D155" s="179">
        <f>VLOOKUP('450.6'!A93,'450.6'!A93:N274,14,FALSE)</f>
        <v>291231.93872841739</v>
      </c>
    </row>
    <row r="156" spans="1:4" ht="54" thickTop="1" thickBot="1">
      <c r="A156" s="137" t="s">
        <v>1074</v>
      </c>
      <c r="B156" s="138" t="s">
        <v>1983</v>
      </c>
      <c r="C156" s="133" t="s">
        <v>387</v>
      </c>
      <c r="D156" s="179">
        <f>VLOOKUP('450.7'!A93,'450.7'!A93:N275,14,FALSE)</f>
        <v>291231.93872841739</v>
      </c>
    </row>
    <row r="157" spans="1:4" ht="54" thickTop="1" thickBot="1">
      <c r="A157" s="137" t="s">
        <v>1075</v>
      </c>
      <c r="B157" s="138" t="s">
        <v>1984</v>
      </c>
      <c r="C157" s="133" t="s">
        <v>387</v>
      </c>
      <c r="D157" s="179">
        <f>VLOOKUP('450.8'!A93,'450.8'!A93:N276,14,FALSE)</f>
        <v>291231.93872841739</v>
      </c>
    </row>
    <row r="158" spans="1:4" ht="54" thickTop="1" thickBot="1">
      <c r="A158" s="137" t="s">
        <v>1584</v>
      </c>
      <c r="B158" s="138" t="s">
        <v>1615</v>
      </c>
      <c r="C158" s="133" t="s">
        <v>387</v>
      </c>
      <c r="D158" s="179">
        <f>VLOOKUP('450.10'!A92,'450.10'!A92:N277,14,FALSE)</f>
        <v>322339.97045074275</v>
      </c>
    </row>
    <row r="159" spans="1:4" ht="54" thickTop="1" thickBot="1">
      <c r="A159" s="137" t="s">
        <v>1586</v>
      </c>
      <c r="B159" s="138" t="s">
        <v>1616</v>
      </c>
      <c r="C159" s="133" t="s">
        <v>387</v>
      </c>
      <c r="D159" s="179">
        <f>VLOOKUP('450.11'!A92,'450.11'!A92:N278,14,FALSE)</f>
        <v>322562.52799727803</v>
      </c>
    </row>
    <row r="160" spans="1:4" ht="54" thickTop="1" thickBot="1">
      <c r="A160" s="137" t="s">
        <v>1588</v>
      </c>
      <c r="B160" s="138" t="s">
        <v>1617</v>
      </c>
      <c r="C160" s="133" t="s">
        <v>387</v>
      </c>
      <c r="D160" s="179">
        <f>VLOOKUP('450.12'!A92,'450.11'!A92:N279,14,FALSE)</f>
        <v>322562.52799727803</v>
      </c>
    </row>
    <row r="161" spans="1:4" ht="54" thickTop="1" thickBot="1">
      <c r="A161" s="137" t="s">
        <v>1076</v>
      </c>
      <c r="B161" s="138" t="s">
        <v>1985</v>
      </c>
      <c r="C161" s="133" t="s">
        <v>387</v>
      </c>
      <c r="D161" s="179">
        <f>VLOOKUP('451.1'!A92,'451.1'!A92:N280,14,FALSE)</f>
        <v>291231.93872841739</v>
      </c>
    </row>
    <row r="162" spans="1:4" ht="54" thickTop="1" thickBot="1">
      <c r="A162" s="137" t="s">
        <v>1077</v>
      </c>
      <c r="B162" s="138" t="s">
        <v>1986</v>
      </c>
      <c r="C162" s="133" t="s">
        <v>387</v>
      </c>
      <c r="D162" s="179">
        <f>VLOOKUP('451.2'!A93,'451.2'!A93:N281,14,FALSE)</f>
        <v>291231.93872841739</v>
      </c>
    </row>
    <row r="163" spans="1:4" ht="54" thickTop="1" thickBot="1">
      <c r="A163" s="137" t="s">
        <v>1078</v>
      </c>
      <c r="B163" s="138" t="s">
        <v>1987</v>
      </c>
      <c r="C163" s="133" t="s">
        <v>387</v>
      </c>
      <c r="D163" s="179">
        <f>VLOOKUP('451.3'!A92,'451.3'!A92:N282,14,FALSE)</f>
        <v>291231.93872841739</v>
      </c>
    </row>
    <row r="164" spans="1:4" ht="54" thickTop="1" thickBot="1">
      <c r="A164" s="137" t="s">
        <v>1079</v>
      </c>
      <c r="B164" s="138" t="s">
        <v>1988</v>
      </c>
      <c r="C164" s="133" t="s">
        <v>387</v>
      </c>
      <c r="D164" s="179">
        <f>VLOOKUP('451.4'!A92,'451.4'!A92:N283,14,FALSE)</f>
        <v>322562.52799727803</v>
      </c>
    </row>
    <row r="165" spans="1:4" ht="54" thickTop="1" thickBot="1">
      <c r="A165" s="137" t="s">
        <v>1080</v>
      </c>
      <c r="B165" s="138" t="s">
        <v>1989</v>
      </c>
      <c r="C165" s="133" t="s">
        <v>387</v>
      </c>
      <c r="D165" s="179">
        <f>VLOOKUP('452.1'!A93,'452.1'!A93:N284,14,FALSE)</f>
        <v>291231.93872841739</v>
      </c>
    </row>
    <row r="166" spans="1:4" ht="54" thickTop="1" thickBot="1">
      <c r="A166" s="137" t="s">
        <v>1081</v>
      </c>
      <c r="B166" s="138" t="s">
        <v>1990</v>
      </c>
      <c r="C166" s="133" t="s">
        <v>387</v>
      </c>
      <c r="D166" s="179">
        <f>VLOOKUP('452.2'!A93,'452.2'!A93:N285,14,FALSE)</f>
        <v>291231.93872841739</v>
      </c>
    </row>
    <row r="167" spans="1:4" ht="54" thickTop="1" thickBot="1">
      <c r="A167" s="137" t="s">
        <v>1082</v>
      </c>
      <c r="B167" s="138" t="s">
        <v>1991</v>
      </c>
      <c r="C167" s="133" t="s">
        <v>387</v>
      </c>
      <c r="D167" s="179">
        <f>VLOOKUP('452.3'!A92,'452.3'!A92:N286,14,FALSE)</f>
        <v>291231.93872841739</v>
      </c>
    </row>
    <row r="168" spans="1:4" ht="54" thickTop="1" thickBot="1">
      <c r="A168" s="137" t="s">
        <v>1083</v>
      </c>
      <c r="B168" s="138" t="s">
        <v>1992</v>
      </c>
      <c r="C168" s="133" t="s">
        <v>387</v>
      </c>
      <c r="D168" s="179">
        <f>VLOOKUP('452.4'!A93,'452.4'!A93:N287,14,FALSE)</f>
        <v>291231.93872841739</v>
      </c>
    </row>
    <row r="169" spans="1:4" ht="54" thickTop="1" thickBot="1">
      <c r="A169" s="137" t="s">
        <v>1084</v>
      </c>
      <c r="B169" s="138" t="s">
        <v>1214</v>
      </c>
      <c r="C169" s="133" t="s">
        <v>387</v>
      </c>
      <c r="D169" s="179">
        <f>VLOOKUP('453.1'!A92,'453.1'!A92:N288,14,FALSE)</f>
        <v>295522.73990502924</v>
      </c>
    </row>
    <row r="170" spans="1:4" ht="54" thickTop="1" thickBot="1">
      <c r="A170" s="137" t="s">
        <v>1085</v>
      </c>
      <c r="B170" s="138" t="s">
        <v>1993</v>
      </c>
      <c r="C170" s="133" t="s">
        <v>233</v>
      </c>
      <c r="D170" s="179">
        <f>VLOOKUP('460.1'!A87,'460.1'!A87:N289,14,FALSE)</f>
        <v>7715.0807544937543</v>
      </c>
    </row>
    <row r="171" spans="1:4" ht="54" thickTop="1" thickBot="1">
      <c r="A171" s="196" t="s">
        <v>2017</v>
      </c>
      <c r="B171" s="138" t="s">
        <v>2073</v>
      </c>
      <c r="C171" s="133" t="s">
        <v>233</v>
      </c>
      <c r="D171" s="179">
        <f>VLOOKUP('460.2'!A87,'460.2'!A87:N290,14,FALSE)</f>
        <v>3857.5403772468771</v>
      </c>
    </row>
    <row r="172" spans="1:4" ht="51.75" customHeight="1" thickTop="1" thickBot="1">
      <c r="A172" s="137" t="s">
        <v>1086</v>
      </c>
      <c r="B172" s="138" t="s">
        <v>1215</v>
      </c>
      <c r="C172" s="133" t="s">
        <v>387</v>
      </c>
      <c r="D172" s="179">
        <f>VLOOKUP('461.1'!A87,'461.1'!A87:N291,14,FALSE)</f>
        <v>96635.990232071432</v>
      </c>
    </row>
    <row r="173" spans="1:4" ht="54" thickTop="1" thickBot="1">
      <c r="A173" s="137" t="s">
        <v>1087</v>
      </c>
      <c r="B173" s="138" t="s">
        <v>1216</v>
      </c>
      <c r="C173" s="133" t="s">
        <v>387</v>
      </c>
      <c r="D173" s="179">
        <f>VLOOKUP('461.2'!A89,'461.2'!A89:N294,14,FALSE)</f>
        <v>116268.87322312806</v>
      </c>
    </row>
    <row r="174" spans="1:4" ht="54" thickTop="1" thickBot="1">
      <c r="A174" s="137" t="s">
        <v>1598</v>
      </c>
      <c r="B174" s="138" t="s">
        <v>2078</v>
      </c>
      <c r="C174" s="133" t="s">
        <v>387</v>
      </c>
      <c r="D174" s="179">
        <f>VLOOKUP('462.1.1'!A88,'462.1.1'!A88:N293,14,FALSE)</f>
        <v>159383.58033448568</v>
      </c>
    </row>
    <row r="175" spans="1:4" ht="54" thickTop="1" thickBot="1">
      <c r="A175" s="137" t="s">
        <v>1599</v>
      </c>
      <c r="B175" s="138" t="s">
        <v>2079</v>
      </c>
      <c r="C175" s="133" t="s">
        <v>387</v>
      </c>
      <c r="D175" s="179">
        <f>VLOOKUP('462.1.2'!A88,'462.1.2'!A88:N294,14,FALSE)</f>
        <v>163393.92049405849</v>
      </c>
    </row>
    <row r="176" spans="1:4" ht="54" thickTop="1" thickBot="1">
      <c r="A176" s="137" t="s">
        <v>1600</v>
      </c>
      <c r="B176" s="138" t="s">
        <v>2082</v>
      </c>
      <c r="C176" s="133" t="s">
        <v>387</v>
      </c>
      <c r="D176" s="179">
        <f>VLOOKUP('462.2.1'!A88,'462.2.1'!A88:N295,14,FALSE)</f>
        <v>174248.98074113074</v>
      </c>
    </row>
    <row r="177" spans="1:4" ht="54" thickTop="1" thickBot="1">
      <c r="A177" s="137" t="s">
        <v>1601</v>
      </c>
      <c r="B177" s="138" t="s">
        <v>2083</v>
      </c>
      <c r="C177" s="133" t="s">
        <v>387</v>
      </c>
      <c r="D177" s="179">
        <f>VLOOKUP('462.2.2'!A88,'462.2.2'!A88:N296,14,FALSE)</f>
        <v>178259.32090070355</v>
      </c>
    </row>
    <row r="178" spans="1:4" ht="54" thickTop="1" thickBot="1">
      <c r="A178" s="137" t="s">
        <v>1088</v>
      </c>
      <c r="B178" s="138" t="s">
        <v>1618</v>
      </c>
      <c r="C178" s="133" t="s">
        <v>233</v>
      </c>
      <c r="D178" s="179">
        <f>VLOOKUP('464.1'!A88,'464.1'!A88:N297,14,FALSE)</f>
        <v>9388.6669262676096</v>
      </c>
    </row>
    <row r="179" spans="1:4" ht="54" thickTop="1" thickBot="1">
      <c r="A179" s="137" t="s">
        <v>1089</v>
      </c>
      <c r="B179" s="138" t="s">
        <v>1619</v>
      </c>
      <c r="C179" s="133" t="s">
        <v>387</v>
      </c>
      <c r="D179" s="179">
        <f>VLOOKUP('465.1'!A92,'465.1'!A92:N298,14,FALSE)</f>
        <v>74711.547251633921</v>
      </c>
    </row>
    <row r="180" spans="1:4" ht="54" thickTop="1" thickBot="1">
      <c r="A180" s="137" t="s">
        <v>1602</v>
      </c>
      <c r="B180" s="138" t="s">
        <v>1620</v>
      </c>
      <c r="C180" s="133" t="s">
        <v>387</v>
      </c>
      <c r="D180" s="179">
        <f>VLOOKUP('465.2'!A92,'465.2'!A92:N299,14,FALSE)</f>
        <v>26817.60026298718</v>
      </c>
    </row>
    <row r="181" spans="1:4" ht="54" thickTop="1" thickBot="1">
      <c r="A181" s="137" t="s">
        <v>1090</v>
      </c>
      <c r="B181" s="138" t="s">
        <v>1621</v>
      </c>
      <c r="C181" s="133" t="s">
        <v>144</v>
      </c>
      <c r="D181" s="179">
        <f>VLOOKUP('466.1'!A92,'466.1'!A92:N300,14,FALSE)</f>
        <v>2751.6022612987426</v>
      </c>
    </row>
    <row r="182" spans="1:4" ht="54" thickTop="1" thickBot="1">
      <c r="A182" s="137" t="s">
        <v>1091</v>
      </c>
      <c r="B182" s="138" t="s">
        <v>1622</v>
      </c>
      <c r="C182" s="133" t="s">
        <v>144</v>
      </c>
      <c r="D182" s="179">
        <f>VLOOKUP('466.2'!A96,'466.2'!A96:N301,14,FALSE)</f>
        <v>3389.913093718752</v>
      </c>
    </row>
    <row r="183" spans="1:4" ht="54" thickTop="1" thickBot="1">
      <c r="A183" s="139" t="s">
        <v>1092</v>
      </c>
      <c r="B183" s="140" t="s">
        <v>1735</v>
      </c>
      <c r="C183" s="133" t="s">
        <v>387</v>
      </c>
      <c r="D183" s="179">
        <f>VLOOKUP('500.1'!A95,'500.1'!A95:N302,14,FALSE)</f>
        <v>745864.88543392159</v>
      </c>
    </row>
    <row r="184" spans="1:4" ht="54" thickTop="1" thickBot="1">
      <c r="A184" s="137" t="s">
        <v>1624</v>
      </c>
      <c r="B184" s="138" t="s">
        <v>1736</v>
      </c>
      <c r="C184" s="133" t="s">
        <v>387</v>
      </c>
      <c r="D184" s="179">
        <f>VLOOKUP('500.2'!A95,'500.2'!A95:N303,14,FALSE)</f>
        <v>766586.05133366736</v>
      </c>
    </row>
    <row r="185" spans="1:4" ht="57.75" thickTop="1" thickBot="1">
      <c r="A185" s="137" t="s">
        <v>1093</v>
      </c>
      <c r="B185" s="138" t="s">
        <v>1875</v>
      </c>
      <c r="C185" s="133" t="s">
        <v>377</v>
      </c>
      <c r="D185" s="179">
        <f>VLOOKUP('501.1'!A88,'501.1'!A88:N304,14,FALSE)</f>
        <v>682.92955811441584</v>
      </c>
    </row>
    <row r="186" spans="1:4" ht="57.75" thickTop="1" thickBot="1">
      <c r="A186" s="137" t="s">
        <v>1626</v>
      </c>
      <c r="B186" s="138" t="s">
        <v>1876</v>
      </c>
      <c r="C186" s="133" t="s">
        <v>377</v>
      </c>
      <c r="D186" s="179">
        <f>VLOOKUP('501.10'!A88,'501.10'!A88:N305,14,FALSE)</f>
        <v>1341.4168141915029</v>
      </c>
    </row>
    <row r="187" spans="1:4" ht="57.75" thickTop="1" thickBot="1">
      <c r="A187" s="137" t="s">
        <v>1627</v>
      </c>
      <c r="B187" s="138" t="s">
        <v>1877</v>
      </c>
      <c r="C187" s="133" t="s">
        <v>377</v>
      </c>
      <c r="D187" s="179">
        <f>VLOOKUP('501.20'!A88,'501.20'!A88:N306,14,FALSE)</f>
        <v>663.53353494932026</v>
      </c>
    </row>
    <row r="188" spans="1:4" ht="54" thickTop="1" thickBot="1">
      <c r="A188" s="137" t="s">
        <v>1628</v>
      </c>
      <c r="B188" s="138" t="s">
        <v>1737</v>
      </c>
      <c r="C188" s="133" t="s">
        <v>387</v>
      </c>
      <c r="D188" s="179">
        <f>VLOOKUP('505.1'!A84,'505.1'!A84:N307,14,FALSE)</f>
        <v>704329.09338934836</v>
      </c>
    </row>
    <row r="189" spans="1:4" ht="54" thickTop="1" thickBot="1">
      <c r="A189" s="137" t="s">
        <v>1094</v>
      </c>
      <c r="B189" s="138" t="s">
        <v>1738</v>
      </c>
      <c r="C189" s="133" t="s">
        <v>233</v>
      </c>
      <c r="D189" s="179">
        <f>VLOOKUP('510.1'!A84,'510.1'!A84:N308,14,FALSE)</f>
        <v>128648.4345417483</v>
      </c>
    </row>
    <row r="190" spans="1:4" ht="54" thickTop="1" thickBot="1">
      <c r="A190" s="137" t="s">
        <v>1632</v>
      </c>
      <c r="B190" s="138" t="s">
        <v>1217</v>
      </c>
      <c r="C190" s="133" t="s">
        <v>387</v>
      </c>
      <c r="D190" s="179">
        <f>VLOOKUP('600.1.1'!A85,'600.1.1'!A85:N311,14,FALSE)</f>
        <v>20554.550339293211</v>
      </c>
    </row>
    <row r="191" spans="1:4" ht="54" thickTop="1" thickBot="1">
      <c r="A191" s="137" t="s">
        <v>1633</v>
      </c>
      <c r="B191" s="138" t="s">
        <v>1739</v>
      </c>
      <c r="C191" s="133" t="s">
        <v>387</v>
      </c>
      <c r="D191" s="179">
        <f>VLOOKUP('600.2.1'!A88,'600.2.1'!A88:N310,14,FALSE)</f>
        <v>100818.66622756205</v>
      </c>
    </row>
    <row r="192" spans="1:4" ht="54" thickTop="1" thickBot="1">
      <c r="A192" s="137" t="s">
        <v>1634</v>
      </c>
      <c r="B192" s="138" t="s">
        <v>1740</v>
      </c>
      <c r="C192" s="133" t="s">
        <v>387</v>
      </c>
      <c r="D192" s="179">
        <f>VLOOKUP('600.2.2'!A90,'600.2.2'!A90:N312,14,FALSE)</f>
        <v>148345.57982839076</v>
      </c>
    </row>
    <row r="193" spans="1:4" ht="54" thickTop="1" thickBot="1">
      <c r="A193" s="137" t="s">
        <v>1635</v>
      </c>
      <c r="B193" s="138" t="s">
        <v>1741</v>
      </c>
      <c r="C193" s="133" t="s">
        <v>387</v>
      </c>
      <c r="D193" s="179">
        <f>VLOOKUP('600.2.3'!A89,'600.2.3'!A89:N312,14,FALSE)</f>
        <v>21321.97810297984</v>
      </c>
    </row>
    <row r="194" spans="1:4" ht="54" thickTop="1" thickBot="1">
      <c r="A194" s="137" t="s">
        <v>1636</v>
      </c>
      <c r="B194" s="138" t="s">
        <v>1742</v>
      </c>
      <c r="C194" s="133" t="s">
        <v>387</v>
      </c>
      <c r="D194" s="179">
        <f>VLOOKUP('600.2.4'!A88,'600.2.4'!A88:N312,14,FALSE)</f>
        <v>28281.603012781292</v>
      </c>
    </row>
    <row r="195" spans="1:4" ht="54" thickTop="1" thickBot="1">
      <c r="A195" s="137" t="s">
        <v>1095</v>
      </c>
      <c r="B195" s="138" t="s">
        <v>2094</v>
      </c>
      <c r="C195" s="133" t="s">
        <v>387</v>
      </c>
      <c r="D195" s="179">
        <f>VLOOKUP('610.1'!A89,'610.1'!A89:N314,14,FALSE)</f>
        <v>44548.281327070275</v>
      </c>
    </row>
    <row r="196" spans="1:4" ht="54" thickTop="1" thickBot="1">
      <c r="A196" s="137" t="s">
        <v>1096</v>
      </c>
      <c r="B196" s="138" t="s">
        <v>1743</v>
      </c>
      <c r="C196" s="133" t="s">
        <v>387</v>
      </c>
      <c r="D196" s="179">
        <f>VLOOKUP('610.2'!A89,'610.2'!A89:N315,14,FALSE)</f>
        <v>71437.868855886729</v>
      </c>
    </row>
    <row r="197" spans="1:4" ht="54" thickTop="1" thickBot="1">
      <c r="A197" s="137" t="s">
        <v>1638</v>
      </c>
      <c r="B197" s="138" t="s">
        <v>1744</v>
      </c>
      <c r="C197" s="133" t="s">
        <v>387</v>
      </c>
      <c r="D197" s="179">
        <f>VLOOKUP('610.3'!A89,'610.3'!A89:N316,14,FALSE)</f>
        <v>106284.57221884638</v>
      </c>
    </row>
    <row r="198" spans="1:4" ht="54" thickTop="1" thickBot="1">
      <c r="A198" s="137" t="s">
        <v>1640</v>
      </c>
      <c r="B198" s="138" t="s">
        <v>1745</v>
      </c>
      <c r="C198" s="133" t="s">
        <v>387</v>
      </c>
      <c r="D198" s="179">
        <f>VLOOKUP('610.4'!A89,'610.4'!A89:N317,14,FALSE)</f>
        <v>117431.91273965544</v>
      </c>
    </row>
    <row r="199" spans="1:4" ht="54" thickTop="1" thickBot="1">
      <c r="A199" s="137" t="s">
        <v>1642</v>
      </c>
      <c r="B199" s="138" t="s">
        <v>1218</v>
      </c>
      <c r="C199" s="133" t="s">
        <v>387</v>
      </c>
      <c r="D199" s="179">
        <f>VLOOKUP('610.5'!A89,'610.5'!A89:N318,14,FALSE)</f>
        <v>107018.08837785968</v>
      </c>
    </row>
    <row r="200" spans="1:4" ht="54" thickTop="1" thickBot="1">
      <c r="A200" s="137" t="s">
        <v>1644</v>
      </c>
      <c r="B200" s="138" t="s">
        <v>1746</v>
      </c>
      <c r="C200" s="133" t="s">
        <v>387</v>
      </c>
      <c r="D200" s="179">
        <f>VLOOKUP('610.6'!A89,'610.6'!A89:N319,14,FALSE)</f>
        <v>118973.81565252083</v>
      </c>
    </row>
    <row r="201" spans="1:4" ht="54" thickTop="1" thickBot="1">
      <c r="A201" s="137" t="s">
        <v>1646</v>
      </c>
      <c r="B201" s="138" t="s">
        <v>1747</v>
      </c>
      <c r="C201" s="133" t="s">
        <v>387</v>
      </c>
      <c r="D201" s="179">
        <f>VLOOKUP('610.7'!A89,'610.7'!A89:N320,14,FALSE)</f>
        <v>104925.79673202129</v>
      </c>
    </row>
    <row r="202" spans="1:4" ht="54" thickTop="1" thickBot="1">
      <c r="A202" s="137" t="s">
        <v>1097</v>
      </c>
      <c r="B202" s="138" t="s">
        <v>1748</v>
      </c>
      <c r="C202" s="133" t="s">
        <v>144</v>
      </c>
      <c r="D202" s="179">
        <f>VLOOKUP('620.1'!A88,'620.1'!A88:N321,14,FALSE)</f>
        <v>370143.47119389678</v>
      </c>
    </row>
    <row r="203" spans="1:4" ht="54" thickTop="1" thickBot="1">
      <c r="A203" s="137" t="s">
        <v>1098</v>
      </c>
      <c r="B203" s="138" t="s">
        <v>1878</v>
      </c>
      <c r="C203" s="133" t="s">
        <v>144</v>
      </c>
      <c r="D203" s="179">
        <f>VLOOKUP('620.2'!A88,'620.2'!A88:N322,14,FALSE)</f>
        <v>370143.47119389678</v>
      </c>
    </row>
    <row r="204" spans="1:4" ht="54" thickTop="1" thickBot="1">
      <c r="A204" s="137" t="s">
        <v>1099</v>
      </c>
      <c r="B204" s="138" t="s">
        <v>1749</v>
      </c>
      <c r="C204" s="133" t="s">
        <v>1845</v>
      </c>
      <c r="D204" s="179">
        <f>VLOOKUP('620.3'!A91,'620.3'!A91:N321,14,FALSE)</f>
        <v>84047270.108375803</v>
      </c>
    </row>
    <row r="205" spans="1:4" ht="54" thickTop="1" thickBot="1">
      <c r="A205" s="137" t="s">
        <v>1650</v>
      </c>
      <c r="B205" s="138" t="s">
        <v>1750</v>
      </c>
      <c r="C205" s="133" t="s">
        <v>144</v>
      </c>
      <c r="D205" s="179">
        <f>VLOOKUP('621.1.1'!A95,'621.1.1'!A95:N325,14,FALSE)</f>
        <v>2494240.1962164245</v>
      </c>
    </row>
    <row r="206" spans="1:4" ht="54" thickTop="1" thickBot="1">
      <c r="A206" s="137" t="s">
        <v>1652</v>
      </c>
      <c r="B206" s="138" t="s">
        <v>1751</v>
      </c>
      <c r="C206" s="133" t="s">
        <v>144</v>
      </c>
      <c r="D206" s="179">
        <f>VLOOKUP('621.1.2'!A99,'621.1.2'!A99:N326,14,FALSE)</f>
        <v>3206688.059617429</v>
      </c>
    </row>
    <row r="207" spans="1:4" ht="54" thickTop="1" thickBot="1">
      <c r="A207" s="137" t="s">
        <v>1100</v>
      </c>
      <c r="B207" s="138" t="s">
        <v>1752</v>
      </c>
      <c r="C207" s="133" t="s">
        <v>387</v>
      </c>
      <c r="D207" s="179">
        <f>VLOOKUP('621.2'!A89,'621.2'!A89:N326,14,FALSE)</f>
        <v>2090253.5768738766</v>
      </c>
    </row>
    <row r="208" spans="1:4" ht="54" thickTop="1" thickBot="1">
      <c r="A208" s="137" t="s">
        <v>1101</v>
      </c>
      <c r="B208" s="138" t="s">
        <v>1753</v>
      </c>
      <c r="C208" s="133" t="s">
        <v>144</v>
      </c>
      <c r="D208" s="179">
        <f>VLOOKUP('621.3'!A93,'621.3'!A93:N327,14,FALSE)</f>
        <v>92275499.995840758</v>
      </c>
    </row>
    <row r="209" spans="1:4" ht="54" thickTop="1" thickBot="1">
      <c r="A209" s="137" t="s">
        <v>1102</v>
      </c>
      <c r="B209" s="138" t="s">
        <v>1754</v>
      </c>
      <c r="C209" s="133" t="s">
        <v>387</v>
      </c>
      <c r="D209" s="179">
        <f>VLOOKUP('621.4'!A93,'621.4'!A93:N328,14,FALSE)</f>
        <v>82798371.303105414</v>
      </c>
    </row>
    <row r="210" spans="1:4" ht="54" thickTop="1" thickBot="1">
      <c r="A210" s="137" t="s">
        <v>1103</v>
      </c>
      <c r="B210" s="138" t="s">
        <v>1755</v>
      </c>
      <c r="C210" s="133" t="s">
        <v>144</v>
      </c>
      <c r="D210" s="179">
        <f>VLOOKUP('621.5'!A89,'621.5'!A89:N329,14,FALSE)</f>
        <v>1345376.2859315891</v>
      </c>
    </row>
    <row r="211" spans="1:4" ht="54" thickTop="1" thickBot="1">
      <c r="A211" s="137" t="s">
        <v>1656</v>
      </c>
      <c r="B211" s="138" t="s">
        <v>1756</v>
      </c>
      <c r="C211" s="133" t="s">
        <v>144</v>
      </c>
      <c r="D211" s="179">
        <f>VLOOKUP('621.5.1'!A89,'621.5.1'!A89:N330,14,FALSE)</f>
        <v>611233.78239678708</v>
      </c>
    </row>
    <row r="212" spans="1:4" ht="54" thickTop="1" thickBot="1">
      <c r="A212" s="137" t="s">
        <v>1104</v>
      </c>
      <c r="B212" s="138" t="s">
        <v>1757</v>
      </c>
      <c r="C212" s="133" t="s">
        <v>1845</v>
      </c>
      <c r="D212" s="179">
        <f>VLOOKUP('621.6'!A98,'621.6'!A98:N331,14,FALSE)</f>
        <v>87140349.786790937</v>
      </c>
    </row>
    <row r="213" spans="1:4" ht="54" thickTop="1" thickBot="1">
      <c r="A213" s="137" t="s">
        <v>1731</v>
      </c>
      <c r="B213" s="138" t="s">
        <v>1758</v>
      </c>
      <c r="C213" s="133" t="s">
        <v>1845</v>
      </c>
      <c r="D213" s="179">
        <f>VLOOKUP('621.7'!A89,'621.7'!A89:N332,14,FALSE)</f>
        <v>682016.78445554618</v>
      </c>
    </row>
    <row r="214" spans="1:4" ht="54" thickTop="1" thickBot="1">
      <c r="A214" s="137" t="s">
        <v>1105</v>
      </c>
      <c r="B214" s="138" t="s">
        <v>1994</v>
      </c>
      <c r="C214" s="133" t="s">
        <v>233</v>
      </c>
      <c r="D214" s="179">
        <f>VLOOKUP('622.1'!A89,'622.1'!A89:N333,14,FALSE)</f>
        <v>132453.96159428509</v>
      </c>
    </row>
    <row r="215" spans="1:4" ht="54" thickTop="1" thickBot="1">
      <c r="A215" s="137" t="s">
        <v>1106</v>
      </c>
      <c r="B215" s="138" t="s">
        <v>1759</v>
      </c>
      <c r="C215" s="133" t="s">
        <v>233</v>
      </c>
      <c r="D215" s="179">
        <f>VLOOKUP('622.2'!A89,'622.2'!A89:N335,14,FALSE)</f>
        <v>494950.47448303946</v>
      </c>
    </row>
    <row r="216" spans="1:4" ht="54" thickTop="1" thickBot="1">
      <c r="A216" s="137" t="s">
        <v>1107</v>
      </c>
      <c r="B216" s="138" t="s">
        <v>1760</v>
      </c>
      <c r="C216" s="133" t="s">
        <v>233</v>
      </c>
      <c r="D216" s="179">
        <f>VLOOKUP('622.3'!A89,'622.3'!A89:N336,14,FALSE)</f>
        <v>923613.56124571036</v>
      </c>
    </row>
    <row r="217" spans="1:4" ht="54" thickTop="1" thickBot="1">
      <c r="A217" s="137" t="s">
        <v>1108</v>
      </c>
      <c r="B217" s="138" t="s">
        <v>1761</v>
      </c>
      <c r="C217" s="133" t="s">
        <v>233</v>
      </c>
      <c r="D217" s="179">
        <f>VLOOKUP('622.4'!A89,'622.4'!A89:N337,14,FALSE)</f>
        <v>894323.92402728461</v>
      </c>
    </row>
    <row r="218" spans="1:4" ht="54" thickTop="1" thickBot="1">
      <c r="A218" s="137" t="s">
        <v>1109</v>
      </c>
      <c r="B218" s="138" t="s">
        <v>1762</v>
      </c>
      <c r="C218" s="133" t="s">
        <v>144</v>
      </c>
      <c r="D218" s="179">
        <f>VLOOKUP('622.5'!A89,'622.5'!A89:N338,14,FALSE)</f>
        <v>88747.33078838978</v>
      </c>
    </row>
    <row r="219" spans="1:4" ht="54" thickTop="1" thickBot="1">
      <c r="A219" s="137" t="s">
        <v>1110</v>
      </c>
      <c r="B219" s="138" t="s">
        <v>1763</v>
      </c>
      <c r="C219" s="133" t="s">
        <v>144</v>
      </c>
      <c r="D219" s="179">
        <f>VLOOKUP('623.1'!A103,'623.1'!A103:N339,14,FALSE)</f>
        <v>443480.18339371821</v>
      </c>
    </row>
    <row r="220" spans="1:4" ht="54" thickTop="1" thickBot="1">
      <c r="A220" s="137" t="s">
        <v>1111</v>
      </c>
      <c r="B220" s="138" t="s">
        <v>1219</v>
      </c>
      <c r="C220" s="133" t="s">
        <v>1995</v>
      </c>
      <c r="D220" s="179">
        <f>VLOOKUP('623.2'!A89,'623.2'!A89:N340,14,FALSE)</f>
        <v>2969001.5670888186</v>
      </c>
    </row>
    <row r="221" spans="1:4" ht="54" thickTop="1" thickBot="1">
      <c r="A221" s="137" t="s">
        <v>1112</v>
      </c>
      <c r="B221" s="138" t="s">
        <v>2114</v>
      </c>
      <c r="C221" s="133" t="s">
        <v>387</v>
      </c>
      <c r="D221" s="179">
        <f>VLOOKUP('630.1'!A89,'630.1'!A89:N341,14,FALSE)</f>
        <v>1127543.7905288427</v>
      </c>
    </row>
    <row r="222" spans="1:4" ht="54" thickTop="1" thickBot="1">
      <c r="A222" s="137" t="s">
        <v>1113</v>
      </c>
      <c r="B222" s="138" t="s">
        <v>2115</v>
      </c>
      <c r="C222" s="133" t="s">
        <v>387</v>
      </c>
      <c r="D222" s="179">
        <f>VLOOKUP('630.2'!A89,'630.2'!A89:N342,14,FALSE)</f>
        <v>1118442.1203704886</v>
      </c>
    </row>
    <row r="223" spans="1:4" ht="54" thickTop="1" thickBot="1">
      <c r="A223" s="137" t="s">
        <v>1114</v>
      </c>
      <c r="B223" s="138" t="s">
        <v>2116</v>
      </c>
      <c r="C223" s="133" t="s">
        <v>387</v>
      </c>
      <c r="D223" s="179">
        <f>VLOOKUP('630.3'!A89,'630.3'!A89:N343,14,FALSE)</f>
        <v>719552.20776007441</v>
      </c>
    </row>
    <row r="224" spans="1:4" ht="54" thickTop="1" thickBot="1">
      <c r="A224" s="137" t="s">
        <v>1115</v>
      </c>
      <c r="B224" s="138" t="s">
        <v>2117</v>
      </c>
      <c r="C224" s="133" t="s">
        <v>387</v>
      </c>
      <c r="D224" s="179">
        <f>VLOOKUP('630.4'!A89,'630.4'!A89:N344,14,FALSE)</f>
        <v>641037.83139768627</v>
      </c>
    </row>
    <row r="225" spans="1:4" ht="54" thickTop="1" thickBot="1">
      <c r="A225" s="137" t="s">
        <v>1116</v>
      </c>
      <c r="B225" s="138" t="s">
        <v>2118</v>
      </c>
      <c r="C225" s="133" t="s">
        <v>387</v>
      </c>
      <c r="D225" s="179">
        <f>VLOOKUP('630.5'!A93,'630.5'!A93:N345,14,FALSE)</f>
        <v>451106.63657244184</v>
      </c>
    </row>
    <row r="226" spans="1:4" ht="54" thickTop="1" thickBot="1">
      <c r="A226" s="137" t="s">
        <v>1117</v>
      </c>
      <c r="B226" s="138" t="s">
        <v>2119</v>
      </c>
      <c r="C226" s="133" t="s">
        <v>387</v>
      </c>
      <c r="D226" s="179">
        <f>VLOOKUP('630.6'!A93,'630.6'!A89:N346,14,FALSE)</f>
        <v>395367.01959856332</v>
      </c>
    </row>
    <row r="227" spans="1:4" ht="54" thickTop="1" thickBot="1">
      <c r="A227" s="137" t="s">
        <v>1118</v>
      </c>
      <c r="B227" s="138" t="s">
        <v>2120</v>
      </c>
      <c r="C227" s="133" t="s">
        <v>387</v>
      </c>
      <c r="D227" s="179">
        <f>VLOOKUP('630.7'!A93,'630.7'!A90:N347,14,FALSE)</f>
        <v>298203.07172122382</v>
      </c>
    </row>
    <row r="228" spans="1:4" ht="54" thickTop="1" thickBot="1">
      <c r="A228" s="137" t="s">
        <v>1119</v>
      </c>
      <c r="B228" s="138" t="s">
        <v>1764</v>
      </c>
      <c r="C228" s="133" t="s">
        <v>144</v>
      </c>
      <c r="D228" s="179">
        <f>VLOOKUP('632.1'!A90,'632.1'!A90:N349,14,FALSE)</f>
        <v>350686.80888208421</v>
      </c>
    </row>
    <row r="229" spans="1:4" ht="54" thickTop="1" thickBot="1">
      <c r="A229" s="137" t="s">
        <v>1659</v>
      </c>
      <c r="B229" s="138" t="s">
        <v>1765</v>
      </c>
      <c r="C229" s="133" t="s">
        <v>144</v>
      </c>
      <c r="D229" s="179">
        <f>VLOOKUP('632.2'!A90,'632.2'!A90:N350,14,FALSE)</f>
        <v>354329.67401551141</v>
      </c>
    </row>
    <row r="230" spans="1:4" ht="54" thickTop="1" thickBot="1">
      <c r="A230" s="137" t="s">
        <v>1662</v>
      </c>
      <c r="B230" s="138" t="s">
        <v>1766</v>
      </c>
      <c r="C230" s="133" t="s">
        <v>377</v>
      </c>
      <c r="D230" s="179">
        <f>VLOOKUP('640.1'!A90,'640.1'!A90:N351,14,FALSE)</f>
        <v>5582.7256995044054</v>
      </c>
    </row>
    <row r="231" spans="1:4" ht="54" thickTop="1" thickBot="1">
      <c r="A231" s="137" t="s">
        <v>1663</v>
      </c>
      <c r="B231" s="138" t="s">
        <v>1767</v>
      </c>
      <c r="C231" s="133" t="s">
        <v>377</v>
      </c>
      <c r="D231" s="179">
        <f>VLOOKUP('640.2'!A90,'640.2'!A90:N352,14,FALSE)</f>
        <v>5764.9418426330139</v>
      </c>
    </row>
    <row r="232" spans="1:4" ht="54" thickTop="1" thickBot="1">
      <c r="A232" s="137" t="s">
        <v>1120</v>
      </c>
      <c r="B232" s="138" t="s">
        <v>1768</v>
      </c>
      <c r="C232" s="133" t="s">
        <v>1664</v>
      </c>
      <c r="D232" s="179">
        <f>VLOOKUP('641.1'!A90,'641.1'!A90:N353,14,FALSE)</f>
        <v>2063.7917292587158</v>
      </c>
    </row>
    <row r="233" spans="1:4" ht="54" thickTop="1" thickBot="1">
      <c r="A233" s="137" t="s">
        <v>1121</v>
      </c>
      <c r="B233" s="138" t="s">
        <v>1768</v>
      </c>
      <c r="C233" s="133" t="s">
        <v>377</v>
      </c>
      <c r="D233" s="179">
        <f>VLOOKUP('641.2'!A90,'641.2'!A90:N354,14,FALSE)</f>
        <v>48121.861808139052</v>
      </c>
    </row>
    <row r="234" spans="1:4" ht="54" thickTop="1" thickBot="1">
      <c r="A234" s="137" t="s">
        <v>1122</v>
      </c>
      <c r="B234" s="138" t="s">
        <v>1769</v>
      </c>
      <c r="C234" s="133" t="s">
        <v>1845</v>
      </c>
      <c r="D234" s="179">
        <f>VLOOKUP('642.1'!A90,'642.1'!A90:N355,14,FALSE)</f>
        <v>540813.84529070545</v>
      </c>
    </row>
    <row r="235" spans="1:4" ht="54" thickTop="1" thickBot="1">
      <c r="A235" s="137" t="s">
        <v>1123</v>
      </c>
      <c r="B235" s="138" t="s">
        <v>1770</v>
      </c>
      <c r="C235" s="133" t="s">
        <v>144</v>
      </c>
      <c r="D235" s="179">
        <f>VLOOKUP('642.2'!A90,'642.2'!A90:N356,14,FALSE)</f>
        <v>52637.403653373825</v>
      </c>
    </row>
    <row r="236" spans="1:4" ht="54" thickTop="1" thickBot="1">
      <c r="A236" s="137" t="s">
        <v>1124</v>
      </c>
      <c r="B236" s="138" t="s">
        <v>1771</v>
      </c>
      <c r="C236" s="133" t="s">
        <v>377</v>
      </c>
      <c r="D236" s="179">
        <f>VLOOKUP('650.1'!A95,'650.1'!A95:N358,14,FALSE)</f>
        <v>9650.5463907253834</v>
      </c>
    </row>
    <row r="237" spans="1:4" ht="54" thickTop="1" thickBot="1">
      <c r="A237" s="137" t="s">
        <v>1125</v>
      </c>
      <c r="B237" s="138" t="s">
        <v>2127</v>
      </c>
      <c r="C237" s="133" t="s">
        <v>377</v>
      </c>
      <c r="D237" s="179">
        <f>VLOOKUP('650.2'!A93,'650.2'!A93:N359,14,FALSE)</f>
        <v>9435.9912671041202</v>
      </c>
    </row>
    <row r="238" spans="1:4" ht="54" thickTop="1" thickBot="1">
      <c r="A238" s="137" t="s">
        <v>1126</v>
      </c>
      <c r="B238" s="138" t="s">
        <v>1772</v>
      </c>
      <c r="C238" s="133" t="s">
        <v>377</v>
      </c>
      <c r="D238" s="201">
        <f>VLOOKUP('650.3'!A90,'650.3'!A90:N360,14,FALSE)</f>
        <v>0.45916711935822657</v>
      </c>
    </row>
    <row r="239" spans="1:4" ht="54" thickTop="1" thickBot="1">
      <c r="A239" s="137" t="s">
        <v>1127</v>
      </c>
      <c r="B239" s="138" t="s">
        <v>2131</v>
      </c>
      <c r="C239" s="133" t="s">
        <v>377</v>
      </c>
      <c r="D239" s="179">
        <f>VLOOKUP('650.4'!A93,'650.4'!A93:N361,14,FALSE)</f>
        <v>4758.353519312288</v>
      </c>
    </row>
    <row r="240" spans="1:4" ht="57.75" thickTop="1" thickBot="1">
      <c r="A240" s="137" t="s">
        <v>1128</v>
      </c>
      <c r="B240" s="138" t="s">
        <v>1773</v>
      </c>
      <c r="C240" s="133" t="s">
        <v>233</v>
      </c>
      <c r="D240" s="179">
        <f>VLOOKUP('660.1'!A87,'660.1'!A87:N362,14,FALSE)</f>
        <v>452396.81396436231</v>
      </c>
    </row>
    <row r="241" spans="1:4" ht="76.5" thickTop="1" thickBot="1">
      <c r="A241" s="137" t="s">
        <v>1129</v>
      </c>
      <c r="B241" s="138" t="s">
        <v>1880</v>
      </c>
      <c r="C241" s="133" t="s">
        <v>144</v>
      </c>
      <c r="D241" s="179">
        <f>VLOOKUP('660.2'!A87,'660.2'!A87:N363,14,FALSE)</f>
        <v>507291.06123988994</v>
      </c>
    </row>
    <row r="242" spans="1:4" ht="54" thickTop="1" thickBot="1">
      <c r="A242" s="137" t="s">
        <v>1677</v>
      </c>
      <c r="B242" s="138" t="s">
        <v>1774</v>
      </c>
      <c r="C242" s="133" t="s">
        <v>144</v>
      </c>
      <c r="D242" s="179">
        <f>VLOOKUP('661.1'!A87,'661.1'!A87:N364,14,FALSE)</f>
        <v>1427267.8788726246</v>
      </c>
    </row>
    <row r="243" spans="1:4" ht="54" thickTop="1" thickBot="1">
      <c r="A243" s="137" t="s">
        <v>1130</v>
      </c>
      <c r="B243" s="138" t="s">
        <v>1775</v>
      </c>
      <c r="C243" s="133" t="s">
        <v>144</v>
      </c>
      <c r="D243" s="179">
        <f>VLOOKUP('662.1'!A87,'662.1'!A87:N365,14,FALSE)</f>
        <v>432825.26729025412</v>
      </c>
    </row>
    <row r="244" spans="1:4" ht="54" thickTop="1" thickBot="1">
      <c r="A244" s="137" t="s">
        <v>1131</v>
      </c>
      <c r="B244" s="138" t="s">
        <v>1776</v>
      </c>
      <c r="C244" s="133" t="s">
        <v>144</v>
      </c>
      <c r="D244" s="179">
        <f>VLOOKUP('662.2'!A87,'662.2'!A87:N366,14,FALSE)</f>
        <v>417948.43229160429</v>
      </c>
    </row>
    <row r="245" spans="1:4" ht="54" thickTop="1" thickBot="1">
      <c r="A245" s="137" t="s">
        <v>1678</v>
      </c>
      <c r="B245" s="138" t="s">
        <v>1777</v>
      </c>
      <c r="C245" s="133" t="s">
        <v>144</v>
      </c>
      <c r="D245" s="179">
        <f>VLOOKUP('663.1'!A87,'663.1'!A87:N367,14,FALSE)</f>
        <v>18778.141015893729</v>
      </c>
    </row>
    <row r="246" spans="1:4" ht="54" thickTop="1" thickBot="1">
      <c r="A246" s="137" t="s">
        <v>1132</v>
      </c>
      <c r="B246" s="138" t="s">
        <v>1778</v>
      </c>
      <c r="C246" s="133" t="s">
        <v>387</v>
      </c>
      <c r="D246" s="179">
        <f>VLOOKUP('670.1'!A87,'670.1'!A87:N368,14,FALSE)</f>
        <v>296787.76580271608</v>
      </c>
    </row>
    <row r="247" spans="1:4" ht="54" thickTop="1" thickBot="1">
      <c r="A247" s="137" t="s">
        <v>1133</v>
      </c>
      <c r="B247" s="138" t="s">
        <v>1779</v>
      </c>
      <c r="C247" s="133" t="s">
        <v>387</v>
      </c>
      <c r="D247" s="179">
        <f>VLOOKUP('670.2'!A87,'670.2'!A87:N369,14,FALSE)</f>
        <v>296787.76580271608</v>
      </c>
    </row>
    <row r="248" spans="1:4" ht="54" thickTop="1" thickBot="1">
      <c r="A248" s="137" t="s">
        <v>1680</v>
      </c>
      <c r="B248" s="138" t="s">
        <v>1780</v>
      </c>
      <c r="C248" s="133" t="s">
        <v>387</v>
      </c>
      <c r="D248" s="179">
        <f>VLOOKUP('670.3'!A87,'670.3'!A87:N370,14,FALSE)</f>
        <v>352602.52242523059</v>
      </c>
    </row>
    <row r="249" spans="1:4" ht="54" thickTop="1" thickBot="1">
      <c r="A249" s="137" t="s">
        <v>1681</v>
      </c>
      <c r="B249" s="138" t="s">
        <v>1781</v>
      </c>
      <c r="C249" s="133" t="s">
        <v>387</v>
      </c>
      <c r="D249" s="179">
        <f>VLOOKUP('670.4'!A87,'670.4'!A87:N371,14,FALSE)</f>
        <v>296787.76580271608</v>
      </c>
    </row>
    <row r="250" spans="1:4" ht="54" thickTop="1" thickBot="1">
      <c r="A250" s="137" t="s">
        <v>1682</v>
      </c>
      <c r="B250" s="138" t="s">
        <v>1782</v>
      </c>
      <c r="C250" s="133" t="s">
        <v>387</v>
      </c>
      <c r="D250" s="179">
        <f>VLOOKUP('670.5'!A89,'670.5'!A89:N372,14,FALSE)</f>
        <v>331793.26090511435</v>
      </c>
    </row>
    <row r="251" spans="1:4" ht="54" thickTop="1" thickBot="1">
      <c r="A251" s="137" t="s">
        <v>1134</v>
      </c>
      <c r="B251" s="138" t="s">
        <v>1783</v>
      </c>
      <c r="C251" s="133" t="s">
        <v>387</v>
      </c>
      <c r="D251" s="179">
        <f>VLOOKUP('671.1'!A89,'671.1'!A89:N373,14,FALSE)</f>
        <v>568826.73642538604</v>
      </c>
    </row>
    <row r="252" spans="1:4" ht="54" thickTop="1" thickBot="1">
      <c r="A252" s="137" t="s">
        <v>1135</v>
      </c>
      <c r="B252" s="138" t="s">
        <v>1784</v>
      </c>
      <c r="C252" s="133" t="s">
        <v>144</v>
      </c>
      <c r="D252" s="179">
        <f>VLOOKUP('671.2'!A89,'671.2'!A89:N374,14,FALSE)</f>
        <v>82238.639979529238</v>
      </c>
    </row>
    <row r="253" spans="1:4" ht="54" thickTop="1" thickBot="1">
      <c r="A253" s="137" t="s">
        <v>1683</v>
      </c>
      <c r="B253" s="138" t="s">
        <v>1785</v>
      </c>
      <c r="C253" s="133" t="s">
        <v>387</v>
      </c>
      <c r="D253" s="179">
        <f>VLOOKUP('671.3'!A87,'671.3'!A87:N375,14,FALSE)</f>
        <v>601846.55098847277</v>
      </c>
    </row>
    <row r="254" spans="1:4" ht="54" thickTop="1" thickBot="1">
      <c r="A254" s="137" t="s">
        <v>1684</v>
      </c>
      <c r="B254" s="138" t="s">
        <v>1786</v>
      </c>
      <c r="C254" s="133" t="s">
        <v>144</v>
      </c>
      <c r="D254" s="179">
        <f>VLOOKUP('671.4'!A87,'671.4'!A87:N376,14,FALSE)</f>
        <v>84798.390424251163</v>
      </c>
    </row>
    <row r="255" spans="1:4" ht="54" thickTop="1" thickBot="1">
      <c r="A255" s="137" t="s">
        <v>1136</v>
      </c>
      <c r="B255" s="138" t="s">
        <v>1787</v>
      </c>
      <c r="C255" s="133" t="s">
        <v>144</v>
      </c>
      <c r="D255" s="179">
        <f>VLOOKUP('672.1'!A87,'672.1'!A87:N377,14,FALSE)</f>
        <v>42386.073389102145</v>
      </c>
    </row>
    <row r="256" spans="1:4" ht="54" thickTop="1" thickBot="1">
      <c r="A256" s="137" t="s">
        <v>1685</v>
      </c>
      <c r="B256" s="138" t="s">
        <v>1788</v>
      </c>
      <c r="C256" s="133" t="s">
        <v>144</v>
      </c>
      <c r="D256" s="179">
        <f>VLOOKUP('672.2'!A87,'672.2'!A87:N378,14,FALSE)</f>
        <v>86021.287659399721</v>
      </c>
    </row>
    <row r="257" spans="1:4" ht="54" thickTop="1" thickBot="1">
      <c r="A257" s="137" t="s">
        <v>1686</v>
      </c>
      <c r="B257" s="138" t="s">
        <v>1789</v>
      </c>
      <c r="C257" s="133" t="s">
        <v>144</v>
      </c>
      <c r="D257" s="179">
        <f>VLOOKUP('672.3'!A87,'672.3'!A87:N379,14,FALSE)</f>
        <v>44367.470007463198</v>
      </c>
    </row>
    <row r="258" spans="1:4" ht="54" thickTop="1" thickBot="1">
      <c r="A258" s="137" t="s">
        <v>1687</v>
      </c>
      <c r="B258" s="138" t="s">
        <v>1790</v>
      </c>
      <c r="C258" s="133" t="s">
        <v>144</v>
      </c>
      <c r="D258" s="179">
        <f>VLOOKUP('672.4'!A87,'672.3'!A87:N380,14,FALSE)</f>
        <v>44367.470007463198</v>
      </c>
    </row>
    <row r="259" spans="1:4" ht="54" thickTop="1" thickBot="1">
      <c r="A259" s="137" t="s">
        <v>1732</v>
      </c>
      <c r="B259" s="138" t="s">
        <v>1791</v>
      </c>
      <c r="C259" s="133" t="s">
        <v>233</v>
      </c>
      <c r="D259" s="179">
        <f>VLOOKUP('673.1.1'!A87,'673.1.1'!A87:N381,14,FALSE)</f>
        <v>10293.677716748625</v>
      </c>
    </row>
    <row r="260" spans="1:4" ht="54" thickTop="1" thickBot="1">
      <c r="A260" s="137" t="s">
        <v>1733</v>
      </c>
      <c r="B260" s="138" t="s">
        <v>2046</v>
      </c>
      <c r="C260" s="133" t="s">
        <v>233</v>
      </c>
      <c r="D260" s="179">
        <f>VLOOKUP('673.1.2'!A87,'673.1.2'!A87:N382,14,FALSE)</f>
        <v>8655.5903186779415</v>
      </c>
    </row>
    <row r="261" spans="1:4" ht="54" thickTop="1" thickBot="1">
      <c r="A261" s="137" t="s">
        <v>1137</v>
      </c>
      <c r="B261" s="138" t="s">
        <v>1792</v>
      </c>
      <c r="C261" s="133" t="s">
        <v>387</v>
      </c>
      <c r="D261" s="179">
        <f>VLOOKUP('673.2'!A87,'673.2'!A87:N383,14,FALSE)</f>
        <v>89962.286911208183</v>
      </c>
    </row>
    <row r="262" spans="1:4" ht="54" thickTop="1" thickBot="1">
      <c r="A262" s="137" t="s">
        <v>1138</v>
      </c>
      <c r="B262" s="138" t="s">
        <v>1793</v>
      </c>
      <c r="C262" s="133" t="s">
        <v>387</v>
      </c>
      <c r="D262" s="179">
        <f>VLOOKUP('673.3'!A89,'673.3'!A89:N384,14,FALSE)</f>
        <v>95860.948196631609</v>
      </c>
    </row>
    <row r="263" spans="1:4" ht="54" thickTop="1" thickBot="1">
      <c r="A263" s="137" t="s">
        <v>1139</v>
      </c>
      <c r="B263" s="138" t="s">
        <v>1996</v>
      </c>
      <c r="C263" s="133" t="s">
        <v>144</v>
      </c>
      <c r="D263" s="179">
        <f>VLOOKUP('674.1'!A89,'674.1'!A89:N385,14,FALSE)</f>
        <v>104359.22125102638</v>
      </c>
    </row>
    <row r="264" spans="1:4" ht="54" thickTop="1" thickBot="1">
      <c r="A264" s="137" t="s">
        <v>1140</v>
      </c>
      <c r="B264" s="138" t="s">
        <v>1794</v>
      </c>
      <c r="C264" s="133" t="s">
        <v>144</v>
      </c>
      <c r="D264" s="179">
        <f>VLOOKUP('674.2'!A89,'674.2'!A89:N386,14,FALSE)</f>
        <v>204149.9004619217</v>
      </c>
    </row>
    <row r="265" spans="1:4" ht="54" thickTop="1" thickBot="1">
      <c r="A265" s="137" t="s">
        <v>1141</v>
      </c>
      <c r="B265" s="138" t="s">
        <v>1795</v>
      </c>
      <c r="C265" s="133" t="s">
        <v>233</v>
      </c>
      <c r="D265" s="179">
        <f>VLOOKUP('680.1'!A87,'680.1'!A87:N387,14,FALSE)</f>
        <v>173169.50181594933</v>
      </c>
    </row>
    <row r="266" spans="1:4" ht="54" thickTop="1" thickBot="1">
      <c r="A266" s="137" t="s">
        <v>1142</v>
      </c>
      <c r="B266" s="138" t="s">
        <v>1796</v>
      </c>
      <c r="C266" s="133" t="s">
        <v>144</v>
      </c>
      <c r="D266" s="179">
        <f>VLOOKUP('680.2'!A87,'680.2'!A87:N388,14,FALSE)</f>
        <v>15075.295690500358</v>
      </c>
    </row>
    <row r="267" spans="1:4" ht="54" thickTop="1" thickBot="1">
      <c r="A267" s="137" t="s">
        <v>1143</v>
      </c>
      <c r="B267" s="138" t="s">
        <v>1797</v>
      </c>
      <c r="C267" s="133" t="s">
        <v>387</v>
      </c>
      <c r="D267" s="179">
        <f>VLOOKUP('680.3'!A89,'680.3'!A89:N389,14,FALSE)</f>
        <v>54283.768713773803</v>
      </c>
    </row>
    <row r="268" spans="1:4" ht="54" thickTop="1" thickBot="1">
      <c r="A268" s="137" t="s">
        <v>1144</v>
      </c>
      <c r="B268" s="138" t="s">
        <v>1798</v>
      </c>
      <c r="C268" s="133" t="s">
        <v>387</v>
      </c>
      <c r="D268" s="179">
        <f>VLOOKUP('681.1'!A89,'681.1'!A89:N390,14,FALSE)</f>
        <v>195431.77687010771</v>
      </c>
    </row>
    <row r="269" spans="1:4" ht="54" thickTop="1" thickBot="1">
      <c r="A269" s="137" t="s">
        <v>1692</v>
      </c>
      <c r="B269" s="138" t="s">
        <v>1799</v>
      </c>
      <c r="C269" s="133" t="s">
        <v>387</v>
      </c>
      <c r="D269" s="179">
        <f>VLOOKUP('681.2'!A89,'681.2'!A89:N391,14,FALSE)</f>
        <v>195431.77687010771</v>
      </c>
    </row>
    <row r="270" spans="1:4" ht="54" thickTop="1" thickBot="1">
      <c r="A270" s="137" t="s">
        <v>1693</v>
      </c>
      <c r="B270" s="138" t="s">
        <v>1800</v>
      </c>
      <c r="C270" s="133" t="s">
        <v>387</v>
      </c>
      <c r="D270" s="179">
        <f>VLOOKUP('681.3'!A89,'681.3'!A89:N392,14,FALSE)</f>
        <v>251246.53349262223</v>
      </c>
    </row>
    <row r="271" spans="1:4" ht="54" thickTop="1" thickBot="1">
      <c r="A271" s="137" t="s">
        <v>1694</v>
      </c>
      <c r="B271" s="138" t="s">
        <v>1801</v>
      </c>
      <c r="C271" s="133" t="s">
        <v>387</v>
      </c>
      <c r="D271" s="179">
        <f>VLOOKUP('681.4'!A89,'681.4'!A89:N393,14,FALSE)</f>
        <v>195431.77687010771</v>
      </c>
    </row>
    <row r="272" spans="1:4" ht="54" thickTop="1" thickBot="1">
      <c r="A272" s="137" t="s">
        <v>1145</v>
      </c>
      <c r="B272" s="138" t="s">
        <v>1802</v>
      </c>
      <c r="C272" s="133" t="s">
        <v>387</v>
      </c>
      <c r="D272" s="179">
        <f>VLOOKUP('682.1'!A89,'682.1'!A89:N394,14,FALSE)</f>
        <v>283265.7886118929</v>
      </c>
    </row>
    <row r="273" spans="1:4" ht="54" thickTop="1" thickBot="1">
      <c r="A273" s="137" t="s">
        <v>1695</v>
      </c>
      <c r="B273" s="138" t="s">
        <v>1803</v>
      </c>
      <c r="C273" s="133" t="s">
        <v>387</v>
      </c>
      <c r="D273" s="179">
        <f>VLOOKUP('682.2'!A89,'682.2'!A89:N395,14,FALSE)</f>
        <v>283265.7886118929</v>
      </c>
    </row>
    <row r="274" spans="1:4" ht="54" thickTop="1" thickBot="1">
      <c r="A274" s="137" t="s">
        <v>1697</v>
      </c>
      <c r="B274" s="138" t="s">
        <v>1804</v>
      </c>
      <c r="C274" s="133" t="s">
        <v>387</v>
      </c>
      <c r="D274" s="179">
        <f>VLOOKUP('682.3'!A89,'682.3'!A89:N396,14,FALSE)</f>
        <v>283265.7886118929</v>
      </c>
    </row>
    <row r="275" spans="1:4" ht="54" thickTop="1" thickBot="1">
      <c r="A275" s="137" t="s">
        <v>1699</v>
      </c>
      <c r="B275" s="138" t="s">
        <v>1997</v>
      </c>
      <c r="C275" s="133" t="s">
        <v>387</v>
      </c>
      <c r="D275" s="179">
        <f>VLOOKUP('682.4'!A89,'682.4'!A89:N397,14,FALSE)</f>
        <v>283265.7886118929</v>
      </c>
    </row>
    <row r="276" spans="1:4" ht="54" thickTop="1" thickBot="1">
      <c r="A276" s="137" t="s">
        <v>1701</v>
      </c>
      <c r="B276" s="138" t="s">
        <v>1805</v>
      </c>
      <c r="C276" s="133" t="s">
        <v>233</v>
      </c>
      <c r="D276" s="179">
        <f>VLOOKUP('683.1'!A89,'683.1'!A89:N398,14,FALSE)</f>
        <v>21947.564330464786</v>
      </c>
    </row>
    <row r="277" spans="1:4" ht="54" thickTop="1" thickBot="1">
      <c r="A277" s="137" t="s">
        <v>1703</v>
      </c>
      <c r="B277" s="138" t="s">
        <v>1806</v>
      </c>
      <c r="C277" s="133" t="s">
        <v>233</v>
      </c>
      <c r="D277" s="179">
        <f>VLOOKUP('683.2'!A89,'683.2'!A89:N399,14,FALSE)</f>
        <v>20260.600131649015</v>
      </c>
    </row>
    <row r="278" spans="1:4" ht="54" thickTop="1" thickBot="1">
      <c r="A278" s="137" t="s">
        <v>1705</v>
      </c>
      <c r="B278" s="138" t="s">
        <v>1807</v>
      </c>
      <c r="C278" s="133" t="s">
        <v>233</v>
      </c>
      <c r="D278" s="179">
        <f>VLOOKUP('683.3'!A89,'683.3'!A89:N400,14,FALSE)</f>
        <v>21947.564330464786</v>
      </c>
    </row>
    <row r="279" spans="1:4" ht="54" thickTop="1" thickBot="1">
      <c r="A279" s="137" t="s">
        <v>1706</v>
      </c>
      <c r="B279" s="138" t="s">
        <v>1808</v>
      </c>
      <c r="C279" s="133" t="s">
        <v>233</v>
      </c>
      <c r="D279" s="179">
        <f>VLOOKUP('683.4'!A89,'683.4'!A89:N401,14,FALSE)</f>
        <v>20260.600131649015</v>
      </c>
    </row>
    <row r="280" spans="1:4" ht="54" thickTop="1" thickBot="1">
      <c r="A280" s="137" t="s">
        <v>1707</v>
      </c>
      <c r="B280" s="138" t="s">
        <v>1809</v>
      </c>
      <c r="C280" s="133" t="s">
        <v>233</v>
      </c>
      <c r="D280" s="179">
        <f>VLOOKUP('683.5'!A87,'683.5'!A87:N402,14,FALSE)</f>
        <v>61299.62794008878</v>
      </c>
    </row>
    <row r="281" spans="1:4" ht="54" thickTop="1" thickBot="1">
      <c r="A281" s="137" t="s">
        <v>2047</v>
      </c>
      <c r="B281" s="138" t="s">
        <v>1810</v>
      </c>
      <c r="C281" s="133" t="s">
        <v>233</v>
      </c>
      <c r="D281" s="179">
        <f>VLOOKUP('690.1.1'!A89,'690.1.1'!A89:N403,14,FALSE)</f>
        <v>15500.640772240466</v>
      </c>
    </row>
    <row r="282" spans="1:4" ht="54" thickTop="1" thickBot="1">
      <c r="A282" s="137" t="s">
        <v>1710</v>
      </c>
      <c r="B282" s="138" t="s">
        <v>1811</v>
      </c>
      <c r="C282" s="133" t="s">
        <v>233</v>
      </c>
      <c r="D282" s="179">
        <f>VLOOKUP('690.1.2'!A89,'690.1.2'!A89:N404,14,FALSE)</f>
        <v>41243.623403967693</v>
      </c>
    </row>
    <row r="283" spans="1:4" ht="54" thickTop="1" thickBot="1">
      <c r="A283" s="137" t="s">
        <v>1146</v>
      </c>
      <c r="B283" s="138" t="s">
        <v>1812</v>
      </c>
      <c r="C283" s="133" t="s">
        <v>144</v>
      </c>
      <c r="D283" s="179">
        <f>VLOOKUP('700.1'!A89,'700.1'!A89:N405,14,FALSE)</f>
        <v>1890.7373791199425</v>
      </c>
    </row>
    <row r="284" spans="1:4" ht="54" thickTop="1" thickBot="1">
      <c r="A284" s="137" t="s">
        <v>1147</v>
      </c>
      <c r="B284" s="138" t="s">
        <v>1813</v>
      </c>
      <c r="C284" s="133" t="s">
        <v>144</v>
      </c>
      <c r="D284" s="179">
        <f>VLOOKUP('700.2'!A89,'700.2'!A89:N406,14,FALSE)</f>
        <v>1954.0372564494455</v>
      </c>
    </row>
    <row r="285" spans="1:4" ht="54" thickTop="1" thickBot="1">
      <c r="A285" s="137" t="s">
        <v>1148</v>
      </c>
      <c r="B285" s="138" t="s">
        <v>1814</v>
      </c>
      <c r="C285" s="133" t="s">
        <v>233</v>
      </c>
      <c r="D285" s="179">
        <f>VLOOKUP('700.3'!A89,'700.3'!A89:N407,14,FALSE)</f>
        <v>37638.66894820123</v>
      </c>
    </row>
    <row r="286" spans="1:4" ht="54" thickTop="1" thickBot="1">
      <c r="A286" s="137" t="s">
        <v>1149</v>
      </c>
      <c r="B286" s="138" t="s">
        <v>1815</v>
      </c>
      <c r="C286" s="133" t="s">
        <v>233</v>
      </c>
      <c r="D286" s="179">
        <f>VLOOKUP('700.4'!A89,'700.4'!A89:N408,14,FALSE)</f>
        <v>51842.491267568912</v>
      </c>
    </row>
    <row r="287" spans="1:4" ht="54" thickTop="1" thickBot="1">
      <c r="A287" s="137" t="s">
        <v>1150</v>
      </c>
      <c r="B287" s="138" t="s">
        <v>1816</v>
      </c>
      <c r="C287" s="133" t="s">
        <v>1845</v>
      </c>
      <c r="D287" s="179">
        <f>VLOOKUP('701.1'!A89,'701.1'!A89:N409,14,FALSE)</f>
        <v>10137.78987407</v>
      </c>
    </row>
    <row r="288" spans="1:4" ht="54" thickTop="1" thickBot="1">
      <c r="A288" s="137" t="s">
        <v>1713</v>
      </c>
      <c r="B288" s="138" t="s">
        <v>1817</v>
      </c>
      <c r="C288" s="133" t="s">
        <v>1845</v>
      </c>
      <c r="D288" s="179">
        <f>VLOOKUP('710.1'!A89,'710.1'!A89:N410,14,FALSE)</f>
        <v>591299.70261500904</v>
      </c>
    </row>
    <row r="289" spans="1:4" ht="54" thickTop="1" thickBot="1">
      <c r="A289" s="137" t="s">
        <v>1151</v>
      </c>
      <c r="B289" s="138" t="s">
        <v>1818</v>
      </c>
      <c r="C289" s="133" t="s">
        <v>233</v>
      </c>
      <c r="D289" s="179">
        <f>VLOOKUP('710.2'!A89,'710.2'!A89:N411,14,FALSE)</f>
        <v>582496.16189601109</v>
      </c>
    </row>
    <row r="290" spans="1:4" ht="54" thickTop="1" thickBot="1">
      <c r="A290" s="137" t="s">
        <v>1152</v>
      </c>
      <c r="B290" s="138" t="s">
        <v>1819</v>
      </c>
      <c r="C290" s="133" t="s">
        <v>1845</v>
      </c>
      <c r="D290" s="179">
        <f>VLOOKUP('720.1'!A89,'720.1'!A89:N412,14,FALSE)</f>
        <v>209474.83628969273</v>
      </c>
    </row>
    <row r="291" spans="1:4" ht="54" thickTop="1" thickBot="1">
      <c r="A291" s="137" t="s">
        <v>1153</v>
      </c>
      <c r="B291" s="138" t="s">
        <v>1820</v>
      </c>
      <c r="C291" s="133" t="s">
        <v>144</v>
      </c>
      <c r="D291" s="179">
        <f>VLOOKUP('730.1'!A89,'730.1'!A89:N413,14,FALSE)</f>
        <v>174360.63999378547</v>
      </c>
    </row>
    <row r="292" spans="1:4" ht="54" thickTop="1" thickBot="1">
      <c r="A292" s="137" t="s">
        <v>1154</v>
      </c>
      <c r="B292" s="138" t="s">
        <v>1821</v>
      </c>
      <c r="C292" s="133" t="s">
        <v>1845</v>
      </c>
      <c r="D292" s="179">
        <f>VLOOKUP('730.2'!A89,'730.2'!A89:N414,14,FALSE)</f>
        <v>85510.943016859848</v>
      </c>
    </row>
    <row r="293" spans="1:4" ht="54" thickTop="1" thickBot="1">
      <c r="A293" s="137" t="s">
        <v>1155</v>
      </c>
      <c r="B293" s="138" t="s">
        <v>1822</v>
      </c>
      <c r="C293" s="133" t="s">
        <v>1845</v>
      </c>
      <c r="D293" s="179">
        <f>VLOOKUP('730.3'!A89,'730.3'!A89:N415,14,FALSE)</f>
        <v>84899.543707877805</v>
      </c>
    </row>
    <row r="294" spans="1:4" ht="54" thickTop="1" thickBot="1">
      <c r="A294" s="137" t="s">
        <v>1714</v>
      </c>
      <c r="B294" s="138" t="s">
        <v>1823</v>
      </c>
      <c r="C294" s="133" t="s">
        <v>1845</v>
      </c>
      <c r="D294" s="179">
        <f>VLOOKUP('730.4'!A89,'730.4'!A89:N416,14,FALSE)</f>
        <v>79125.524252654664</v>
      </c>
    </row>
    <row r="295" spans="1:4" ht="54" thickTop="1" thickBot="1">
      <c r="A295" s="137" t="s">
        <v>1156</v>
      </c>
      <c r="B295" s="138" t="s">
        <v>1824</v>
      </c>
      <c r="C295" s="133" t="s">
        <v>144</v>
      </c>
      <c r="D295" s="179">
        <f>VLOOKUP('731.1'!A89,'731.1'!A89:N417,14,FALSE)</f>
        <v>156342.27730394475</v>
      </c>
    </row>
    <row r="296" spans="1:4" ht="54" thickTop="1" thickBot="1">
      <c r="A296" s="137" t="s">
        <v>1157</v>
      </c>
      <c r="B296" s="138" t="s">
        <v>1825</v>
      </c>
      <c r="C296" s="133" t="s">
        <v>1995</v>
      </c>
      <c r="D296" s="179">
        <f>VLOOKUP('740.1'!A89,'740.1'!A89:N418,14,FALSE)</f>
        <v>17180.45652711959</v>
      </c>
    </row>
    <row r="297" spans="1:4" ht="54" thickTop="1" thickBot="1">
      <c r="A297" s="137" t="s">
        <v>1717</v>
      </c>
      <c r="B297" s="138" t="s">
        <v>1826</v>
      </c>
      <c r="C297" s="133" t="s">
        <v>1845</v>
      </c>
      <c r="D297" s="179">
        <f>VLOOKUP('741.1'!A89,'741.1'!A89:N419,14,FALSE)</f>
        <v>330845.46559103439</v>
      </c>
    </row>
    <row r="298" spans="1:4" ht="54" thickTop="1" thickBot="1">
      <c r="A298" s="137" t="s">
        <v>1158</v>
      </c>
      <c r="B298" s="138" t="s">
        <v>1827</v>
      </c>
      <c r="C298" s="133" t="s">
        <v>144</v>
      </c>
      <c r="D298" s="179">
        <f>VLOOKUP('800.1'!A89,'800.1'!A89:N420,14,FALSE)</f>
        <v>14860.905404010595</v>
      </c>
    </row>
    <row r="299" spans="1:4" ht="54" thickTop="1" thickBot="1">
      <c r="A299" s="137" t="s">
        <v>1159</v>
      </c>
      <c r="B299" s="138" t="s">
        <v>1828</v>
      </c>
      <c r="C299" s="133" t="s">
        <v>144</v>
      </c>
      <c r="D299" s="179">
        <f>VLOOKUP('800.2'!A89,'800.2'!A89:N421,14,FALSE)</f>
        <v>25057.230100813136</v>
      </c>
    </row>
    <row r="300" spans="1:4" ht="54" thickTop="1" thickBot="1">
      <c r="A300" s="137" t="s">
        <v>1160</v>
      </c>
      <c r="B300" s="138" t="s">
        <v>1829</v>
      </c>
      <c r="C300" s="133" t="s">
        <v>144</v>
      </c>
      <c r="D300" s="179">
        <f>VLOOKUP('800.3'!A89,'800.3'!A89:N422,14,FALSE)</f>
        <v>48868.742445969634</v>
      </c>
    </row>
    <row r="301" spans="1:4" ht="54" thickTop="1" thickBot="1">
      <c r="A301" s="137" t="s">
        <v>1161</v>
      </c>
      <c r="B301" s="138" t="s">
        <v>1830</v>
      </c>
      <c r="C301" s="133" t="s">
        <v>144</v>
      </c>
      <c r="D301" s="179">
        <f>VLOOKUP('800.4'!A89,'800.4'!A89:N423,14,FALSE)</f>
        <v>58725.587749526916</v>
      </c>
    </row>
    <row r="302" spans="1:4" ht="54" thickTop="1" thickBot="1">
      <c r="A302" s="137" t="s">
        <v>1718</v>
      </c>
      <c r="B302" s="138" t="s">
        <v>1831</v>
      </c>
      <c r="C302" s="133" t="s">
        <v>1845</v>
      </c>
      <c r="D302" s="179">
        <f>VLOOKUP('802.1'!A89,'802.1'!A89:N424,14,FALSE)</f>
        <v>508801.61387642991</v>
      </c>
    </row>
    <row r="303" spans="1:4" ht="54" thickTop="1" thickBot="1">
      <c r="A303" s="137" t="s">
        <v>1719</v>
      </c>
      <c r="B303" s="138" t="s">
        <v>1881</v>
      </c>
      <c r="C303" s="133" t="s">
        <v>1845</v>
      </c>
      <c r="D303" s="179">
        <f>VLOOKUP('802.2'!A89,'802.2'!A89:N425,14,FALSE)</f>
        <v>107439.37480138862</v>
      </c>
    </row>
    <row r="304" spans="1:4" ht="54" thickTop="1" thickBot="1">
      <c r="A304" s="137" t="s">
        <v>1720</v>
      </c>
      <c r="B304" s="138" t="s">
        <v>1832</v>
      </c>
      <c r="C304" s="133" t="s">
        <v>1845</v>
      </c>
      <c r="D304" s="179">
        <f>VLOOKUP('802.3'!A89,'802.3'!A89:N426,14,FALSE)</f>
        <v>78906.91057604074</v>
      </c>
    </row>
    <row r="305" spans="1:4" ht="54" thickTop="1" thickBot="1">
      <c r="A305" s="137" t="s">
        <v>1721</v>
      </c>
      <c r="B305" s="138" t="s">
        <v>1833</v>
      </c>
      <c r="C305" s="133" t="s">
        <v>1845</v>
      </c>
      <c r="D305" s="179">
        <f>VLOOKUP('802.4'!A89,'802.4'!A89:N427,14,FALSE)</f>
        <v>71685.212362425314</v>
      </c>
    </row>
    <row r="306" spans="1:4" ht="54" thickTop="1" thickBot="1">
      <c r="A306" s="137" t="s">
        <v>1722</v>
      </c>
      <c r="B306" s="138" t="s">
        <v>1834</v>
      </c>
      <c r="C306" s="133" t="s">
        <v>1845</v>
      </c>
      <c r="D306" s="179">
        <f>VLOOKUP('802.5'!A89,'802.5'!A89:N428,14,FALSE)</f>
        <v>308383.76449940563</v>
      </c>
    </row>
    <row r="307" spans="1:4" ht="54" thickTop="1" thickBot="1">
      <c r="A307" s="137" t="s">
        <v>1723</v>
      </c>
      <c r="B307" s="138" t="s">
        <v>1835</v>
      </c>
      <c r="C307" s="133" t="s">
        <v>1845</v>
      </c>
      <c r="D307" s="179">
        <f>VLOOKUP('802.6'!A89,'802.6'!A89:N429,14,FALSE)</f>
        <v>301952.60650663113</v>
      </c>
    </row>
    <row r="308" spans="1:4" ht="54" thickTop="1" thickBot="1">
      <c r="A308" s="137" t="s">
        <v>1724</v>
      </c>
      <c r="B308" s="138" t="s">
        <v>1836</v>
      </c>
      <c r="C308" s="133" t="s">
        <v>1845</v>
      </c>
      <c r="D308" s="179">
        <f>VLOOKUP('802.7'!A89,'802.7'!A89:N430,14,FALSE)</f>
        <v>208141.01583369693</v>
      </c>
    </row>
    <row r="309" spans="1:4" ht="54" thickTop="1" thickBot="1">
      <c r="A309" s="137" t="s">
        <v>1725</v>
      </c>
      <c r="B309" s="138" t="s">
        <v>1837</v>
      </c>
      <c r="C309" s="133" t="s">
        <v>1845</v>
      </c>
      <c r="D309" s="179">
        <f>VLOOKUP('802.8'!A89,'802.8'!A89:N431,14,FALSE)</f>
        <v>182685.58386542206</v>
      </c>
    </row>
    <row r="310" spans="1:4" ht="54" thickTop="1" thickBot="1">
      <c r="A310" s="137" t="s">
        <v>1162</v>
      </c>
      <c r="B310" s="138" t="s">
        <v>1838</v>
      </c>
      <c r="C310" s="133" t="s">
        <v>233</v>
      </c>
      <c r="D310" s="179">
        <f>VLOOKUP('810.1'!A89,'810.1'!A89:N432,14,FALSE)</f>
        <v>13152.198848473447</v>
      </c>
    </row>
    <row r="311" spans="1:4" ht="54" thickTop="1" thickBot="1">
      <c r="A311" s="137" t="s">
        <v>1163</v>
      </c>
      <c r="B311" s="138" t="s">
        <v>1839</v>
      </c>
      <c r="C311" s="133" t="s">
        <v>233</v>
      </c>
      <c r="D311" s="179">
        <f>VLOOKUP('810.2'!A89,'810.2'!A89:N433,14,FALSE)</f>
        <v>9663.9692594868557</v>
      </c>
    </row>
    <row r="312" spans="1:4" ht="54" thickTop="1" thickBot="1">
      <c r="A312" s="137" t="s">
        <v>1164</v>
      </c>
      <c r="B312" s="138" t="s">
        <v>1840</v>
      </c>
      <c r="C312" s="133" t="s">
        <v>233</v>
      </c>
      <c r="D312" s="179">
        <f>VLOOKUP('810.3'!A89,'810.3'!A89:N435,14,FALSE)</f>
        <v>5203.0936236928674</v>
      </c>
    </row>
    <row r="313" spans="1:4" ht="57.75" thickTop="1" thickBot="1">
      <c r="A313" s="137" t="s">
        <v>1726</v>
      </c>
      <c r="B313" s="138" t="s">
        <v>2050</v>
      </c>
      <c r="C313" s="133" t="s">
        <v>233</v>
      </c>
      <c r="D313" s="179">
        <f>VLOOKUP('811.1'!A89,'811.1'!A89:N436,14,FALSE)</f>
        <v>48089.702833439827</v>
      </c>
    </row>
    <row r="314" spans="1:4" ht="57.75" thickTop="1" thickBot="1">
      <c r="A314" s="137" t="s">
        <v>1727</v>
      </c>
      <c r="B314" s="138" t="s">
        <v>2051</v>
      </c>
      <c r="C314" s="133" t="s">
        <v>233</v>
      </c>
      <c r="D314" s="179">
        <f>VLOOKUP('811.2'!A89,'811.2'!A89:N437,14,FALSE)</f>
        <v>48089.702833439827</v>
      </c>
    </row>
    <row r="315" spans="1:4" ht="54" thickTop="1" thickBot="1">
      <c r="A315" s="137" t="s">
        <v>1165</v>
      </c>
      <c r="B315" s="138" t="s">
        <v>2053</v>
      </c>
      <c r="C315" s="133" t="s">
        <v>233</v>
      </c>
      <c r="D315" s="179">
        <f>VLOOKUP('812.1'!A89,'812.1'!A89:N438,14,FALSE)</f>
        <v>89708.432064523062</v>
      </c>
    </row>
    <row r="316" spans="1:4" ht="54" thickTop="1" thickBot="1">
      <c r="A316" s="137" t="s">
        <v>1728</v>
      </c>
      <c r="B316" s="138" t="s">
        <v>1841</v>
      </c>
      <c r="C316" s="133" t="s">
        <v>1995</v>
      </c>
      <c r="D316" s="179">
        <f>VLOOKUP('820.1'!A89,'820.1'!A89:N439,14,FALSE)</f>
        <v>47845.123634454983</v>
      </c>
    </row>
    <row r="317" spans="1:4" ht="54" thickTop="1" thickBot="1">
      <c r="A317" s="137" t="s">
        <v>1729</v>
      </c>
      <c r="B317" s="138" t="s">
        <v>1842</v>
      </c>
      <c r="C317" s="133" t="s">
        <v>984</v>
      </c>
      <c r="D317" s="179">
        <f>VLOOKUP('820.1.2'!A88,'820.1.2'!A88:N440,14,FALSE)</f>
        <v>7564050.0505345985</v>
      </c>
    </row>
    <row r="318" spans="1:4" ht="57.75" thickTop="1" thickBot="1">
      <c r="A318" s="137" t="s">
        <v>1166</v>
      </c>
      <c r="B318" s="138" t="s">
        <v>1843</v>
      </c>
      <c r="C318" s="133" t="s">
        <v>1998</v>
      </c>
      <c r="D318" s="179">
        <f>VLOOKUP('900.1'!A88,'900.1'!A88:N441,14,FALSE)</f>
        <v>1335.8982942155649</v>
      </c>
    </row>
    <row r="319" spans="1:4" ht="57.75" thickTop="1" thickBot="1">
      <c r="A319" s="137" t="s">
        <v>1167</v>
      </c>
      <c r="B319" s="138" t="s">
        <v>2195</v>
      </c>
      <c r="C319" s="133" t="s">
        <v>1999</v>
      </c>
      <c r="D319" s="179">
        <f>VLOOKUP('900.2'!A88,'900.2'!A88:N442,14,FALSE)</f>
        <v>1639.5115429009206</v>
      </c>
    </row>
    <row r="320" spans="1:4" ht="54" thickTop="1" thickBot="1">
      <c r="A320" s="137" t="s">
        <v>1168</v>
      </c>
      <c r="B320" s="138" t="s">
        <v>1844</v>
      </c>
      <c r="C320" s="133" t="s">
        <v>1999</v>
      </c>
      <c r="D320" s="179">
        <f>VLOOKUP('900.3'!A88,'900.3'!A88:N443,14,FALSE)</f>
        <v>1639.5115429009206</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B8" sqref="B8"/>
    </sheetView>
  </sheetViews>
  <sheetFormatPr baseColWidth="10" defaultColWidth="9.140625" defaultRowHeight="15"/>
  <cols>
    <col min="1" max="1" width="11.5703125" customWidth="1"/>
    <col min="2" max="2" width="9.140625" style="2"/>
    <col min="3" max="3" width="84.5703125" style="1" customWidth="1"/>
    <col min="4" max="4" width="17.42578125" style="183" customWidth="1"/>
    <col min="5" max="5" width="10.42578125" customWidth="1"/>
  </cols>
  <sheetData>
    <row r="1" spans="1:4" ht="66" customHeight="1" thickTop="1">
      <c r="A1" s="674" t="s">
        <v>1850</v>
      </c>
      <c r="B1" s="675"/>
      <c r="C1" s="675"/>
      <c r="D1" s="676"/>
    </row>
    <row r="2" spans="1:4" ht="20.25" customHeight="1" thickBot="1">
      <c r="A2" s="677"/>
      <c r="B2" s="678"/>
      <c r="C2" s="678"/>
      <c r="D2" s="679"/>
    </row>
    <row r="3" spans="1:4" ht="16.5" thickTop="1" thickBot="1">
      <c r="A3" s="673" t="s">
        <v>2223</v>
      </c>
      <c r="B3" s="673"/>
      <c r="C3" s="673"/>
      <c r="D3" s="673"/>
    </row>
    <row r="4" spans="1:4" ht="16.5" thickTop="1" thickBot="1">
      <c r="A4" s="673"/>
      <c r="B4" s="673"/>
      <c r="C4" s="673"/>
      <c r="D4" s="673"/>
    </row>
    <row r="5" spans="1:4" ht="16.5" thickTop="1" thickBot="1">
      <c r="A5" s="673"/>
      <c r="B5" s="673"/>
      <c r="C5" s="673"/>
      <c r="D5" s="673"/>
    </row>
    <row r="6" spans="1:4" ht="16.5" thickTop="1" thickBot="1">
      <c r="A6" s="653" t="s">
        <v>2237</v>
      </c>
      <c r="B6" s="654" t="s">
        <v>1882</v>
      </c>
      <c r="C6" s="655" t="s">
        <v>2343</v>
      </c>
      <c r="D6" s="656">
        <v>33832.699999999997</v>
      </c>
    </row>
    <row r="7" spans="1:4" ht="16.5" thickTop="1" thickBot="1">
      <c r="A7" s="657"/>
      <c r="B7" s="658"/>
      <c r="C7" s="659"/>
      <c r="D7" s="660" t="s">
        <v>1848</v>
      </c>
    </row>
    <row r="8" spans="1:4" ht="16.5" thickTop="1" thickBot="1">
      <c r="A8" s="661" t="s">
        <v>98</v>
      </c>
      <c r="B8" s="662" t="s">
        <v>1882</v>
      </c>
      <c r="C8" s="663" t="s">
        <v>99</v>
      </c>
      <c r="D8" s="664">
        <v>58677.433987924393</v>
      </c>
    </row>
    <row r="9" spans="1:4" ht="16.5" thickTop="1" thickBot="1">
      <c r="A9" s="661" t="s">
        <v>102</v>
      </c>
      <c r="B9" s="662" t="s">
        <v>1882</v>
      </c>
      <c r="C9" s="663" t="s">
        <v>103</v>
      </c>
      <c r="D9" s="664">
        <f>$D$6*1.85</f>
        <v>62590.494999999995</v>
      </c>
    </row>
    <row r="10" spans="1:4" ht="16.5" thickTop="1" thickBot="1">
      <c r="A10" s="661" t="s">
        <v>0</v>
      </c>
      <c r="B10" s="662" t="s">
        <v>1882</v>
      </c>
      <c r="C10" s="663" t="s">
        <v>1</v>
      </c>
      <c r="D10" s="664">
        <v>69346.058349365194</v>
      </c>
    </row>
    <row r="11" spans="1:4" ht="16.5" thickTop="1" thickBot="1">
      <c r="A11" s="661" t="s">
        <v>1674</v>
      </c>
      <c r="B11" s="662" t="s">
        <v>1882</v>
      </c>
      <c r="C11" s="663" t="s">
        <v>1673</v>
      </c>
      <c r="D11" s="664">
        <v>320058.73084322392</v>
      </c>
    </row>
    <row r="12" spans="1:4" ht="16.5" thickTop="1" thickBot="1">
      <c r="A12" s="661" t="s">
        <v>100</v>
      </c>
      <c r="B12" s="662" t="s">
        <v>1882</v>
      </c>
      <c r="C12" s="663" t="s">
        <v>101</v>
      </c>
      <c r="D12" s="664">
        <v>80014.682710805981</v>
      </c>
    </row>
    <row r="13" spans="1:4" ht="16.5" thickTop="1" thickBot="1">
      <c r="A13" s="661" t="s">
        <v>62</v>
      </c>
      <c r="B13" s="662" t="s">
        <v>1882</v>
      </c>
      <c r="C13" s="663" t="s">
        <v>63</v>
      </c>
      <c r="D13" s="664">
        <v>586774.33987924387</v>
      </c>
    </row>
    <row r="14" spans="1:4" ht="16.5" thickTop="1" thickBot="1">
      <c r="A14" s="661" t="s">
        <v>108</v>
      </c>
      <c r="B14" s="662" t="s">
        <v>1882</v>
      </c>
      <c r="C14" s="663" t="s">
        <v>109</v>
      </c>
      <c r="D14" s="664">
        <v>320058.73084322392</v>
      </c>
    </row>
    <row r="15" spans="1:4" ht="16.5" thickTop="1" thickBot="1">
      <c r="A15" s="661" t="s">
        <v>41</v>
      </c>
      <c r="B15" s="662" t="s">
        <v>1882</v>
      </c>
      <c r="C15" s="663" t="s">
        <v>42</v>
      </c>
      <c r="D15" s="664">
        <v>213372.48722881597</v>
      </c>
    </row>
    <row r="16" spans="1:4" ht="16.5" thickTop="1" thickBot="1">
      <c r="A16" s="661" t="s">
        <v>43</v>
      </c>
      <c r="B16" s="662" t="s">
        <v>1882</v>
      </c>
      <c r="C16" s="663" t="s">
        <v>44</v>
      </c>
      <c r="D16" s="664">
        <v>320058.73084322392</v>
      </c>
    </row>
    <row r="17" spans="1:4" ht="16.5" thickTop="1" thickBot="1">
      <c r="A17" s="661" t="s">
        <v>106</v>
      </c>
      <c r="B17" s="662" t="s">
        <v>1882</v>
      </c>
      <c r="C17" s="663" t="s">
        <v>107</v>
      </c>
      <c r="D17" s="664">
        <v>106686.24361440798</v>
      </c>
    </row>
    <row r="18" spans="1:4" ht="16.5" thickTop="1" thickBot="1">
      <c r="A18" s="661" t="s">
        <v>1675</v>
      </c>
      <c r="B18" s="662" t="s">
        <v>1882</v>
      </c>
      <c r="C18" s="663" t="s">
        <v>2000</v>
      </c>
      <c r="D18" s="664">
        <v>96017.619252967183</v>
      </c>
    </row>
    <row r="19" spans="1:4" ht="16.5" thickTop="1" thickBot="1">
      <c r="A19" s="661" t="s">
        <v>96</v>
      </c>
      <c r="B19" s="662" t="s">
        <v>92</v>
      </c>
      <c r="C19" s="663" t="s">
        <v>97</v>
      </c>
      <c r="D19" s="664">
        <v>2133724.8722881596</v>
      </c>
    </row>
    <row r="20" spans="1:4" ht="16.5" thickTop="1" thickBot="1">
      <c r="A20" s="661" t="s">
        <v>76</v>
      </c>
      <c r="B20" s="662" t="s">
        <v>1882</v>
      </c>
      <c r="C20" s="663" t="s">
        <v>77</v>
      </c>
      <c r="D20" s="664">
        <v>485912.31941843667</v>
      </c>
    </row>
    <row r="21" spans="1:4" ht="16.5" thickTop="1" thickBot="1">
      <c r="A21" s="661" t="s">
        <v>74</v>
      </c>
      <c r="B21" s="662" t="s">
        <v>1882</v>
      </c>
      <c r="C21" s="663" t="s">
        <v>75</v>
      </c>
      <c r="D21" s="664">
        <v>477235.31371453602</v>
      </c>
    </row>
    <row r="22" spans="1:4" ht="16.5" thickTop="1" thickBot="1">
      <c r="A22" s="661" t="s">
        <v>84</v>
      </c>
      <c r="B22" s="662" t="s">
        <v>1882</v>
      </c>
      <c r="C22" s="663" t="s">
        <v>85</v>
      </c>
      <c r="D22" s="664">
        <v>544482.10791976599</v>
      </c>
    </row>
    <row r="23" spans="1:4" ht="16.5" thickTop="1" thickBot="1">
      <c r="A23" s="661" t="s">
        <v>78</v>
      </c>
      <c r="B23" s="662" t="s">
        <v>1882</v>
      </c>
      <c r="C23" s="663" t="s">
        <v>79</v>
      </c>
      <c r="D23" s="664">
        <v>605221.14784707059</v>
      </c>
    </row>
    <row r="24" spans="1:4" ht="16.5" thickTop="1" thickBot="1">
      <c r="A24" s="661" t="s">
        <v>64</v>
      </c>
      <c r="B24" s="662" t="s">
        <v>1882</v>
      </c>
      <c r="C24" s="663" t="s">
        <v>65</v>
      </c>
      <c r="D24" s="664">
        <v>468558.30801063532</v>
      </c>
    </row>
    <row r="25" spans="1:4" ht="16.5" thickTop="1" thickBot="1">
      <c r="A25" s="661" t="s">
        <v>80</v>
      </c>
      <c r="B25" s="662" t="s">
        <v>1882</v>
      </c>
      <c r="C25" s="663" t="s">
        <v>81</v>
      </c>
      <c r="D25" s="664">
        <v>557497.61647561705</v>
      </c>
    </row>
    <row r="26" spans="1:4" ht="16.5" thickTop="1" thickBot="1">
      <c r="A26" s="661" t="s">
        <v>82</v>
      </c>
      <c r="B26" s="662" t="s">
        <v>1882</v>
      </c>
      <c r="C26" s="663" t="s">
        <v>83</v>
      </c>
      <c r="D26" s="664">
        <v>577020.87930939358</v>
      </c>
    </row>
    <row r="27" spans="1:4" ht="16.5" thickTop="1" thickBot="1">
      <c r="A27" s="661" t="s">
        <v>104</v>
      </c>
      <c r="B27" s="662" t="s">
        <v>1882</v>
      </c>
      <c r="C27" s="663" t="s">
        <v>105</v>
      </c>
      <c r="D27" s="664">
        <v>145339.84554033595</v>
      </c>
    </row>
    <row r="28" spans="1:4" ht="16.5" thickTop="1" thickBot="1">
      <c r="A28" s="661" t="s">
        <v>4</v>
      </c>
      <c r="B28" s="662" t="s">
        <v>1882</v>
      </c>
      <c r="C28" s="663" t="s">
        <v>5</v>
      </c>
      <c r="D28" s="664">
        <v>162693.85694813728</v>
      </c>
    </row>
    <row r="29" spans="1:4" ht="16.5" customHeight="1" thickTop="1" thickBot="1">
      <c r="A29" s="661" t="s">
        <v>45</v>
      </c>
      <c r="B29" s="662" t="s">
        <v>1882</v>
      </c>
      <c r="C29" s="663" t="s">
        <v>2226</v>
      </c>
      <c r="D29" s="664">
        <f>$D$43+$D$64</f>
        <v>169276.73861440798</v>
      </c>
    </row>
    <row r="30" spans="1:4" ht="16.5" thickTop="1" thickBot="1">
      <c r="A30" s="661" t="s">
        <v>66</v>
      </c>
      <c r="B30" s="662" t="s">
        <v>1882</v>
      </c>
      <c r="C30" s="663" t="s">
        <v>67</v>
      </c>
      <c r="D30" s="664">
        <v>160029.36542161196</v>
      </c>
    </row>
    <row r="31" spans="1:4" ht="16.5" thickTop="1" thickBot="1">
      <c r="A31" s="661" t="s">
        <v>23</v>
      </c>
      <c r="B31" s="662" t="s">
        <v>1882</v>
      </c>
      <c r="C31" s="663" t="s">
        <v>24</v>
      </c>
      <c r="D31" s="664">
        <f>$D$64*10</f>
        <v>625904.94999999995</v>
      </c>
    </row>
    <row r="32" spans="1:4" ht="16.5" thickTop="1" thickBot="1">
      <c r="A32" s="661" t="s">
        <v>7</v>
      </c>
      <c r="B32" s="662" t="s">
        <v>1882</v>
      </c>
      <c r="C32" s="663" t="s">
        <v>8</v>
      </c>
      <c r="D32" s="664">
        <f>$D$64*2</f>
        <v>125180.98999999999</v>
      </c>
    </row>
    <row r="33" spans="1:4" ht="16.5" thickTop="1" thickBot="1">
      <c r="A33" s="661" t="s">
        <v>9</v>
      </c>
      <c r="B33" s="662" t="s">
        <v>1882</v>
      </c>
      <c r="C33" s="663" t="s">
        <v>10</v>
      </c>
      <c r="D33" s="664">
        <f>$D$64*3</f>
        <v>187771.48499999999</v>
      </c>
    </row>
    <row r="34" spans="1:4" ht="16.5" thickTop="1" thickBot="1">
      <c r="A34" s="661" t="s">
        <v>11</v>
      </c>
      <c r="B34" s="662" t="s">
        <v>1882</v>
      </c>
      <c r="C34" s="663" t="s">
        <v>12</v>
      </c>
      <c r="D34" s="664">
        <f>$D$64*4</f>
        <v>250361.97999999998</v>
      </c>
    </row>
    <row r="35" spans="1:4" ht="16.5" thickTop="1" thickBot="1">
      <c r="A35" s="661" t="s">
        <v>13</v>
      </c>
      <c r="B35" s="662" t="s">
        <v>1882</v>
      </c>
      <c r="C35" s="663" t="s">
        <v>14</v>
      </c>
      <c r="D35" s="664">
        <f>$D$64*5</f>
        <v>312952.47499999998</v>
      </c>
    </row>
    <row r="36" spans="1:4" ht="16.5" thickTop="1" thickBot="1">
      <c r="A36" s="661" t="s">
        <v>15</v>
      </c>
      <c r="B36" s="662" t="s">
        <v>1882</v>
      </c>
      <c r="C36" s="663" t="s">
        <v>16</v>
      </c>
      <c r="D36" s="664">
        <f>$D$64*6</f>
        <v>375542.97</v>
      </c>
    </row>
    <row r="37" spans="1:4" ht="16.5" thickTop="1" thickBot="1">
      <c r="A37" s="661" t="s">
        <v>17</v>
      </c>
      <c r="B37" s="662" t="s">
        <v>1882</v>
      </c>
      <c r="C37" s="663" t="s">
        <v>18</v>
      </c>
      <c r="D37" s="664">
        <f>$D$64*7</f>
        <v>438133.46499999997</v>
      </c>
    </row>
    <row r="38" spans="1:4" ht="16.5" thickTop="1" thickBot="1">
      <c r="A38" s="661" t="s">
        <v>19</v>
      </c>
      <c r="B38" s="662" t="s">
        <v>1882</v>
      </c>
      <c r="C38" s="663" t="s">
        <v>20</v>
      </c>
      <c r="D38" s="664">
        <f>$D$64*8</f>
        <v>500723.95999999996</v>
      </c>
    </row>
    <row r="39" spans="1:4" ht="16.5" thickTop="1" thickBot="1">
      <c r="A39" s="661" t="s">
        <v>21</v>
      </c>
      <c r="B39" s="662" t="s">
        <v>1882</v>
      </c>
      <c r="C39" s="663" t="s">
        <v>22</v>
      </c>
      <c r="D39" s="664">
        <f>$D$64*9</f>
        <v>563314.45499999996</v>
      </c>
    </row>
    <row r="40" spans="1:4" ht="16.5" thickTop="1" thickBot="1">
      <c r="A40" s="661" t="s">
        <v>72</v>
      </c>
      <c r="B40" s="662" t="s">
        <v>1882</v>
      </c>
      <c r="C40" s="663" t="s">
        <v>73</v>
      </c>
      <c r="D40" s="664">
        <v>58677.433987924393</v>
      </c>
    </row>
    <row r="41" spans="1:4" ht="16.5" thickTop="1" thickBot="1">
      <c r="A41" s="661" t="s">
        <v>27</v>
      </c>
      <c r="B41" s="662" t="s">
        <v>1882</v>
      </c>
      <c r="C41" s="663" t="s">
        <v>28</v>
      </c>
      <c r="D41" s="664">
        <v>117354.86797584879</v>
      </c>
    </row>
    <row r="42" spans="1:4" ht="16.5" thickTop="1" thickBot="1">
      <c r="A42" s="661" t="s">
        <v>25</v>
      </c>
      <c r="B42" s="662" t="s">
        <v>1882</v>
      </c>
      <c r="C42" s="663" t="s">
        <v>26</v>
      </c>
      <c r="D42" s="664">
        <v>117354.86797584879</v>
      </c>
    </row>
    <row r="43" spans="1:4" ht="16.5" thickTop="1" thickBot="1">
      <c r="A43" s="661" t="s">
        <v>30</v>
      </c>
      <c r="B43" s="662" t="s">
        <v>1882</v>
      </c>
      <c r="C43" s="663" t="s">
        <v>31</v>
      </c>
      <c r="D43" s="664">
        <v>106686.24361440798</v>
      </c>
    </row>
    <row r="44" spans="1:4" ht="17.25" customHeight="1" thickTop="1" thickBot="1">
      <c r="A44" s="661" t="s">
        <v>40</v>
      </c>
      <c r="B44" s="662" t="s">
        <v>1882</v>
      </c>
      <c r="C44" s="663" t="s">
        <v>2225</v>
      </c>
      <c r="D44" s="664">
        <v>266715.60903601995</v>
      </c>
    </row>
    <row r="45" spans="1:4" ht="16.5" thickTop="1" thickBot="1">
      <c r="A45" s="661" t="s">
        <v>32</v>
      </c>
      <c r="B45" s="662" t="s">
        <v>1882</v>
      </c>
      <c r="C45" s="663" t="s">
        <v>33</v>
      </c>
      <c r="D45" s="664">
        <f>D43*2</f>
        <v>213372.48722881597</v>
      </c>
    </row>
    <row r="46" spans="1:4" ht="16.5" thickTop="1" thickBot="1">
      <c r="A46" s="661" t="s">
        <v>34</v>
      </c>
      <c r="B46" s="662" t="s">
        <v>1882</v>
      </c>
      <c r="C46" s="663" t="s">
        <v>35</v>
      </c>
      <c r="D46" s="664">
        <f>D43*3</f>
        <v>320058.73084322398</v>
      </c>
    </row>
    <row r="47" spans="1:4" ht="16.5" thickTop="1" thickBot="1">
      <c r="A47" s="661" t="s">
        <v>70</v>
      </c>
      <c r="B47" s="662" t="s">
        <v>1882</v>
      </c>
      <c r="C47" s="663" t="s">
        <v>71</v>
      </c>
      <c r="D47" s="664">
        <f>D43+(3*D8)</f>
        <v>282718.54557818116</v>
      </c>
    </row>
    <row r="48" spans="1:4" ht="16.5" thickTop="1" thickBot="1">
      <c r="A48" s="661" t="s">
        <v>36</v>
      </c>
      <c r="B48" s="662" t="s">
        <v>1882</v>
      </c>
      <c r="C48" s="663" t="s">
        <v>37</v>
      </c>
      <c r="D48" s="664">
        <v>117354.86797584879</v>
      </c>
    </row>
    <row r="49" spans="1:4" ht="16.5" thickTop="1" thickBot="1">
      <c r="A49" s="661" t="s">
        <v>38</v>
      </c>
      <c r="B49" s="662" t="s">
        <v>1882</v>
      </c>
      <c r="C49" s="663" t="s">
        <v>39</v>
      </c>
      <c r="D49" s="664">
        <v>128023.49233728957</v>
      </c>
    </row>
    <row r="50" spans="1:4" ht="16.5" thickTop="1" thickBot="1">
      <c r="A50" s="661" t="s">
        <v>89</v>
      </c>
      <c r="B50" s="662" t="s">
        <v>1882</v>
      </c>
      <c r="C50" s="663" t="s">
        <v>90</v>
      </c>
      <c r="D50" s="664">
        <v>133357.80451800997</v>
      </c>
    </row>
    <row r="51" spans="1:4" ht="16.5" thickTop="1" thickBot="1">
      <c r="A51" s="661" t="s">
        <v>46</v>
      </c>
      <c r="B51" s="662" t="s">
        <v>1882</v>
      </c>
      <c r="C51" s="663" t="s">
        <v>47</v>
      </c>
      <c r="D51" s="664">
        <f>$D$6*1.85</f>
        <v>62590.494999999995</v>
      </c>
    </row>
    <row r="52" spans="1:4" ht="16.5" thickTop="1" thickBot="1">
      <c r="A52" s="661" t="s">
        <v>48</v>
      </c>
      <c r="B52" s="662" t="s">
        <v>1882</v>
      </c>
      <c r="C52" s="663" t="s">
        <v>49</v>
      </c>
      <c r="D52" s="664">
        <f>D51*2</f>
        <v>125180.98999999999</v>
      </c>
    </row>
    <row r="53" spans="1:4" ht="16.5" thickTop="1" thickBot="1">
      <c r="A53" s="661" t="s">
        <v>50</v>
      </c>
      <c r="B53" s="662" t="s">
        <v>1882</v>
      </c>
      <c r="C53" s="663" t="s">
        <v>51</v>
      </c>
      <c r="D53" s="664">
        <v>106686.24361440798</v>
      </c>
    </row>
    <row r="54" spans="1:4" ht="16.5" thickTop="1" thickBot="1">
      <c r="A54" s="661" t="s">
        <v>68</v>
      </c>
      <c r="B54" s="662" t="s">
        <v>1882</v>
      </c>
      <c r="C54" s="663" t="s">
        <v>69</v>
      </c>
      <c r="D54" s="664">
        <v>213372.48722881597</v>
      </c>
    </row>
    <row r="55" spans="1:4" ht="46.5" thickTop="1" thickBot="1">
      <c r="A55" s="661" t="s">
        <v>29</v>
      </c>
      <c r="B55" s="662" t="s">
        <v>1882</v>
      </c>
      <c r="C55" s="663" t="s">
        <v>1883</v>
      </c>
      <c r="D55" s="665">
        <v>800146.82710805978</v>
      </c>
    </row>
    <row r="56" spans="1:4" ht="16.5" thickTop="1" thickBot="1">
      <c r="A56" s="661" t="s">
        <v>52</v>
      </c>
      <c r="B56" s="662" t="s">
        <v>1882</v>
      </c>
      <c r="C56" s="663" t="s">
        <v>53</v>
      </c>
      <c r="D56" s="664">
        <v>80014.682710805981</v>
      </c>
    </row>
    <row r="57" spans="1:4" ht="16.5" thickTop="1" thickBot="1">
      <c r="A57" s="661" t="s">
        <v>54</v>
      </c>
      <c r="B57" s="662" t="s">
        <v>1882</v>
      </c>
      <c r="C57" s="663" t="s">
        <v>55</v>
      </c>
      <c r="D57" s="664">
        <v>160029.36542161196</v>
      </c>
    </row>
    <row r="58" spans="1:4" ht="16.5" thickTop="1" thickBot="1">
      <c r="A58" s="661" t="s">
        <v>56</v>
      </c>
      <c r="B58" s="662" t="s">
        <v>1882</v>
      </c>
      <c r="C58" s="663" t="s">
        <v>57</v>
      </c>
      <c r="D58" s="664">
        <v>106686.24361440798</v>
      </c>
    </row>
    <row r="59" spans="1:4" ht="16.5" thickTop="1" thickBot="1">
      <c r="A59" s="661" t="s">
        <v>2</v>
      </c>
      <c r="B59" s="662" t="s">
        <v>1882</v>
      </c>
      <c r="C59" s="663" t="s">
        <v>3</v>
      </c>
      <c r="D59" s="664">
        <v>213372.48722881597</v>
      </c>
    </row>
    <row r="60" spans="1:4" ht="16.5" thickTop="1" thickBot="1">
      <c r="A60" s="661" t="s">
        <v>58</v>
      </c>
      <c r="B60" s="662" t="s">
        <v>1882</v>
      </c>
      <c r="C60" s="663" t="s">
        <v>59</v>
      </c>
      <c r="D60" s="664">
        <v>133357.80451800997</v>
      </c>
    </row>
    <row r="61" spans="1:4" ht="16.5" thickTop="1" thickBot="1">
      <c r="A61" s="661" t="s">
        <v>86</v>
      </c>
      <c r="B61" s="662" t="s">
        <v>1882</v>
      </c>
      <c r="C61" s="663" t="s">
        <v>87</v>
      </c>
      <c r="D61" s="664">
        <v>160029.36542161196</v>
      </c>
    </row>
    <row r="62" spans="1:4" ht="16.5" thickTop="1" thickBot="1">
      <c r="A62" s="661" t="s">
        <v>88</v>
      </c>
      <c r="B62" s="662" t="s">
        <v>1882</v>
      </c>
      <c r="C62" s="663" t="s">
        <v>87</v>
      </c>
      <c r="D62" s="664">
        <v>160029.36542161196</v>
      </c>
    </row>
    <row r="63" spans="1:4" ht="16.5" thickTop="1" thickBot="1">
      <c r="A63" s="661" t="s">
        <v>60</v>
      </c>
      <c r="B63" s="662" t="s">
        <v>1882</v>
      </c>
      <c r="C63" s="663" t="s">
        <v>61</v>
      </c>
      <c r="D63" s="664">
        <v>160029.36542161196</v>
      </c>
    </row>
    <row r="64" spans="1:4" ht="17.25" customHeight="1" thickTop="1" thickBot="1">
      <c r="A64" s="661" t="s">
        <v>6</v>
      </c>
      <c r="B64" s="662" t="s">
        <v>1882</v>
      </c>
      <c r="C64" s="663" t="s">
        <v>2224</v>
      </c>
      <c r="D64" s="664">
        <f>$D$6*1.85</f>
        <v>62590.494999999995</v>
      </c>
    </row>
    <row r="65" spans="1:4" ht="16.5" thickTop="1" thickBot="1">
      <c r="A65" s="661" t="s">
        <v>91</v>
      </c>
      <c r="B65" s="662" t="s">
        <v>92</v>
      </c>
      <c r="C65" s="663" t="s">
        <v>93</v>
      </c>
      <c r="D65" s="664">
        <v>533431.21807203989</v>
      </c>
    </row>
    <row r="66" spans="1:4" ht="16.5" thickTop="1" thickBot="1">
      <c r="A66" s="661" t="s">
        <v>94</v>
      </c>
      <c r="B66" s="662" t="s">
        <v>92</v>
      </c>
      <c r="C66" s="663" t="s">
        <v>95</v>
      </c>
      <c r="D66" s="664">
        <v>266715.60903601995</v>
      </c>
    </row>
    <row r="67" spans="1:4" ht="16.5" thickTop="1" thickBot="1">
      <c r="A67" s="661" t="s">
        <v>2228</v>
      </c>
      <c r="B67" s="662" t="s">
        <v>1882</v>
      </c>
      <c r="C67" s="663" t="s">
        <v>2227</v>
      </c>
      <c r="D67" s="664">
        <f>$D$6*1.85</f>
        <v>62590.494999999995</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K163"/>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140625" style="183" customWidth="1"/>
  </cols>
  <sheetData>
    <row r="1" spans="1:4" ht="15.75" customHeight="1" thickTop="1">
      <c r="A1" s="683" t="s">
        <v>1850</v>
      </c>
      <c r="B1" s="684"/>
      <c r="C1" s="684"/>
      <c r="D1" s="685"/>
    </row>
    <row r="2" spans="1:4" ht="89.25" customHeight="1" thickBot="1">
      <c r="A2" s="686"/>
      <c r="B2" s="687"/>
      <c r="C2" s="687"/>
      <c r="D2" s="688"/>
    </row>
    <row r="3" spans="1:4" ht="41.25" customHeight="1" thickTop="1" thickBot="1">
      <c r="A3" s="680" t="s">
        <v>110</v>
      </c>
      <c r="B3" s="681"/>
      <c r="C3" s="681"/>
      <c r="D3" s="682"/>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50">
        <v>71809.7001753605</v>
      </c>
    </row>
    <row r="8" spans="1:4" ht="30" customHeight="1" thickTop="1" thickBot="1">
      <c r="A8" s="10" t="s">
        <v>112</v>
      </c>
      <c r="B8" s="8" t="s">
        <v>113</v>
      </c>
      <c r="C8" s="11" t="s">
        <v>114</v>
      </c>
      <c r="D8" s="650">
        <v>1121.0106820797976</v>
      </c>
    </row>
    <row r="9" spans="1:4" ht="30" customHeight="1" thickTop="1" thickBot="1">
      <c r="A9" s="10" t="s">
        <v>117</v>
      </c>
      <c r="B9" s="8" t="s">
        <v>113</v>
      </c>
      <c r="C9" s="11" t="s">
        <v>118</v>
      </c>
      <c r="D9" s="650">
        <v>77211.314790321252</v>
      </c>
    </row>
    <row r="10" spans="1:4" ht="30" customHeight="1" thickTop="1" thickBot="1">
      <c r="A10" s="10" t="s">
        <v>119</v>
      </c>
      <c r="B10" s="8" t="s">
        <v>113</v>
      </c>
      <c r="C10" s="11" t="s">
        <v>120</v>
      </c>
      <c r="D10" s="650">
        <v>56240.340402826594</v>
      </c>
    </row>
    <row r="11" spans="1:4" ht="30" customHeight="1" thickTop="1" thickBot="1">
      <c r="A11" s="10" t="s">
        <v>123</v>
      </c>
      <c r="B11" s="8" t="s">
        <v>113</v>
      </c>
      <c r="C11" s="11" t="s">
        <v>124</v>
      </c>
      <c r="D11" s="650">
        <v>20759.146363378557</v>
      </c>
    </row>
    <row r="12" spans="1:4" ht="30" customHeight="1" thickTop="1" thickBot="1">
      <c r="A12" s="10" t="s">
        <v>121</v>
      </c>
      <c r="B12" s="8" t="s">
        <v>113</v>
      </c>
      <c r="C12" s="11" t="s">
        <v>122</v>
      </c>
      <c r="D12" s="650">
        <v>73822.066404463534</v>
      </c>
    </row>
    <row r="13" spans="1:4" ht="30" customHeight="1" thickTop="1" thickBot="1">
      <c r="A13" s="10" t="s">
        <v>125</v>
      </c>
      <c r="B13" s="8" t="s">
        <v>113</v>
      </c>
      <c r="C13" s="11" t="s">
        <v>126</v>
      </c>
      <c r="D13" s="650">
        <v>52957.006029026918</v>
      </c>
    </row>
    <row r="14" spans="1:4" ht="30" customHeight="1" thickTop="1" thickBot="1">
      <c r="A14" s="10" t="s">
        <v>131</v>
      </c>
      <c r="B14" s="8" t="s">
        <v>113</v>
      </c>
      <c r="C14" s="11" t="s">
        <v>132</v>
      </c>
      <c r="D14" s="650">
        <v>292110.84525611252</v>
      </c>
    </row>
    <row r="15" spans="1:4" ht="30" customHeight="1" thickTop="1" thickBot="1">
      <c r="A15" s="10" t="s">
        <v>129</v>
      </c>
      <c r="B15" s="8" t="s">
        <v>113</v>
      </c>
      <c r="C15" s="11" t="s">
        <v>130</v>
      </c>
      <c r="D15" s="650">
        <v>200601.13883795397</v>
      </c>
    </row>
    <row r="16" spans="1:4" ht="30" customHeight="1" thickTop="1" thickBot="1">
      <c r="A16" s="10" t="s">
        <v>127</v>
      </c>
      <c r="B16" s="8" t="s">
        <v>113</v>
      </c>
      <c r="C16" s="11" t="s">
        <v>128</v>
      </c>
      <c r="D16" s="650">
        <v>180840.31068724144</v>
      </c>
    </row>
    <row r="17" spans="1:4" ht="30" customHeight="1" thickTop="1" thickBot="1">
      <c r="A17" s="10" t="s">
        <v>1711</v>
      </c>
      <c r="B17" s="8" t="s">
        <v>113</v>
      </c>
      <c r="C17" s="11" t="s">
        <v>1712</v>
      </c>
      <c r="D17" s="650">
        <v>65031.203403645057</v>
      </c>
    </row>
    <row r="18" spans="1:4" ht="30" customHeight="1" thickTop="1" thickBot="1">
      <c r="A18" s="10" t="s">
        <v>133</v>
      </c>
      <c r="B18" s="8" t="s">
        <v>113</v>
      </c>
      <c r="C18" s="11" t="s">
        <v>134</v>
      </c>
      <c r="D18" s="650">
        <v>77211.314790321252</v>
      </c>
    </row>
    <row r="19" spans="1:4" ht="30" customHeight="1" thickTop="1" thickBot="1">
      <c r="A19" s="10" t="s">
        <v>146</v>
      </c>
      <c r="B19" s="8" t="s">
        <v>113</v>
      </c>
      <c r="C19" s="11" t="s">
        <v>147</v>
      </c>
      <c r="D19" s="650">
        <v>202889.55343398894</v>
      </c>
    </row>
    <row r="20" spans="1:4" ht="30" customHeight="1" thickTop="1" thickBot="1">
      <c r="A20" s="10" t="s">
        <v>135</v>
      </c>
      <c r="B20" s="8" t="s">
        <v>113</v>
      </c>
      <c r="C20" s="11" t="s">
        <v>1884</v>
      </c>
      <c r="D20" s="650">
        <v>62427.55490276582</v>
      </c>
    </row>
    <row r="21" spans="1:4" ht="30" customHeight="1" thickTop="1" thickBot="1">
      <c r="A21" s="10" t="s">
        <v>136</v>
      </c>
      <c r="B21" s="8" t="s">
        <v>113</v>
      </c>
      <c r="C21" s="11" t="s">
        <v>137</v>
      </c>
      <c r="D21" s="650">
        <v>179736.07846251735</v>
      </c>
    </row>
    <row r="22" spans="1:4" ht="30" customHeight="1" thickTop="1" thickBot="1">
      <c r="A22" s="10" t="s">
        <v>138</v>
      </c>
      <c r="B22" s="8" t="s">
        <v>113</v>
      </c>
      <c r="C22" s="11" t="s">
        <v>139</v>
      </c>
      <c r="D22" s="650">
        <v>46820.666177074359</v>
      </c>
    </row>
    <row r="23" spans="1:4" ht="30" customHeight="1" thickTop="1" thickBot="1">
      <c r="A23" s="10" t="s">
        <v>143</v>
      </c>
      <c r="B23" s="8" t="s">
        <v>144</v>
      </c>
      <c r="C23" s="11" t="s">
        <v>145</v>
      </c>
      <c r="D23" s="650">
        <v>39717.754521770192</v>
      </c>
    </row>
    <row r="24" spans="1:4" ht="30" customHeight="1" thickTop="1" thickBot="1">
      <c r="A24" s="10" t="s">
        <v>140</v>
      </c>
      <c r="B24" s="8" t="s">
        <v>998</v>
      </c>
      <c r="C24" s="11" t="s">
        <v>142</v>
      </c>
      <c r="D24" s="650">
        <v>41941.948774989316</v>
      </c>
    </row>
    <row r="25" spans="1:4" ht="30" customHeight="1" thickTop="1" thickBot="1">
      <c r="A25" s="10" t="s">
        <v>148</v>
      </c>
      <c r="B25" s="8" t="s">
        <v>113</v>
      </c>
      <c r="C25" s="11" t="s">
        <v>149</v>
      </c>
      <c r="D25" s="650">
        <v>147644.13280892707</v>
      </c>
    </row>
    <row r="26" spans="1:4" ht="30" customHeight="1" thickTop="1" thickBot="1">
      <c r="A26" s="10" t="s">
        <v>150</v>
      </c>
      <c r="B26" s="8" t="s">
        <v>113</v>
      </c>
      <c r="C26" s="11" t="s">
        <v>151</v>
      </c>
      <c r="D26" s="650">
        <v>135569.93543430892</v>
      </c>
    </row>
    <row r="27" spans="1:4" ht="30" customHeight="1" thickTop="1" thickBot="1">
      <c r="A27" s="10" t="s">
        <v>152</v>
      </c>
      <c r="B27" s="8" t="s">
        <v>113</v>
      </c>
      <c r="C27" s="11" t="s">
        <v>153</v>
      </c>
      <c r="D27" s="650">
        <v>78034.443628457273</v>
      </c>
    </row>
    <row r="28" spans="1:4" ht="30" customHeight="1" thickTop="1" thickBot="1">
      <c r="A28" s="10" t="s">
        <v>154</v>
      </c>
      <c r="B28" s="8" t="s">
        <v>113</v>
      </c>
      <c r="C28" s="11" t="s">
        <v>155</v>
      </c>
      <c r="D28" s="650">
        <v>91870.470713406947</v>
      </c>
    </row>
    <row r="29" spans="1:4" ht="30" customHeight="1" thickTop="1" thickBot="1">
      <c r="A29" s="10" t="s">
        <v>156</v>
      </c>
      <c r="B29" s="8" t="s">
        <v>113</v>
      </c>
      <c r="C29" s="11" t="s">
        <v>157</v>
      </c>
      <c r="D29" s="650">
        <v>1666.7949067188799</v>
      </c>
    </row>
    <row r="30" spans="1:4" ht="30" customHeight="1" thickTop="1" thickBot="1">
      <c r="A30" s="10" t="s">
        <v>166</v>
      </c>
      <c r="B30" s="8" t="s">
        <v>113</v>
      </c>
      <c r="C30" s="11" t="s">
        <v>167</v>
      </c>
      <c r="D30" s="650">
        <v>124855.10980553164</v>
      </c>
    </row>
    <row r="31" spans="1:4" ht="30" customHeight="1" thickTop="1" thickBot="1">
      <c r="A31" s="10" t="s">
        <v>162</v>
      </c>
      <c r="B31" s="8" t="s">
        <v>113</v>
      </c>
      <c r="C31" s="11" t="s">
        <v>163</v>
      </c>
      <c r="D31" s="650">
        <v>7153.1573326085845</v>
      </c>
    </row>
    <row r="32" spans="1:4" ht="30" customHeight="1" thickTop="1" thickBot="1">
      <c r="A32" s="10" t="s">
        <v>164</v>
      </c>
      <c r="B32" s="8" t="s">
        <v>113</v>
      </c>
      <c r="C32" s="11" t="s">
        <v>165</v>
      </c>
      <c r="D32" s="650">
        <v>15521.350663668853</v>
      </c>
    </row>
    <row r="33" spans="1:4" ht="30" customHeight="1" thickTop="1" thickBot="1">
      <c r="A33" s="10" t="s">
        <v>171</v>
      </c>
      <c r="B33" s="8" t="s">
        <v>113</v>
      </c>
      <c r="C33" s="11" t="s">
        <v>172</v>
      </c>
      <c r="D33" s="650">
        <v>6972.3232031085772</v>
      </c>
    </row>
    <row r="34" spans="1:4" ht="30" customHeight="1" thickTop="1" thickBot="1">
      <c r="A34" s="10" t="s">
        <v>160</v>
      </c>
      <c r="B34" s="8" t="s">
        <v>113</v>
      </c>
      <c r="C34" s="11" t="s">
        <v>161</v>
      </c>
      <c r="D34" s="650">
        <v>4980.5050121176037</v>
      </c>
    </row>
    <row r="35" spans="1:4" ht="30" customHeight="1" thickTop="1" thickBot="1">
      <c r="A35" s="10" t="s">
        <v>173</v>
      </c>
      <c r="B35" s="8" t="s">
        <v>113</v>
      </c>
      <c r="C35" s="11" t="s">
        <v>1886</v>
      </c>
      <c r="D35" s="650">
        <v>142281.31837660147</v>
      </c>
    </row>
    <row r="36" spans="1:4" ht="30" customHeight="1" thickTop="1" thickBot="1">
      <c r="A36" s="10" t="s">
        <v>170</v>
      </c>
      <c r="B36" s="8" t="s">
        <v>113</v>
      </c>
      <c r="C36" s="11" t="s">
        <v>1885</v>
      </c>
      <c r="D36" s="650">
        <v>135569.93543430892</v>
      </c>
    </row>
    <row r="37" spans="1:4" ht="30" customHeight="1" thickTop="1" thickBot="1">
      <c r="A37" s="10" t="s">
        <v>168</v>
      </c>
      <c r="B37" s="8" t="s">
        <v>113</v>
      </c>
      <c r="C37" s="11" t="s">
        <v>169</v>
      </c>
      <c r="D37" s="650">
        <v>77213.674260886895</v>
      </c>
    </row>
    <row r="38" spans="1:4" ht="30" customHeight="1" thickTop="1" thickBot="1">
      <c r="A38" s="10" t="s">
        <v>174</v>
      </c>
      <c r="B38" s="8" t="s">
        <v>113</v>
      </c>
      <c r="C38" s="11" t="s">
        <v>175</v>
      </c>
      <c r="D38" s="650">
        <v>76685.677180973726</v>
      </c>
    </row>
    <row r="39" spans="1:4" ht="30" customHeight="1" thickTop="1" thickBot="1">
      <c r="A39" s="10" t="s">
        <v>176</v>
      </c>
      <c r="B39" s="8" t="s">
        <v>113</v>
      </c>
      <c r="C39" s="11" t="s">
        <v>177</v>
      </c>
      <c r="D39" s="650">
        <v>33098.128768141825</v>
      </c>
    </row>
    <row r="40" spans="1:4" ht="30" customHeight="1" thickTop="1" thickBot="1">
      <c r="A40" s="10" t="s">
        <v>180</v>
      </c>
      <c r="B40" s="8" t="s">
        <v>113</v>
      </c>
      <c r="C40" s="11" t="s">
        <v>181</v>
      </c>
      <c r="D40" s="650">
        <v>49548.881878644002</v>
      </c>
    </row>
    <row r="41" spans="1:4" ht="30" customHeight="1" thickTop="1" thickBot="1">
      <c r="A41" s="10" t="s">
        <v>178</v>
      </c>
      <c r="B41" s="8" t="s">
        <v>113</v>
      </c>
      <c r="C41" s="646" t="s">
        <v>179</v>
      </c>
      <c r="D41" s="651">
        <v>60486.33876741134</v>
      </c>
    </row>
    <row r="42" spans="1:4" ht="30" customHeight="1" thickTop="1" thickBot="1">
      <c r="A42" s="10" t="s">
        <v>182</v>
      </c>
      <c r="B42" s="8" t="s">
        <v>113</v>
      </c>
      <c r="C42" s="11" t="s">
        <v>183</v>
      </c>
      <c r="D42" s="650">
        <v>39717.754521770192</v>
      </c>
    </row>
    <row r="43" spans="1:4" ht="30" customHeight="1" thickTop="1" thickBot="1">
      <c r="A43" s="10" t="s">
        <v>1672</v>
      </c>
      <c r="B43" s="8" t="s">
        <v>113</v>
      </c>
      <c r="C43" s="11" t="s">
        <v>1671</v>
      </c>
      <c r="D43" s="650">
        <v>10448.78431828167</v>
      </c>
    </row>
    <row r="44" spans="1:4" ht="30" customHeight="1" thickTop="1" thickBot="1">
      <c r="A44" s="10" t="s">
        <v>184</v>
      </c>
      <c r="B44" s="8" t="s">
        <v>113</v>
      </c>
      <c r="C44" s="11" t="s">
        <v>185</v>
      </c>
      <c r="D44" s="650">
        <v>9955.9171334570619</v>
      </c>
    </row>
    <row r="45" spans="1:4" ht="30" customHeight="1" thickTop="1" thickBot="1">
      <c r="A45" s="10" t="s">
        <v>1603</v>
      </c>
      <c r="B45" s="8" t="s">
        <v>113</v>
      </c>
      <c r="C45" s="11" t="s">
        <v>1604</v>
      </c>
      <c r="D45" s="650">
        <v>3495.1623979157771</v>
      </c>
    </row>
    <row r="46" spans="1:4" ht="30" customHeight="1" thickTop="1" thickBot="1">
      <c r="A46" s="10" t="s">
        <v>188</v>
      </c>
      <c r="B46" s="8" t="s">
        <v>113</v>
      </c>
      <c r="C46" s="11" t="s">
        <v>189</v>
      </c>
      <c r="D46" s="650">
        <v>1737.8628018613736</v>
      </c>
    </row>
    <row r="47" spans="1:4" ht="30" customHeight="1" thickTop="1" thickBot="1">
      <c r="A47" s="10" t="s">
        <v>186</v>
      </c>
      <c r="B47" s="8" t="s">
        <v>113</v>
      </c>
      <c r="C47" s="646" t="s">
        <v>187</v>
      </c>
      <c r="D47" s="651">
        <v>1444.3065692429168</v>
      </c>
    </row>
    <row r="48" spans="1:4" ht="30" customHeight="1" thickTop="1" thickBot="1">
      <c r="A48" s="10" t="s">
        <v>190</v>
      </c>
      <c r="B48" s="8" t="s">
        <v>113</v>
      </c>
      <c r="C48" s="11" t="s">
        <v>191</v>
      </c>
      <c r="D48" s="650">
        <v>3064.4126012895172</v>
      </c>
    </row>
    <row r="49" spans="1:4" ht="30" customHeight="1" thickTop="1" thickBot="1">
      <c r="A49" s="10" t="s">
        <v>201</v>
      </c>
      <c r="B49" s="8" t="s">
        <v>113</v>
      </c>
      <c r="C49" s="11" t="s">
        <v>1888</v>
      </c>
      <c r="D49" s="650">
        <v>106973.15217863438</v>
      </c>
    </row>
    <row r="50" spans="1:4" ht="30" customHeight="1" thickTop="1" thickBot="1">
      <c r="A50" s="10" t="s">
        <v>192</v>
      </c>
      <c r="B50" s="8" t="s">
        <v>113</v>
      </c>
      <c r="C50" s="11" t="s">
        <v>193</v>
      </c>
      <c r="D50" s="650">
        <v>44060.229016150399</v>
      </c>
    </row>
    <row r="51" spans="1:4" ht="30" customHeight="1" thickTop="1" thickBot="1">
      <c r="A51" s="10" t="s">
        <v>194</v>
      </c>
      <c r="B51" s="8" t="s">
        <v>113</v>
      </c>
      <c r="C51" s="11" t="s">
        <v>1887</v>
      </c>
      <c r="D51" s="650">
        <v>2965.5923376255078</v>
      </c>
    </row>
    <row r="52" spans="1:4" ht="30" customHeight="1" thickTop="1" thickBot="1">
      <c r="A52" s="10" t="s">
        <v>224</v>
      </c>
      <c r="B52" s="8" t="s">
        <v>92</v>
      </c>
      <c r="C52" s="11" t="s">
        <v>1891</v>
      </c>
      <c r="D52" s="650">
        <v>147750.04682098512</v>
      </c>
    </row>
    <row r="53" spans="1:4" ht="30" customHeight="1" thickTop="1" thickBot="1">
      <c r="A53" s="10" t="s">
        <v>195</v>
      </c>
      <c r="B53" s="8" t="s">
        <v>113</v>
      </c>
      <c r="C53" s="11" t="s">
        <v>196</v>
      </c>
      <c r="D53" s="650">
        <v>26011.481209485759</v>
      </c>
    </row>
    <row r="54" spans="1:4" ht="30" customHeight="1" thickTop="1" thickBot="1">
      <c r="A54" s="10" t="s">
        <v>214</v>
      </c>
      <c r="B54" s="8" t="s">
        <v>113</v>
      </c>
      <c r="C54" s="11" t="s">
        <v>215</v>
      </c>
      <c r="D54" s="650">
        <v>1376.8821567547</v>
      </c>
    </row>
    <row r="55" spans="1:4" ht="30" customHeight="1" thickTop="1" thickBot="1">
      <c r="A55" s="10" t="s">
        <v>197</v>
      </c>
      <c r="B55" s="8" t="s">
        <v>113</v>
      </c>
      <c r="C55" s="11" t="s">
        <v>198</v>
      </c>
      <c r="D55" s="650">
        <v>153257.57544800389</v>
      </c>
    </row>
    <row r="56" spans="1:4" ht="30" customHeight="1" thickTop="1" thickBot="1">
      <c r="A56" s="10" t="s">
        <v>199</v>
      </c>
      <c r="B56" s="8" t="s">
        <v>113</v>
      </c>
      <c r="C56" s="11" t="s">
        <v>200</v>
      </c>
      <c r="D56" s="650">
        <v>5096.4564218033829</v>
      </c>
    </row>
    <row r="57" spans="1:4" ht="30" customHeight="1" thickTop="1" thickBot="1">
      <c r="A57" s="10" t="s">
        <v>202</v>
      </c>
      <c r="B57" s="8" t="s">
        <v>113</v>
      </c>
      <c r="C57" s="11" t="s">
        <v>203</v>
      </c>
      <c r="D57" s="650">
        <v>137794.12968752807</v>
      </c>
    </row>
    <row r="58" spans="1:4" ht="30" customHeight="1" thickTop="1" thickBot="1">
      <c r="A58" s="10" t="s">
        <v>212</v>
      </c>
      <c r="B58" s="8" t="s">
        <v>113</v>
      </c>
      <c r="C58" s="11" t="s">
        <v>213</v>
      </c>
      <c r="D58" s="650">
        <v>41941.948774989316</v>
      </c>
    </row>
    <row r="59" spans="1:4" ht="30" customHeight="1" thickTop="1" thickBot="1">
      <c r="A59" s="10" t="s">
        <v>206</v>
      </c>
      <c r="B59" s="8" t="s">
        <v>113</v>
      </c>
      <c r="C59" s="11" t="s">
        <v>207</v>
      </c>
      <c r="D59" s="650">
        <v>3677.2951215474213</v>
      </c>
    </row>
    <row r="60" spans="1:4" ht="30" customHeight="1" thickTop="1" thickBot="1">
      <c r="A60" s="10" t="s">
        <v>204</v>
      </c>
      <c r="B60" s="8" t="s">
        <v>113</v>
      </c>
      <c r="C60" s="11" t="s">
        <v>205</v>
      </c>
      <c r="D60" s="650">
        <v>5129.0479108112413</v>
      </c>
    </row>
    <row r="61" spans="1:4" ht="30" customHeight="1" thickTop="1" thickBot="1">
      <c r="A61" s="10" t="s">
        <v>208</v>
      </c>
      <c r="B61" s="8" t="s">
        <v>113</v>
      </c>
      <c r="C61" s="11" t="s">
        <v>209</v>
      </c>
      <c r="D61" s="650">
        <v>5171.9594799041743</v>
      </c>
    </row>
    <row r="62" spans="1:4" ht="30" customHeight="1" thickTop="1" thickBot="1">
      <c r="A62" s="10" t="s">
        <v>210</v>
      </c>
      <c r="B62" s="8" t="s">
        <v>113</v>
      </c>
      <c r="C62" s="11" t="s">
        <v>211</v>
      </c>
      <c r="D62" s="650">
        <v>8261.2929405281993</v>
      </c>
    </row>
    <row r="63" spans="1:4" ht="30" customHeight="1" thickTop="1" thickBot="1">
      <c r="A63" s="10" t="s">
        <v>217</v>
      </c>
      <c r="B63" s="8" t="s">
        <v>113</v>
      </c>
      <c r="C63" s="11" t="s">
        <v>218</v>
      </c>
      <c r="D63" s="650">
        <v>45225.283148788993</v>
      </c>
    </row>
    <row r="64" spans="1:4" ht="30" customHeight="1" thickTop="1" thickBot="1">
      <c r="A64" s="10" t="s">
        <v>219</v>
      </c>
      <c r="B64" s="8" t="s">
        <v>113</v>
      </c>
      <c r="C64" s="11" t="s">
        <v>220</v>
      </c>
      <c r="D64" s="650">
        <v>29132.858954624051</v>
      </c>
    </row>
    <row r="65" spans="1:4" ht="30" customHeight="1" thickTop="1" thickBot="1">
      <c r="A65" s="10" t="s">
        <v>216</v>
      </c>
      <c r="B65" s="8" t="s">
        <v>113</v>
      </c>
      <c r="C65" s="11" t="s">
        <v>1889</v>
      </c>
      <c r="D65" s="650">
        <v>29132.858954624051</v>
      </c>
    </row>
    <row r="66" spans="1:4" ht="30" customHeight="1" thickTop="1" thickBot="1">
      <c r="A66" s="10" t="s">
        <v>221</v>
      </c>
      <c r="B66" s="8" t="s">
        <v>113</v>
      </c>
      <c r="C66" s="11" t="s">
        <v>1890</v>
      </c>
      <c r="D66" s="650">
        <v>99259.812295397656</v>
      </c>
    </row>
    <row r="67" spans="1:4" ht="30" customHeight="1" thickTop="1" thickBot="1">
      <c r="A67" s="10" t="s">
        <v>222</v>
      </c>
      <c r="B67" s="8" t="s">
        <v>113</v>
      </c>
      <c r="C67" s="11" t="s">
        <v>223</v>
      </c>
      <c r="D67" s="650">
        <v>35375.280027389985</v>
      </c>
    </row>
    <row r="68" spans="1:4" ht="30" customHeight="1" thickTop="1" thickBot="1">
      <c r="A68" s="10" t="s">
        <v>225</v>
      </c>
      <c r="B68" s="8" t="s">
        <v>113</v>
      </c>
      <c r="C68" s="11" t="s">
        <v>226</v>
      </c>
      <c r="D68" s="650">
        <v>93733.900671377647</v>
      </c>
    </row>
    <row r="69" spans="1:4" ht="30" customHeight="1" thickTop="1" thickBot="1">
      <c r="A69" s="10" t="s">
        <v>227</v>
      </c>
      <c r="B69" s="8" t="s">
        <v>113</v>
      </c>
      <c r="C69" s="11" t="s">
        <v>1892</v>
      </c>
      <c r="D69" s="650">
        <v>23618.82468894601</v>
      </c>
    </row>
    <row r="70" spans="1:4" ht="30" customHeight="1" thickTop="1" thickBot="1">
      <c r="A70" s="10" t="s">
        <v>232</v>
      </c>
      <c r="B70" s="8" t="s">
        <v>233</v>
      </c>
      <c r="C70" s="11" t="s">
        <v>1895</v>
      </c>
      <c r="D70" s="650">
        <v>6672.5827596573918</v>
      </c>
    </row>
    <row r="71" spans="1:4" ht="30" customHeight="1" thickTop="1" thickBot="1">
      <c r="A71" s="10" t="s">
        <v>228</v>
      </c>
      <c r="B71" s="8" t="s">
        <v>113</v>
      </c>
      <c r="C71" s="11" t="s">
        <v>1893</v>
      </c>
      <c r="D71" s="650">
        <v>6037.0986873090696</v>
      </c>
    </row>
    <row r="72" spans="1:4" ht="30" customHeight="1" thickTop="1" thickBot="1">
      <c r="A72" s="10" t="s">
        <v>229</v>
      </c>
      <c r="B72" s="8" t="s">
        <v>113</v>
      </c>
      <c r="C72" s="11" t="s">
        <v>1894</v>
      </c>
      <c r="D72" s="650">
        <v>8261.2929405281993</v>
      </c>
    </row>
    <row r="73" spans="1:4" ht="30" customHeight="1" thickTop="1" thickBot="1">
      <c r="A73" s="10" t="s">
        <v>230</v>
      </c>
      <c r="B73" s="8" t="s">
        <v>113</v>
      </c>
      <c r="C73" s="11" t="s">
        <v>231</v>
      </c>
      <c r="D73" s="650">
        <v>4766.1305426124227</v>
      </c>
    </row>
    <row r="74" spans="1:4" ht="30" customHeight="1" thickTop="1" thickBot="1">
      <c r="A74" s="10" t="s">
        <v>234</v>
      </c>
      <c r="B74" s="8" t="s">
        <v>113</v>
      </c>
      <c r="C74" s="11" t="s">
        <v>235</v>
      </c>
      <c r="D74" s="650">
        <v>17793.554025753045</v>
      </c>
    </row>
    <row r="75" spans="1:4" ht="30" customHeight="1" thickTop="1" thickBot="1">
      <c r="A75" s="10" t="s">
        <v>236</v>
      </c>
      <c r="B75" s="8" t="s">
        <v>113</v>
      </c>
      <c r="C75" s="11" t="s">
        <v>237</v>
      </c>
      <c r="D75" s="650">
        <v>606357.71903235826</v>
      </c>
    </row>
    <row r="76" spans="1:4" ht="30" customHeight="1" thickTop="1" thickBot="1">
      <c r="A76" s="10" t="s">
        <v>238</v>
      </c>
      <c r="B76" s="8" t="s">
        <v>113</v>
      </c>
      <c r="C76" s="11" t="s">
        <v>239</v>
      </c>
      <c r="D76" s="650">
        <v>594177.60764568206</v>
      </c>
    </row>
    <row r="77" spans="1:4" ht="30" customHeight="1" thickTop="1" thickBot="1">
      <c r="A77" s="10" t="s">
        <v>240</v>
      </c>
      <c r="B77" s="8" t="s">
        <v>113</v>
      </c>
      <c r="C77" s="11" t="s">
        <v>1896</v>
      </c>
      <c r="D77" s="650">
        <v>162048.43844882236</v>
      </c>
    </row>
    <row r="78" spans="1:4" ht="30" customHeight="1" thickTop="1" thickBot="1">
      <c r="A78" s="10" t="s">
        <v>241</v>
      </c>
      <c r="B78" s="8" t="s">
        <v>113</v>
      </c>
      <c r="C78" s="11" t="s">
        <v>1897</v>
      </c>
      <c r="D78" s="650">
        <v>220512.97310486808</v>
      </c>
    </row>
    <row r="79" spans="1:4" ht="30" customHeight="1" thickTop="1" thickBot="1">
      <c r="A79" s="10" t="s">
        <v>246</v>
      </c>
      <c r="B79" s="8" t="s">
        <v>113</v>
      </c>
      <c r="C79" s="11" t="s">
        <v>1902</v>
      </c>
      <c r="D79" s="650">
        <v>220512.97310486808</v>
      </c>
    </row>
    <row r="80" spans="1:4" ht="30" customHeight="1" thickTop="1" thickBot="1">
      <c r="A80" s="10" t="s">
        <v>243</v>
      </c>
      <c r="B80" s="8" t="s">
        <v>113</v>
      </c>
      <c r="C80" s="11" t="s">
        <v>1899</v>
      </c>
      <c r="D80" s="650">
        <v>220512.97310486808</v>
      </c>
    </row>
    <row r="81" spans="1:4" ht="30" customHeight="1" thickTop="1" thickBot="1">
      <c r="A81" s="10" t="s">
        <v>244</v>
      </c>
      <c r="B81" s="8" t="s">
        <v>113</v>
      </c>
      <c r="C81" s="11" t="s">
        <v>1900</v>
      </c>
      <c r="D81" s="650">
        <v>402367.33180854656</v>
      </c>
    </row>
    <row r="82" spans="1:4" ht="30" customHeight="1" thickTop="1" thickBot="1">
      <c r="A82" s="10" t="s">
        <v>245</v>
      </c>
      <c r="B82" s="8" t="s">
        <v>113</v>
      </c>
      <c r="C82" s="11" t="s">
        <v>1901</v>
      </c>
      <c r="D82" s="650">
        <v>289992.5650149514</v>
      </c>
    </row>
    <row r="83" spans="1:4" ht="30" customHeight="1" thickTop="1" thickBot="1">
      <c r="A83" s="10" t="s">
        <v>247</v>
      </c>
      <c r="B83" s="8" t="s">
        <v>113</v>
      </c>
      <c r="C83" s="11" t="s">
        <v>1903</v>
      </c>
      <c r="D83" s="650">
        <v>478519.50647828728</v>
      </c>
    </row>
    <row r="84" spans="1:4" ht="30" customHeight="1" thickTop="1" thickBot="1">
      <c r="A84" s="10" t="s">
        <v>242</v>
      </c>
      <c r="B84" s="8" t="s">
        <v>113</v>
      </c>
      <c r="C84" s="11" t="s">
        <v>1898</v>
      </c>
      <c r="D84" s="650">
        <v>229303.83610568658</v>
      </c>
    </row>
    <row r="85" spans="1:4" ht="30" customHeight="1" thickTop="1" thickBot="1">
      <c r="A85" s="10" t="s">
        <v>248</v>
      </c>
      <c r="B85" s="8" t="s">
        <v>113</v>
      </c>
      <c r="C85" s="11" t="s">
        <v>1904</v>
      </c>
      <c r="D85" s="650">
        <v>293275.89938875113</v>
      </c>
    </row>
    <row r="86" spans="1:4" ht="30" customHeight="1" thickTop="1" thickBot="1">
      <c r="A86" s="10" t="s">
        <v>249</v>
      </c>
      <c r="B86" s="8" t="s">
        <v>113</v>
      </c>
      <c r="C86" s="11" t="s">
        <v>250</v>
      </c>
      <c r="D86" s="650">
        <v>4234.4610490546047</v>
      </c>
    </row>
    <row r="87" spans="1:4" ht="30" customHeight="1" thickTop="1" thickBot="1">
      <c r="A87" s="10" t="s">
        <v>255</v>
      </c>
      <c r="B87" s="8" t="s">
        <v>113</v>
      </c>
      <c r="C87" s="11" t="s">
        <v>256</v>
      </c>
      <c r="D87" s="650">
        <v>2005375.9043071915</v>
      </c>
    </row>
    <row r="88" spans="1:4" ht="30" customHeight="1" thickTop="1" thickBot="1">
      <c r="A88" s="10" t="s">
        <v>253</v>
      </c>
      <c r="B88" s="8" t="s">
        <v>113</v>
      </c>
      <c r="C88" s="11" t="s">
        <v>254</v>
      </c>
      <c r="D88" s="650">
        <v>30609.149484777558</v>
      </c>
    </row>
    <row r="89" spans="1:4" ht="30" customHeight="1" thickTop="1" thickBot="1">
      <c r="A89" s="10" t="s">
        <v>251</v>
      </c>
      <c r="B89" s="8" t="s">
        <v>113</v>
      </c>
      <c r="C89" s="11" t="s">
        <v>252</v>
      </c>
      <c r="D89" s="650">
        <v>26584.417026571515</v>
      </c>
    </row>
    <row r="90" spans="1:4" ht="30" customHeight="1" thickTop="1" thickBot="1">
      <c r="A90" s="10" t="s">
        <v>257</v>
      </c>
      <c r="B90" s="8" t="s">
        <v>113</v>
      </c>
      <c r="C90" s="11" t="s">
        <v>258</v>
      </c>
      <c r="D90" s="650">
        <v>4552.0092116600072</v>
      </c>
    </row>
    <row r="91" spans="1:4" ht="30" customHeight="1" thickTop="1" thickBot="1">
      <c r="A91" s="10" t="s">
        <v>259</v>
      </c>
      <c r="B91" s="8" t="s">
        <v>113</v>
      </c>
      <c r="C91" s="11" t="s">
        <v>260</v>
      </c>
      <c r="D91" s="650">
        <v>91509.706418158516</v>
      </c>
    </row>
    <row r="92" spans="1:4" ht="30" customHeight="1" thickTop="1" thickBot="1">
      <c r="A92" s="10" t="s">
        <v>261</v>
      </c>
      <c r="B92" s="8" t="s">
        <v>113</v>
      </c>
      <c r="C92" s="11" t="s">
        <v>262</v>
      </c>
      <c r="D92" s="650">
        <v>8342.0120812881287</v>
      </c>
    </row>
    <row r="93" spans="1:4" ht="30" customHeight="1" thickTop="1" thickBot="1">
      <c r="A93" s="10" t="s">
        <v>263</v>
      </c>
      <c r="B93" s="8" t="s">
        <v>113</v>
      </c>
      <c r="C93" s="11" t="s">
        <v>264</v>
      </c>
      <c r="D93" s="650">
        <v>11235.919423249468</v>
      </c>
    </row>
    <row r="94" spans="1:4" ht="30" customHeight="1" thickTop="1" thickBot="1">
      <c r="A94" s="10" t="s">
        <v>265</v>
      </c>
      <c r="B94" s="8" t="s">
        <v>113</v>
      </c>
      <c r="C94" s="11" t="s">
        <v>266</v>
      </c>
      <c r="D94" s="650">
        <v>28090.318787747863</v>
      </c>
    </row>
    <row r="95" spans="1:4" ht="30" customHeight="1" thickTop="1" thickBot="1">
      <c r="A95" s="10" t="s">
        <v>267</v>
      </c>
      <c r="B95" s="8" t="s">
        <v>113</v>
      </c>
      <c r="C95" s="11" t="s">
        <v>268</v>
      </c>
      <c r="D95" s="650">
        <v>92792.209752287235</v>
      </c>
    </row>
    <row r="96" spans="1:4" ht="30" customHeight="1" thickTop="1" thickBot="1">
      <c r="A96" s="10" t="s">
        <v>269</v>
      </c>
      <c r="B96" s="8" t="s">
        <v>113</v>
      </c>
      <c r="C96" s="11" t="s">
        <v>270</v>
      </c>
      <c r="D96" s="650">
        <v>191810.2758371355</v>
      </c>
    </row>
    <row r="97" spans="1:4" ht="30" customHeight="1" thickTop="1" thickBot="1">
      <c r="A97" s="10" t="s">
        <v>271</v>
      </c>
      <c r="B97" s="8" t="s">
        <v>113</v>
      </c>
      <c r="C97" s="11" t="s">
        <v>272</v>
      </c>
      <c r="D97" s="650">
        <v>176878.07222450315</v>
      </c>
    </row>
    <row r="98" spans="1:4" ht="30" customHeight="1" thickTop="1" thickBot="1">
      <c r="A98" s="10" t="s">
        <v>273</v>
      </c>
      <c r="B98" s="8" t="s">
        <v>113</v>
      </c>
      <c r="C98" s="11" t="s">
        <v>274</v>
      </c>
      <c r="D98" s="650">
        <v>8281.7416854304993</v>
      </c>
    </row>
    <row r="99" spans="1:4" ht="30" customHeight="1" thickTop="1" thickBot="1">
      <c r="A99" s="10" t="s">
        <v>275</v>
      </c>
      <c r="B99" s="8" t="s">
        <v>113</v>
      </c>
      <c r="C99" s="11" t="s">
        <v>276</v>
      </c>
      <c r="D99" s="650">
        <v>27605.805618101662</v>
      </c>
    </row>
    <row r="100" spans="1:4" ht="30" customHeight="1" thickTop="1" thickBot="1">
      <c r="A100" s="10" t="s">
        <v>277</v>
      </c>
      <c r="B100" s="8" t="s">
        <v>113</v>
      </c>
      <c r="C100" s="11" t="s">
        <v>278</v>
      </c>
      <c r="D100" s="650">
        <v>420054.97182224155</v>
      </c>
    </row>
    <row r="101" spans="1:4" ht="30" customHeight="1" thickTop="1" thickBot="1">
      <c r="A101" s="10" t="s">
        <v>279</v>
      </c>
      <c r="B101" s="8" t="s">
        <v>113</v>
      </c>
      <c r="C101" s="11" t="s">
        <v>1905</v>
      </c>
      <c r="D101" s="650">
        <v>448651.75507791614</v>
      </c>
    </row>
    <row r="102" spans="1:4" ht="30" customHeight="1" thickTop="1" thickBot="1">
      <c r="A102" s="10" t="s">
        <v>280</v>
      </c>
      <c r="B102" s="8" t="s">
        <v>113</v>
      </c>
      <c r="C102" s="11" t="s">
        <v>281</v>
      </c>
      <c r="D102" s="650">
        <v>612924.3877799575</v>
      </c>
    </row>
    <row r="103" spans="1:4" ht="30" customHeight="1" thickTop="1" thickBot="1">
      <c r="A103" s="10" t="s">
        <v>282</v>
      </c>
      <c r="B103" s="8" t="s">
        <v>113</v>
      </c>
      <c r="C103" s="11" t="s">
        <v>283</v>
      </c>
      <c r="D103" s="650">
        <v>627328.69341985299</v>
      </c>
    </row>
    <row r="104" spans="1:4" ht="30" customHeight="1" thickTop="1" thickBot="1">
      <c r="A104" s="10" t="s">
        <v>284</v>
      </c>
      <c r="B104" s="8" t="s">
        <v>113</v>
      </c>
      <c r="C104" s="11" t="s">
        <v>285</v>
      </c>
      <c r="D104" s="650">
        <v>489534.56373232492</v>
      </c>
    </row>
    <row r="105" spans="1:4" ht="30" customHeight="1" thickTop="1" thickBot="1">
      <c r="A105" s="10" t="s">
        <v>286</v>
      </c>
      <c r="B105" s="8" t="s">
        <v>113</v>
      </c>
      <c r="C105" s="11" t="s">
        <v>287</v>
      </c>
      <c r="D105" s="650">
        <v>209497.9158508305</v>
      </c>
    </row>
    <row r="106" spans="1:4" ht="30" customHeight="1" thickTop="1" thickBot="1">
      <c r="A106" s="10" t="s">
        <v>288</v>
      </c>
      <c r="B106" s="8" t="s">
        <v>113</v>
      </c>
      <c r="C106" s="11" t="s">
        <v>289</v>
      </c>
      <c r="D106" s="650">
        <v>8083.9137370199232</v>
      </c>
    </row>
    <row r="107" spans="1:4" ht="30" customHeight="1" thickTop="1" thickBot="1">
      <c r="A107" s="10" t="s">
        <v>290</v>
      </c>
      <c r="B107" s="8" t="s">
        <v>113</v>
      </c>
      <c r="C107" s="11" t="s">
        <v>291</v>
      </c>
      <c r="D107" s="650">
        <v>707823.34258397401</v>
      </c>
    </row>
    <row r="108" spans="1:4" ht="30" customHeight="1" thickTop="1" thickBot="1">
      <c r="A108" s="10" t="s">
        <v>292</v>
      </c>
      <c r="B108" s="8" t="s">
        <v>113</v>
      </c>
      <c r="C108" s="11" t="s">
        <v>293</v>
      </c>
      <c r="D108" s="650">
        <v>3955.5108350778073</v>
      </c>
    </row>
    <row r="109" spans="1:4" ht="30" customHeight="1" thickTop="1" thickBot="1">
      <c r="A109" s="10" t="s">
        <v>294</v>
      </c>
      <c r="B109" s="8" t="s">
        <v>113</v>
      </c>
      <c r="C109" s="11" t="s">
        <v>1906</v>
      </c>
      <c r="D109" s="650">
        <v>1032979.3596021991</v>
      </c>
    </row>
    <row r="110" spans="1:4" ht="30" customHeight="1" thickTop="1" thickBot="1">
      <c r="A110" s="10" t="s">
        <v>295</v>
      </c>
      <c r="B110" s="8" t="s">
        <v>113</v>
      </c>
      <c r="C110" s="11" t="s">
        <v>296</v>
      </c>
      <c r="D110" s="650">
        <v>2403.4608637564843</v>
      </c>
    </row>
    <row r="111" spans="1:4" ht="30" customHeight="1" thickTop="1" thickBot="1">
      <c r="A111" s="10" t="s">
        <v>297</v>
      </c>
      <c r="B111" s="8" t="s">
        <v>113</v>
      </c>
      <c r="C111" s="11" t="s">
        <v>298</v>
      </c>
      <c r="D111" s="650">
        <v>134510.79531372839</v>
      </c>
    </row>
    <row r="112" spans="1:4" ht="30" customHeight="1" thickTop="1" thickBot="1">
      <c r="A112" s="10" t="s">
        <v>299</v>
      </c>
      <c r="B112" s="8" t="s">
        <v>113</v>
      </c>
      <c r="C112" s="11" t="s">
        <v>300</v>
      </c>
      <c r="D112" s="650">
        <v>471846.92371862987</v>
      </c>
    </row>
    <row r="113" spans="1:4" ht="30" customHeight="1" thickTop="1" thickBot="1">
      <c r="A113" s="10" t="s">
        <v>301</v>
      </c>
      <c r="B113" s="8" t="s">
        <v>113</v>
      </c>
      <c r="C113" s="11" t="s">
        <v>302</v>
      </c>
      <c r="D113" s="650">
        <v>5974.3170041946887</v>
      </c>
    </row>
    <row r="114" spans="1:4" ht="30" customHeight="1" thickTop="1" thickBot="1">
      <c r="A114" s="10" t="s">
        <v>305</v>
      </c>
      <c r="B114" s="8" t="s">
        <v>113</v>
      </c>
      <c r="C114" s="11" t="s">
        <v>306</v>
      </c>
      <c r="D114" s="650">
        <v>141077.46406132774</v>
      </c>
    </row>
    <row r="115" spans="1:4" ht="30" customHeight="1" thickTop="1" thickBot="1">
      <c r="A115" s="10" t="s">
        <v>303</v>
      </c>
      <c r="B115" s="8" t="s">
        <v>113</v>
      </c>
      <c r="C115" s="11" t="s">
        <v>304</v>
      </c>
      <c r="D115" s="650">
        <v>118094.12344473002</v>
      </c>
    </row>
    <row r="116" spans="1:4" ht="30" customHeight="1" thickTop="1" thickBot="1">
      <c r="A116" s="10" t="s">
        <v>309</v>
      </c>
      <c r="B116" s="8" t="s">
        <v>113</v>
      </c>
      <c r="C116" s="11" t="s">
        <v>1907</v>
      </c>
      <c r="D116" s="650">
        <v>130057.4060474288</v>
      </c>
    </row>
    <row r="117" spans="1:4" ht="30" customHeight="1" thickTop="1" thickBot="1">
      <c r="A117" s="10" t="s">
        <v>310</v>
      </c>
      <c r="B117" s="8" t="s">
        <v>113</v>
      </c>
      <c r="C117" s="11" t="s">
        <v>311</v>
      </c>
      <c r="D117" s="650">
        <v>141077.46406132774</v>
      </c>
    </row>
    <row r="118" spans="1:4" ht="30" customHeight="1" thickTop="1" thickBot="1">
      <c r="A118" s="10" t="s">
        <v>313</v>
      </c>
      <c r="B118" s="8" t="s">
        <v>113</v>
      </c>
      <c r="C118" s="11" t="s">
        <v>1909</v>
      </c>
      <c r="D118" s="650">
        <v>306935.47827193199</v>
      </c>
    </row>
    <row r="119" spans="1:4" ht="30" customHeight="1" thickTop="1" thickBot="1">
      <c r="A119" s="10" t="s">
        <v>318</v>
      </c>
      <c r="B119" s="8" t="s">
        <v>113</v>
      </c>
      <c r="C119" s="11" t="s">
        <v>319</v>
      </c>
      <c r="D119" s="650">
        <v>275721.70082054904</v>
      </c>
    </row>
    <row r="120" spans="1:4" ht="30" customHeight="1" thickTop="1" thickBot="1">
      <c r="A120" s="10" t="s">
        <v>314</v>
      </c>
      <c r="B120" s="8" t="s">
        <v>113</v>
      </c>
      <c r="C120" s="11" t="s">
        <v>315</v>
      </c>
      <c r="D120" s="650">
        <v>202889.55343398894</v>
      </c>
    </row>
    <row r="121" spans="1:4" ht="30" customHeight="1" thickTop="1" thickBot="1">
      <c r="A121" s="10" t="s">
        <v>1648</v>
      </c>
      <c r="B121" s="8" t="s">
        <v>113</v>
      </c>
      <c r="C121" s="11" t="s">
        <v>1649</v>
      </c>
      <c r="D121" s="650">
        <v>130057.4060474288</v>
      </c>
    </row>
    <row r="122" spans="1:4" ht="30" customHeight="1" thickTop="1" thickBot="1">
      <c r="A122" s="10" t="s">
        <v>322</v>
      </c>
      <c r="B122" s="8" t="s">
        <v>113</v>
      </c>
      <c r="C122" s="11" t="s">
        <v>323</v>
      </c>
      <c r="D122" s="650">
        <v>130057.4060474288</v>
      </c>
    </row>
    <row r="123" spans="1:4" ht="30" customHeight="1" thickTop="1" thickBot="1">
      <c r="A123" s="10" t="s">
        <v>320</v>
      </c>
      <c r="B123" s="8" t="s">
        <v>113</v>
      </c>
      <c r="C123" s="11" t="s">
        <v>321</v>
      </c>
      <c r="D123" s="650">
        <v>135259.70228932594</v>
      </c>
    </row>
    <row r="124" spans="1:4" ht="30" customHeight="1" thickTop="1" thickBot="1">
      <c r="A124" s="10" t="s">
        <v>312</v>
      </c>
      <c r="B124" s="8" t="s">
        <v>113</v>
      </c>
      <c r="C124" s="11" t="s">
        <v>1908</v>
      </c>
      <c r="D124" s="650">
        <v>223698.73840157755</v>
      </c>
    </row>
    <row r="125" spans="1:4" ht="30" customHeight="1" thickTop="1" thickBot="1">
      <c r="A125" s="10" t="s">
        <v>316</v>
      </c>
      <c r="B125" s="8" t="s">
        <v>113</v>
      </c>
      <c r="C125" s="11" t="s">
        <v>317</v>
      </c>
      <c r="D125" s="650">
        <v>202889.55343398894</v>
      </c>
    </row>
    <row r="126" spans="1:4" ht="30" customHeight="1" thickTop="1" thickBot="1">
      <c r="A126" s="10" t="s">
        <v>307</v>
      </c>
      <c r="B126" s="8" t="s">
        <v>113</v>
      </c>
      <c r="C126" s="11" t="s">
        <v>308</v>
      </c>
      <c r="D126" s="650">
        <v>130057.4060474288</v>
      </c>
    </row>
    <row r="127" spans="1:4" ht="30" customHeight="1" thickTop="1" thickBot="1">
      <c r="A127" s="10" t="s">
        <v>324</v>
      </c>
      <c r="B127" s="8" t="s">
        <v>113</v>
      </c>
      <c r="C127" s="11" t="s">
        <v>325</v>
      </c>
      <c r="D127" s="650">
        <v>5507.5286270187999</v>
      </c>
    </row>
    <row r="128" spans="1:4" ht="30" customHeight="1" thickTop="1" thickBot="1">
      <c r="A128" s="10" t="s">
        <v>326</v>
      </c>
      <c r="B128" s="8" t="s">
        <v>113</v>
      </c>
      <c r="C128" s="11" t="s">
        <v>327</v>
      </c>
      <c r="D128" s="650">
        <v>124554.87818027132</v>
      </c>
    </row>
    <row r="129" spans="1:4" ht="30" customHeight="1" thickTop="1" thickBot="1">
      <c r="A129" s="10" t="s">
        <v>328</v>
      </c>
      <c r="B129" s="8" t="s">
        <v>113</v>
      </c>
      <c r="C129" s="11" t="s">
        <v>329</v>
      </c>
      <c r="D129" s="650">
        <v>60.370986873090686</v>
      </c>
    </row>
    <row r="130" spans="1:4" ht="30" customHeight="1" thickTop="1" thickBot="1">
      <c r="A130" s="10" t="s">
        <v>330</v>
      </c>
      <c r="B130" s="8" t="s">
        <v>113</v>
      </c>
      <c r="C130" s="11" t="s">
        <v>331</v>
      </c>
      <c r="D130" s="650">
        <v>2497.3160793628945</v>
      </c>
    </row>
    <row r="131" spans="1:4" ht="30" customHeight="1" thickTop="1" thickBot="1">
      <c r="A131" s="10" t="s">
        <v>332</v>
      </c>
      <c r="B131" s="8" t="s">
        <v>113</v>
      </c>
      <c r="C131" s="11" t="s">
        <v>333</v>
      </c>
      <c r="D131" s="650">
        <v>2012.3662291030228</v>
      </c>
    </row>
    <row r="132" spans="1:4" ht="30" customHeight="1" thickTop="1" thickBot="1">
      <c r="A132" s="10" t="s">
        <v>334</v>
      </c>
      <c r="B132" s="8" t="s">
        <v>113</v>
      </c>
      <c r="C132" s="11" t="s">
        <v>1676</v>
      </c>
      <c r="D132" s="650">
        <v>5931.1846752510155</v>
      </c>
    </row>
    <row r="133" spans="1:4" ht="30" customHeight="1" thickTop="1" thickBot="1">
      <c r="A133" s="10" t="s">
        <v>335</v>
      </c>
      <c r="B133" s="8" t="s">
        <v>92</v>
      </c>
      <c r="C133" s="11" t="s">
        <v>1910</v>
      </c>
      <c r="D133" s="650">
        <v>6466.0504361441881</v>
      </c>
    </row>
    <row r="134" spans="1:4" ht="30" customHeight="1" thickTop="1" thickBot="1">
      <c r="A134" s="10" t="s">
        <v>336</v>
      </c>
      <c r="B134" s="8" t="s">
        <v>113</v>
      </c>
      <c r="C134" s="11" t="s">
        <v>337</v>
      </c>
      <c r="D134" s="650">
        <v>6258.3645936877765</v>
      </c>
    </row>
    <row r="135" spans="1:4" ht="30" customHeight="1" thickTop="1" thickBot="1">
      <c r="A135" s="10" t="s">
        <v>338</v>
      </c>
      <c r="B135" s="8" t="s">
        <v>339</v>
      </c>
      <c r="C135" s="11" t="s">
        <v>340</v>
      </c>
      <c r="D135" s="650">
        <v>1586.7003537786313</v>
      </c>
    </row>
    <row r="136" spans="1:4" ht="30" customHeight="1" thickTop="1" thickBot="1">
      <c r="A136" s="10" t="s">
        <v>352</v>
      </c>
      <c r="B136" s="8" t="s">
        <v>339</v>
      </c>
      <c r="C136" s="11" t="s">
        <v>353</v>
      </c>
      <c r="D136" s="650">
        <v>1165.0541326385924</v>
      </c>
    </row>
    <row r="137" spans="1:4" ht="30" customHeight="1" thickTop="1" thickBot="1">
      <c r="A137" s="10" t="s">
        <v>343</v>
      </c>
      <c r="B137" s="8" t="s">
        <v>344</v>
      </c>
      <c r="C137" s="11" t="s">
        <v>345</v>
      </c>
      <c r="D137" s="650">
        <v>1588.7101808708078</v>
      </c>
    </row>
    <row r="138" spans="1:4" ht="30" customHeight="1" thickTop="1" thickBot="1">
      <c r="A138" s="10" t="s">
        <v>346</v>
      </c>
      <c r="B138" s="8" t="s">
        <v>344</v>
      </c>
      <c r="C138" s="11" t="s">
        <v>347</v>
      </c>
      <c r="D138" s="650">
        <v>26.478503014513461</v>
      </c>
    </row>
    <row r="139" spans="1:4" ht="30" customHeight="1" thickTop="1" thickBot="1">
      <c r="A139" s="10" t="s">
        <v>350</v>
      </c>
      <c r="B139" s="8" t="s">
        <v>339</v>
      </c>
      <c r="C139" s="11" t="s">
        <v>351</v>
      </c>
      <c r="D139" s="650">
        <v>1586.7003537786313</v>
      </c>
    </row>
    <row r="140" spans="1:4" ht="30" customHeight="1" thickTop="1" thickBot="1">
      <c r="A140" s="10" t="s">
        <v>348</v>
      </c>
      <c r="B140" s="8" t="s">
        <v>339</v>
      </c>
      <c r="C140" s="11" t="s">
        <v>349</v>
      </c>
      <c r="D140" s="650">
        <v>1662.1336492861399</v>
      </c>
    </row>
    <row r="141" spans="1:4" ht="30" customHeight="1" thickTop="1" thickBot="1">
      <c r="A141" s="10" t="s">
        <v>356</v>
      </c>
      <c r="B141" s="8" t="s">
        <v>113</v>
      </c>
      <c r="C141" s="11" t="s">
        <v>357</v>
      </c>
      <c r="D141" s="650">
        <v>98843.628596045892</v>
      </c>
    </row>
    <row r="142" spans="1:4" ht="30" customHeight="1" thickTop="1" thickBot="1">
      <c r="A142" s="10" t="s">
        <v>341</v>
      </c>
      <c r="B142" s="8" t="s">
        <v>339</v>
      </c>
      <c r="C142" s="646" t="s">
        <v>342</v>
      </c>
      <c r="D142" s="651">
        <v>1771.9020999901697</v>
      </c>
    </row>
    <row r="143" spans="1:4" ht="30" customHeight="1" thickTop="1" thickBot="1">
      <c r="A143" s="10" t="s">
        <v>354</v>
      </c>
      <c r="B143" s="8" t="s">
        <v>113</v>
      </c>
      <c r="C143" s="11" t="s">
        <v>355</v>
      </c>
      <c r="D143" s="650">
        <v>50644.724874690204</v>
      </c>
    </row>
    <row r="144" spans="1:4" ht="30" customHeight="1" thickTop="1" thickBot="1">
      <c r="A144" s="10" t="s">
        <v>359</v>
      </c>
      <c r="B144" s="8" t="s">
        <v>113</v>
      </c>
      <c r="C144" s="11" t="s">
        <v>360</v>
      </c>
      <c r="D144" s="650">
        <v>59523.674776626263</v>
      </c>
    </row>
    <row r="145" spans="1:4" ht="68.25" customHeight="1" thickTop="1" thickBot="1">
      <c r="A145" s="10" t="s">
        <v>358</v>
      </c>
      <c r="B145" s="8" t="s">
        <v>113</v>
      </c>
      <c r="C145" s="11" t="s">
        <v>2197</v>
      </c>
      <c r="D145" s="650">
        <v>77211.314790321252</v>
      </c>
    </row>
    <row r="146" spans="1:4" ht="30" customHeight="1" thickTop="1" thickBot="1">
      <c r="A146" s="10" t="s">
        <v>361</v>
      </c>
      <c r="B146" s="8" t="s">
        <v>113</v>
      </c>
      <c r="C146" s="11" t="s">
        <v>1911</v>
      </c>
      <c r="D146" s="650">
        <v>242543.08761294329</v>
      </c>
    </row>
    <row r="147" spans="1:4" ht="30" customHeight="1" thickTop="1" thickBot="1">
      <c r="A147" s="10" t="s">
        <v>362</v>
      </c>
      <c r="B147" s="8" t="s">
        <v>113</v>
      </c>
      <c r="C147" s="11" t="s">
        <v>1912</v>
      </c>
      <c r="D147" s="650">
        <v>88226.372044358839</v>
      </c>
    </row>
    <row r="148" spans="1:4" ht="30" customHeight="1" thickTop="1" thickBot="1">
      <c r="A148" s="10" t="s">
        <v>367</v>
      </c>
      <c r="B148" s="8" t="s">
        <v>113</v>
      </c>
      <c r="C148" s="11" t="s">
        <v>368</v>
      </c>
      <c r="D148" s="650">
        <v>3068.3143234709405</v>
      </c>
    </row>
    <row r="149" spans="1:4" ht="30" customHeight="1" thickTop="1" thickBot="1">
      <c r="A149" s="10" t="s">
        <v>363</v>
      </c>
      <c r="B149" s="8" t="s">
        <v>113</v>
      </c>
      <c r="C149" s="11" t="s">
        <v>364</v>
      </c>
      <c r="D149" s="650">
        <v>5035.8227621564429</v>
      </c>
    </row>
    <row r="150" spans="1:4" ht="30" customHeight="1" thickTop="1" thickBot="1">
      <c r="A150" s="10" t="s">
        <v>158</v>
      </c>
      <c r="B150" s="8" t="s">
        <v>113</v>
      </c>
      <c r="C150" s="11" t="s">
        <v>159</v>
      </c>
      <c r="D150" s="650">
        <v>5126.2381836098057</v>
      </c>
    </row>
    <row r="151" spans="1:4" ht="30" customHeight="1" thickTop="1" thickBot="1">
      <c r="A151" s="10" t="s">
        <v>369</v>
      </c>
      <c r="B151" s="8" t="s">
        <v>113</v>
      </c>
      <c r="C151" s="11" t="s">
        <v>370</v>
      </c>
      <c r="D151" s="650">
        <v>7731.7228802379304</v>
      </c>
    </row>
    <row r="152" spans="1:4" ht="30" customHeight="1" thickTop="1" thickBot="1">
      <c r="A152" s="10" t="s">
        <v>371</v>
      </c>
      <c r="B152" s="8" t="s">
        <v>113</v>
      </c>
      <c r="C152" s="11" t="s">
        <v>372</v>
      </c>
      <c r="D152" s="650">
        <v>124855.10980553164</v>
      </c>
    </row>
    <row r="153" spans="1:4" ht="30" customHeight="1" thickTop="1" thickBot="1">
      <c r="A153" s="10" t="s">
        <v>365</v>
      </c>
      <c r="B153" s="8" t="s">
        <v>113</v>
      </c>
      <c r="C153" s="11" t="s">
        <v>366</v>
      </c>
      <c r="D153" s="650">
        <v>134699.55295898035</v>
      </c>
    </row>
    <row r="154" spans="1:4" ht="30" customHeight="1" thickTop="1" thickBot="1">
      <c r="A154" s="10" t="s">
        <v>373</v>
      </c>
      <c r="B154" s="8" t="s">
        <v>113</v>
      </c>
      <c r="C154" s="11" t="s">
        <v>374</v>
      </c>
      <c r="D154" s="650">
        <v>83236.739870354431</v>
      </c>
    </row>
    <row r="155" spans="1:4" ht="15.75" thickTop="1"/>
    <row r="163" spans="5:11">
      <c r="E163" s="215"/>
      <c r="F163" s="215"/>
      <c r="G163" s="215"/>
      <c r="H163" s="215"/>
      <c r="I163" s="215"/>
      <c r="J163" s="215"/>
      <c r="K163" s="215"/>
    </row>
  </sheetData>
  <sortState xmlns:xlrd2="http://schemas.microsoft.com/office/spreadsheetml/2017/richdata2" ref="A7:D305">
    <sortCondition ref="C7:C305"/>
  </sortState>
  <mergeCells count="2">
    <mergeCell ref="A3:D3"/>
    <mergeCell ref="A1:D2"/>
  </mergeCells>
  <pageMargins left="0.7" right="0.7" top="0.75" bottom="0.75" header="0.3" footer="0.3"/>
  <pageSetup orientation="portrait" r:id="rId1"/>
  <drawing r:id="rId2"/>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1.5703125" customWidth="1"/>
    <col min="2" max="2" width="9.140625"/>
    <col min="3" max="3" width="77.42578125" style="198" customWidth="1"/>
    <col min="4" max="4" width="17.140625" style="183" customWidth="1"/>
    <col min="5" max="5" width="12.5703125" customWidth="1"/>
  </cols>
  <sheetData>
    <row r="1" spans="1:4" ht="81.75" customHeight="1" thickTop="1" thickBot="1">
      <c r="A1" s="690" t="s">
        <v>1850</v>
      </c>
      <c r="B1" s="691"/>
      <c r="C1" s="691"/>
      <c r="D1" s="692"/>
    </row>
    <row r="2" spans="1:4" ht="50.25" customHeight="1" thickTop="1" thickBot="1">
      <c r="A2" s="689" t="s">
        <v>375</v>
      </c>
      <c r="B2" s="689"/>
      <c r="C2" s="689"/>
      <c r="D2" s="689"/>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66" t="s">
        <v>742</v>
      </c>
      <c r="B6" s="666" t="s">
        <v>377</v>
      </c>
      <c r="C6" s="667" t="s">
        <v>2238</v>
      </c>
      <c r="D6" s="647">
        <v>3101.273082907866</v>
      </c>
    </row>
    <row r="7" spans="1:4" ht="16.5" thickTop="1" thickBot="1">
      <c r="A7" s="666" t="s">
        <v>747</v>
      </c>
      <c r="B7" s="666" t="s">
        <v>377</v>
      </c>
      <c r="C7" s="667" t="s">
        <v>748</v>
      </c>
      <c r="D7" s="647">
        <v>3101.273082907866</v>
      </c>
    </row>
    <row r="8" spans="1:4" ht="16.5" thickTop="1" thickBot="1">
      <c r="A8" s="666" t="s">
        <v>743</v>
      </c>
      <c r="B8" s="666" t="s">
        <v>377</v>
      </c>
      <c r="C8" s="667" t="s">
        <v>744</v>
      </c>
      <c r="D8" s="647">
        <v>3239.136351672114</v>
      </c>
    </row>
    <row r="9" spans="1:4" ht="16.5" thickTop="1" thickBot="1">
      <c r="A9" s="666" t="s">
        <v>745</v>
      </c>
      <c r="B9" s="666" t="s">
        <v>377</v>
      </c>
      <c r="C9" s="667" t="s">
        <v>746</v>
      </c>
      <c r="D9" s="647">
        <v>3105.6446717244148</v>
      </c>
    </row>
    <row r="10" spans="1:4" ht="16.5" thickTop="1" thickBot="1">
      <c r="A10" s="666" t="s">
        <v>1668</v>
      </c>
      <c r="B10" s="666" t="s">
        <v>377</v>
      </c>
      <c r="C10" s="667" t="s">
        <v>1667</v>
      </c>
      <c r="D10" s="647">
        <v>2979.2201983621821</v>
      </c>
    </row>
    <row r="11" spans="1:4" ht="16.5" thickTop="1" thickBot="1">
      <c r="A11" s="666" t="s">
        <v>751</v>
      </c>
      <c r="B11" s="666" t="s">
        <v>377</v>
      </c>
      <c r="C11" s="667" t="s">
        <v>752</v>
      </c>
      <c r="D11" s="647">
        <v>14231.569986089147</v>
      </c>
    </row>
    <row r="12" spans="1:4" ht="16.5" thickTop="1" thickBot="1">
      <c r="A12" s="666" t="s">
        <v>749</v>
      </c>
      <c r="B12" s="666" t="s">
        <v>377</v>
      </c>
      <c r="C12" s="667" t="s">
        <v>750</v>
      </c>
      <c r="D12" s="647">
        <v>17044.841573014703</v>
      </c>
    </row>
    <row r="13" spans="1:4" ht="16.5" thickTop="1" thickBot="1">
      <c r="A13" s="666" t="s">
        <v>753</v>
      </c>
      <c r="B13" s="666" t="s">
        <v>92</v>
      </c>
      <c r="C13" s="667" t="s">
        <v>1935</v>
      </c>
      <c r="D13" s="647">
        <v>1484.1133829479504</v>
      </c>
    </row>
    <row r="14" spans="1:4" ht="16.5" thickTop="1" thickBot="1">
      <c r="A14" s="666" t="s">
        <v>755</v>
      </c>
      <c r="B14" s="666" t="s">
        <v>233</v>
      </c>
      <c r="C14" s="667" t="s">
        <v>1937</v>
      </c>
      <c r="D14" s="647">
        <v>74205.669147397522</v>
      </c>
    </row>
    <row r="15" spans="1:4" ht="16.5" thickTop="1" thickBot="1">
      <c r="A15" s="666" t="s">
        <v>756</v>
      </c>
      <c r="B15" s="666" t="s">
        <v>92</v>
      </c>
      <c r="C15" s="667" t="s">
        <v>1938</v>
      </c>
      <c r="D15" s="647">
        <v>1605.0411400770427</v>
      </c>
    </row>
    <row r="16" spans="1:4" ht="16.5" thickTop="1" thickBot="1">
      <c r="A16" s="666" t="s">
        <v>754</v>
      </c>
      <c r="B16" s="666" t="s">
        <v>233</v>
      </c>
      <c r="C16" s="667" t="s">
        <v>1936</v>
      </c>
      <c r="D16" s="647">
        <v>80252.05700385214</v>
      </c>
    </row>
    <row r="17" spans="1:4" ht="16.5" thickTop="1" thickBot="1">
      <c r="A17" s="666" t="s">
        <v>776</v>
      </c>
      <c r="B17" s="666" t="s">
        <v>422</v>
      </c>
      <c r="C17" s="667" t="s">
        <v>777</v>
      </c>
      <c r="D17" s="647">
        <v>9302.1167801099964</v>
      </c>
    </row>
    <row r="18" spans="1:4" ht="16.5" thickTop="1" thickBot="1">
      <c r="A18" s="666" t="s">
        <v>757</v>
      </c>
      <c r="B18" s="666" t="s">
        <v>387</v>
      </c>
      <c r="C18" s="667" t="s">
        <v>1939</v>
      </c>
      <c r="D18" s="647">
        <v>59254.600993255212</v>
      </c>
    </row>
    <row r="19" spans="1:4" ht="16.5" thickTop="1" thickBot="1">
      <c r="A19" s="666" t="s">
        <v>758</v>
      </c>
      <c r="B19" s="666" t="s">
        <v>387</v>
      </c>
      <c r="C19" s="667" t="s">
        <v>2239</v>
      </c>
      <c r="D19" s="647">
        <v>59254.600993255212</v>
      </c>
    </row>
    <row r="20" spans="1:4" ht="16.5" thickTop="1" thickBot="1">
      <c r="A20" s="666" t="s">
        <v>761</v>
      </c>
      <c r="B20" s="666" t="s">
        <v>387</v>
      </c>
      <c r="C20" s="667" t="s">
        <v>762</v>
      </c>
      <c r="D20" s="647">
        <v>59254.600993255212</v>
      </c>
    </row>
    <row r="21" spans="1:4" ht="16.5" thickTop="1" thickBot="1">
      <c r="A21" s="666" t="s">
        <v>759</v>
      </c>
      <c r="B21" s="666" t="s">
        <v>387</v>
      </c>
      <c r="C21" s="667" t="s">
        <v>2240</v>
      </c>
      <c r="D21" s="647">
        <v>59254.600993255212</v>
      </c>
    </row>
    <row r="22" spans="1:4" ht="16.5" thickTop="1" thickBot="1">
      <c r="A22" s="666" t="s">
        <v>760</v>
      </c>
      <c r="B22" s="666" t="s">
        <v>387</v>
      </c>
      <c r="C22" s="667" t="s">
        <v>2241</v>
      </c>
      <c r="D22" s="647">
        <v>59254.600993255212</v>
      </c>
    </row>
    <row r="23" spans="1:4" ht="16.5" thickTop="1" thickBot="1">
      <c r="A23" s="666" t="s">
        <v>763</v>
      </c>
      <c r="B23" s="666" t="s">
        <v>387</v>
      </c>
      <c r="C23" s="667" t="s">
        <v>764</v>
      </c>
      <c r="D23" s="647">
        <v>59254.600993255212</v>
      </c>
    </row>
    <row r="24" spans="1:4" ht="16.5" thickTop="1" thickBot="1">
      <c r="A24" s="666" t="s">
        <v>772</v>
      </c>
      <c r="B24" s="666" t="s">
        <v>387</v>
      </c>
      <c r="C24" s="667" t="s">
        <v>773</v>
      </c>
      <c r="D24" s="647">
        <v>59254.600993255212</v>
      </c>
    </row>
    <row r="25" spans="1:4" ht="16.5" thickTop="1" thickBot="1">
      <c r="A25" s="666" t="s">
        <v>765</v>
      </c>
      <c r="B25" s="666" t="s">
        <v>387</v>
      </c>
      <c r="C25" s="667" t="s">
        <v>766</v>
      </c>
      <c r="D25" s="647">
        <v>59254.600993255212</v>
      </c>
    </row>
    <row r="26" spans="1:4" ht="16.5" thickTop="1" thickBot="1">
      <c r="A26" s="666" t="s">
        <v>768</v>
      </c>
      <c r="B26" s="666" t="s">
        <v>387</v>
      </c>
      <c r="C26" s="667" t="s">
        <v>2002</v>
      </c>
      <c r="D26" s="647">
        <v>59254.600993255212</v>
      </c>
    </row>
    <row r="27" spans="1:4" ht="16.5" thickTop="1" thickBot="1">
      <c r="A27" s="666" t="s">
        <v>767</v>
      </c>
      <c r="B27" s="666" t="s">
        <v>387</v>
      </c>
      <c r="C27" s="667" t="s">
        <v>2004</v>
      </c>
      <c r="D27" s="647">
        <v>59254.600993255212</v>
      </c>
    </row>
    <row r="28" spans="1:4" ht="16.5" thickTop="1" thickBot="1">
      <c r="A28" s="666" t="s">
        <v>770</v>
      </c>
      <c r="B28" s="666" t="s">
        <v>387</v>
      </c>
      <c r="C28" s="667" t="s">
        <v>2003</v>
      </c>
      <c r="D28" s="647">
        <v>59254.600993255212</v>
      </c>
    </row>
    <row r="29" spans="1:4" ht="16.5" thickTop="1" thickBot="1">
      <c r="A29" s="666" t="s">
        <v>769</v>
      </c>
      <c r="B29" s="666" t="s">
        <v>387</v>
      </c>
      <c r="C29" s="667" t="s">
        <v>2001</v>
      </c>
      <c r="D29" s="647">
        <v>59254.600993255212</v>
      </c>
    </row>
    <row r="30" spans="1:4" ht="16.5" thickTop="1" thickBot="1">
      <c r="A30" s="666" t="s">
        <v>771</v>
      </c>
      <c r="B30" s="666" t="s">
        <v>387</v>
      </c>
      <c r="C30" s="667" t="s">
        <v>2242</v>
      </c>
      <c r="D30" s="647">
        <v>58265.192071289908</v>
      </c>
    </row>
    <row r="31" spans="1:4" ht="16.5" thickTop="1" thickBot="1">
      <c r="A31" s="666" t="s">
        <v>774</v>
      </c>
      <c r="B31" s="666" t="s">
        <v>422</v>
      </c>
      <c r="C31" s="667" t="s">
        <v>775</v>
      </c>
      <c r="D31" s="647">
        <v>1.4291462206165451</v>
      </c>
    </row>
    <row r="32" spans="1:4" ht="16.5" thickTop="1" thickBot="1">
      <c r="A32" s="666" t="s">
        <v>779</v>
      </c>
      <c r="B32" s="666" t="s">
        <v>144</v>
      </c>
      <c r="C32" s="667" t="s">
        <v>1941</v>
      </c>
      <c r="D32" s="647">
        <v>485.86260029905549</v>
      </c>
    </row>
    <row r="33" spans="1:4" ht="16.5" thickTop="1" thickBot="1">
      <c r="A33" s="666" t="s">
        <v>780</v>
      </c>
      <c r="B33" s="666" t="s">
        <v>377</v>
      </c>
      <c r="C33" s="667" t="s">
        <v>781</v>
      </c>
      <c r="D33" s="647">
        <v>5058.0782777359409</v>
      </c>
    </row>
    <row r="34" spans="1:4" ht="16.5" thickTop="1" thickBot="1">
      <c r="A34" s="666" t="s">
        <v>786</v>
      </c>
      <c r="B34" s="666" t="s">
        <v>377</v>
      </c>
      <c r="C34" s="667" t="s">
        <v>787</v>
      </c>
      <c r="D34" s="647">
        <v>5058.0782777359409</v>
      </c>
    </row>
    <row r="35" spans="1:4" ht="16.5" thickTop="1" thickBot="1">
      <c r="A35" s="666" t="s">
        <v>782</v>
      </c>
      <c r="B35" s="666" t="s">
        <v>377</v>
      </c>
      <c r="C35" s="667" t="s">
        <v>783</v>
      </c>
      <c r="D35" s="647">
        <v>5058.0782777359409</v>
      </c>
    </row>
    <row r="36" spans="1:4" ht="16.5" thickTop="1" thickBot="1">
      <c r="A36" s="666" t="s">
        <v>784</v>
      </c>
      <c r="B36" s="666" t="s">
        <v>377</v>
      </c>
      <c r="C36" s="667" t="s">
        <v>785</v>
      </c>
      <c r="D36" s="647">
        <v>5058.0782777359409</v>
      </c>
    </row>
    <row r="37" spans="1:4" ht="16.5" thickTop="1" thickBot="1">
      <c r="A37" s="666" t="s">
        <v>898</v>
      </c>
      <c r="B37" s="666" t="s">
        <v>377</v>
      </c>
      <c r="C37" s="667" t="s">
        <v>899</v>
      </c>
      <c r="D37" s="647">
        <v>4177.5043371868232</v>
      </c>
    </row>
    <row r="38" spans="1:4" ht="16.5" thickTop="1" thickBot="1">
      <c r="A38" s="666" t="s">
        <v>788</v>
      </c>
      <c r="B38" s="666" t="s">
        <v>377</v>
      </c>
      <c r="C38" s="667" t="s">
        <v>789</v>
      </c>
      <c r="D38" s="647">
        <v>4398.4723297590745</v>
      </c>
    </row>
    <row r="39" spans="1:4" ht="16.5" thickTop="1" thickBot="1">
      <c r="A39" s="666" t="s">
        <v>917</v>
      </c>
      <c r="B39" s="666" t="s">
        <v>92</v>
      </c>
      <c r="C39" s="667" t="s">
        <v>2243</v>
      </c>
      <c r="D39" s="647">
        <v>414035.13772518211</v>
      </c>
    </row>
    <row r="40" spans="1:4" ht="16.5" thickTop="1" thickBot="1">
      <c r="A40" s="666" t="s">
        <v>896</v>
      </c>
      <c r="B40" s="666" t="s">
        <v>92</v>
      </c>
      <c r="C40" s="667" t="s">
        <v>897</v>
      </c>
      <c r="D40" s="647">
        <v>56506.036165967773</v>
      </c>
    </row>
    <row r="41" spans="1:4" ht="16.5" thickTop="1" thickBot="1">
      <c r="A41" s="666" t="s">
        <v>827</v>
      </c>
      <c r="B41" s="666" t="s">
        <v>92</v>
      </c>
      <c r="C41" s="667" t="s">
        <v>828</v>
      </c>
      <c r="D41" s="647">
        <v>865.73280671963778</v>
      </c>
    </row>
    <row r="42" spans="1:4" ht="16.5" thickTop="1" thickBot="1">
      <c r="A42" s="666" t="s">
        <v>432</v>
      </c>
      <c r="B42" s="666" t="s">
        <v>92</v>
      </c>
      <c r="C42" s="667" t="s">
        <v>433</v>
      </c>
      <c r="D42" s="647">
        <v>17237.194870830575</v>
      </c>
    </row>
    <row r="43" spans="1:4" ht="16.5" thickTop="1" thickBot="1">
      <c r="A43" s="666" t="s">
        <v>376</v>
      </c>
      <c r="B43" s="666" t="s">
        <v>377</v>
      </c>
      <c r="C43" s="667" t="s">
        <v>378</v>
      </c>
      <c r="D43" s="647">
        <v>6506.7556797175021</v>
      </c>
    </row>
    <row r="44" spans="1:4" ht="16.5" thickTop="1" thickBot="1">
      <c r="A44" s="666" t="s">
        <v>379</v>
      </c>
      <c r="B44" s="666" t="s">
        <v>144</v>
      </c>
      <c r="C44" s="667" t="s">
        <v>2244</v>
      </c>
      <c r="D44" s="647">
        <v>26933.90954238873</v>
      </c>
    </row>
    <row r="45" spans="1:4" ht="16.5" thickTop="1" thickBot="1">
      <c r="A45" s="666" t="s">
        <v>778</v>
      </c>
      <c r="B45" s="666" t="s">
        <v>377</v>
      </c>
      <c r="C45" s="667" t="s">
        <v>1940</v>
      </c>
      <c r="D45" s="647">
        <v>5125.1382157802555</v>
      </c>
    </row>
    <row r="46" spans="1:4" ht="16.5" thickTop="1" thickBot="1">
      <c r="A46" s="666" t="s">
        <v>913</v>
      </c>
      <c r="B46" s="666" t="s">
        <v>92</v>
      </c>
      <c r="C46" s="667" t="s">
        <v>1954</v>
      </c>
      <c r="D46" s="647">
        <v>3298.0297398843345</v>
      </c>
    </row>
    <row r="47" spans="1:4" ht="16.5" thickTop="1" thickBot="1">
      <c r="A47" s="666" t="s">
        <v>914</v>
      </c>
      <c r="B47" s="666" t="s">
        <v>92</v>
      </c>
      <c r="C47" s="667" t="s">
        <v>1955</v>
      </c>
      <c r="D47" s="647">
        <v>5496.7162331405571</v>
      </c>
    </row>
    <row r="48" spans="1:4" ht="16.5" thickTop="1" thickBot="1">
      <c r="A48" s="666" t="s">
        <v>797</v>
      </c>
      <c r="B48" s="666" t="s">
        <v>387</v>
      </c>
      <c r="C48" s="667" t="s">
        <v>798</v>
      </c>
      <c r="D48" s="647">
        <v>55626.768279382442</v>
      </c>
    </row>
    <row r="49" spans="1:4" ht="16.5" thickTop="1" thickBot="1">
      <c r="A49" s="666" t="s">
        <v>800</v>
      </c>
      <c r="B49" s="666" t="s">
        <v>387</v>
      </c>
      <c r="C49" s="667" t="s">
        <v>801</v>
      </c>
      <c r="D49" s="647">
        <v>55626.768279382442</v>
      </c>
    </row>
    <row r="50" spans="1:4" ht="16.5" thickTop="1" thickBot="1">
      <c r="A50" s="666" t="s">
        <v>799</v>
      </c>
      <c r="B50" s="666" t="s">
        <v>387</v>
      </c>
      <c r="C50" s="667" t="s">
        <v>1943</v>
      </c>
      <c r="D50" s="647">
        <v>55626.768279382442</v>
      </c>
    </row>
    <row r="51" spans="1:4" ht="16.5" thickTop="1" thickBot="1">
      <c r="A51" s="666" t="s">
        <v>796</v>
      </c>
      <c r="B51" s="666" t="s">
        <v>387</v>
      </c>
      <c r="C51" s="667" t="s">
        <v>1942</v>
      </c>
      <c r="D51" s="647">
        <v>55626.768279382442</v>
      </c>
    </row>
    <row r="52" spans="1:4" ht="16.5" thickTop="1" thickBot="1">
      <c r="A52" s="666" t="s">
        <v>802</v>
      </c>
      <c r="B52" s="666" t="s">
        <v>387</v>
      </c>
      <c r="C52" s="667" t="s">
        <v>803</v>
      </c>
      <c r="D52" s="647">
        <v>55626.768279382442</v>
      </c>
    </row>
    <row r="53" spans="1:4" ht="16.5" thickTop="1" thickBot="1">
      <c r="A53" s="666" t="s">
        <v>380</v>
      </c>
      <c r="B53" s="666" t="s">
        <v>144</v>
      </c>
      <c r="C53" s="667" t="s">
        <v>381</v>
      </c>
      <c r="D53" s="647">
        <v>6849.2165049657924</v>
      </c>
    </row>
    <row r="54" spans="1:4" ht="16.5" thickTop="1" thickBot="1">
      <c r="A54" s="666" t="s">
        <v>794</v>
      </c>
      <c r="B54" s="666" t="s">
        <v>377</v>
      </c>
      <c r="C54" s="667" t="s">
        <v>795</v>
      </c>
      <c r="D54" s="647">
        <v>6957.7743482634523</v>
      </c>
    </row>
    <row r="55" spans="1:4" ht="16.5" thickTop="1" thickBot="1">
      <c r="A55" s="666" t="s">
        <v>790</v>
      </c>
      <c r="B55" s="666" t="s">
        <v>422</v>
      </c>
      <c r="C55" s="667" t="s">
        <v>791</v>
      </c>
      <c r="D55" s="647">
        <v>5170.9902922233914</v>
      </c>
    </row>
    <row r="56" spans="1:4" ht="16.5" thickTop="1" thickBot="1">
      <c r="A56" s="666" t="s">
        <v>792</v>
      </c>
      <c r="B56" s="666" t="s">
        <v>606</v>
      </c>
      <c r="C56" s="667" t="s">
        <v>793</v>
      </c>
      <c r="D56" s="647">
        <v>9474.7494985360117</v>
      </c>
    </row>
    <row r="57" spans="1:4" ht="16.5" thickTop="1" thickBot="1">
      <c r="A57" s="666" t="s">
        <v>382</v>
      </c>
      <c r="B57" s="666" t="s">
        <v>377</v>
      </c>
      <c r="C57" s="667" t="s">
        <v>383</v>
      </c>
      <c r="D57" s="647">
        <v>3284.0426327077812</v>
      </c>
    </row>
    <row r="58" spans="1:4" ht="16.5" thickTop="1" thickBot="1">
      <c r="A58" s="666" t="s">
        <v>384</v>
      </c>
      <c r="B58" s="666" t="s">
        <v>377</v>
      </c>
      <c r="C58" s="667" t="s">
        <v>385</v>
      </c>
      <c r="D58" s="647">
        <v>3119.8701733357825</v>
      </c>
    </row>
    <row r="59" spans="1:4" ht="16.5" thickTop="1" thickBot="1">
      <c r="A59" s="666" t="s">
        <v>386</v>
      </c>
      <c r="B59" s="666" t="s">
        <v>387</v>
      </c>
      <c r="C59" s="667" t="s">
        <v>2245</v>
      </c>
      <c r="D59" s="647">
        <v>58265.192071289908</v>
      </c>
    </row>
    <row r="60" spans="1:4" ht="16.5" thickTop="1" thickBot="1">
      <c r="A60" s="666" t="s">
        <v>388</v>
      </c>
      <c r="B60" s="666" t="s">
        <v>377</v>
      </c>
      <c r="C60" s="667" t="s">
        <v>389</v>
      </c>
      <c r="D60" s="647">
        <v>10371.204188689604</v>
      </c>
    </row>
    <row r="61" spans="1:4" ht="16.5" thickTop="1" thickBot="1">
      <c r="A61" s="666" t="s">
        <v>390</v>
      </c>
      <c r="B61" s="666" t="s">
        <v>233</v>
      </c>
      <c r="C61" s="667" t="s">
        <v>391</v>
      </c>
      <c r="D61" s="647">
        <v>143811.16354380787</v>
      </c>
    </row>
    <row r="62" spans="1:4" ht="16.5" thickTop="1" thickBot="1">
      <c r="A62" s="666" t="s">
        <v>398</v>
      </c>
      <c r="B62" s="666" t="s">
        <v>233</v>
      </c>
      <c r="C62" s="667" t="s">
        <v>399</v>
      </c>
      <c r="D62" s="647">
        <v>7419.9845470462742</v>
      </c>
    </row>
    <row r="63" spans="1:4" ht="16.5" thickTop="1" thickBot="1">
      <c r="A63" s="666" t="s">
        <v>392</v>
      </c>
      <c r="B63" s="666" t="s">
        <v>387</v>
      </c>
      <c r="C63" s="667" t="s">
        <v>393</v>
      </c>
      <c r="D63" s="647">
        <v>30048.348960086169</v>
      </c>
    </row>
    <row r="64" spans="1:4" ht="16.5" thickTop="1" thickBot="1">
      <c r="A64" s="666" t="s">
        <v>400</v>
      </c>
      <c r="B64" s="666" t="s">
        <v>92</v>
      </c>
      <c r="C64" s="667" t="s">
        <v>401</v>
      </c>
      <c r="D64" s="647">
        <v>51637.720512928368</v>
      </c>
    </row>
    <row r="65" spans="1:6" ht="16.5" thickTop="1" thickBot="1">
      <c r="A65" s="666" t="s">
        <v>394</v>
      </c>
      <c r="B65" s="666" t="s">
        <v>92</v>
      </c>
      <c r="C65" s="667" t="s">
        <v>395</v>
      </c>
      <c r="D65" s="647">
        <v>68159.281290942919</v>
      </c>
    </row>
    <row r="66" spans="1:6" ht="16.5" thickTop="1" thickBot="1">
      <c r="A66" s="666" t="s">
        <v>396</v>
      </c>
      <c r="B66" s="666" t="s">
        <v>92</v>
      </c>
      <c r="C66" s="667" t="s">
        <v>397</v>
      </c>
      <c r="D66" s="647">
        <v>86300.127962568964</v>
      </c>
    </row>
    <row r="67" spans="1:6" ht="16.5" thickTop="1" thickBot="1">
      <c r="A67" s="666" t="s">
        <v>918</v>
      </c>
      <c r="B67" s="666" t="s">
        <v>144</v>
      </c>
      <c r="C67" s="667" t="s">
        <v>919</v>
      </c>
      <c r="D67" s="647">
        <v>10844.592799529173</v>
      </c>
      <c r="F67" s="106"/>
    </row>
    <row r="68" spans="1:6" ht="16.5" thickTop="1" thickBot="1">
      <c r="A68" s="666" t="s">
        <v>402</v>
      </c>
      <c r="B68" s="666" t="s">
        <v>377</v>
      </c>
      <c r="C68" s="667" t="s">
        <v>403</v>
      </c>
      <c r="D68" s="647">
        <v>1096.0238611976849</v>
      </c>
    </row>
    <row r="69" spans="1:6" ht="16.5" thickTop="1" thickBot="1">
      <c r="A69" s="666" t="s">
        <v>404</v>
      </c>
      <c r="B69" s="666" t="s">
        <v>377</v>
      </c>
      <c r="C69" s="667" t="s">
        <v>405</v>
      </c>
      <c r="D69" s="647">
        <v>2909.999309131038</v>
      </c>
    </row>
    <row r="70" spans="1:6" ht="16.5" thickTop="1" thickBot="1">
      <c r="A70" s="666" t="s">
        <v>406</v>
      </c>
      <c r="B70" s="666" t="s">
        <v>144</v>
      </c>
      <c r="C70" s="667" t="s">
        <v>407</v>
      </c>
      <c r="D70" s="647">
        <v>10439.459404954398</v>
      </c>
    </row>
    <row r="71" spans="1:6" ht="16.5" thickTop="1" thickBot="1">
      <c r="A71" s="666" t="s">
        <v>408</v>
      </c>
      <c r="B71" s="666" t="s">
        <v>92</v>
      </c>
      <c r="C71" s="667" t="s">
        <v>409</v>
      </c>
      <c r="D71" s="647">
        <v>12312.644362234849</v>
      </c>
      <c r="F71" s="106"/>
    </row>
    <row r="72" spans="1:6" ht="16.5" thickTop="1" thickBot="1">
      <c r="A72" s="666" t="s">
        <v>410</v>
      </c>
      <c r="B72" s="666" t="s">
        <v>92</v>
      </c>
      <c r="C72" s="667" t="s">
        <v>411</v>
      </c>
      <c r="D72" s="647">
        <v>22230387.856559057</v>
      </c>
    </row>
    <row r="73" spans="1:6" ht="16.5" thickTop="1" thickBot="1">
      <c r="A73" s="666" t="s">
        <v>810</v>
      </c>
      <c r="B73" s="666" t="s">
        <v>377</v>
      </c>
      <c r="C73" s="667" t="s">
        <v>811</v>
      </c>
      <c r="D73" s="647">
        <v>2511.3793851541236</v>
      </c>
    </row>
    <row r="74" spans="1:6" ht="16.5" thickTop="1" thickBot="1">
      <c r="A74" s="666" t="s">
        <v>805</v>
      </c>
      <c r="B74" s="666" t="s">
        <v>377</v>
      </c>
      <c r="C74" s="667" t="s">
        <v>806</v>
      </c>
      <c r="D74" s="647">
        <v>1483.9969094092548</v>
      </c>
    </row>
    <row r="75" spans="1:6" ht="16.5" thickTop="1" thickBot="1">
      <c r="A75" s="666" t="s">
        <v>808</v>
      </c>
      <c r="B75" s="666" t="s">
        <v>377</v>
      </c>
      <c r="C75" s="667" t="s">
        <v>809</v>
      </c>
      <c r="D75" s="647">
        <v>1483.9969094092548</v>
      </c>
    </row>
    <row r="76" spans="1:6" ht="16.5" thickTop="1" thickBot="1">
      <c r="A76" s="666" t="s">
        <v>822</v>
      </c>
      <c r="B76" s="666" t="s">
        <v>377</v>
      </c>
      <c r="C76" s="667" t="s">
        <v>823</v>
      </c>
      <c r="D76" s="647">
        <v>3196.3010356507029</v>
      </c>
    </row>
    <row r="77" spans="1:6" ht="16.5" thickTop="1" thickBot="1">
      <c r="A77" s="666" t="s">
        <v>807</v>
      </c>
      <c r="B77" s="666" t="s">
        <v>377</v>
      </c>
      <c r="C77" s="667" t="s">
        <v>2037</v>
      </c>
      <c r="D77" s="647">
        <v>2397.225776738027</v>
      </c>
    </row>
    <row r="78" spans="1:6" ht="16.5" thickTop="1" thickBot="1">
      <c r="A78" s="666" t="s">
        <v>817</v>
      </c>
      <c r="B78" s="666" t="s">
        <v>377</v>
      </c>
      <c r="C78" s="667" t="s">
        <v>818</v>
      </c>
      <c r="D78" s="647">
        <v>3082.1474272346059</v>
      </c>
    </row>
    <row r="79" spans="1:6" ht="16.5" thickTop="1" thickBot="1">
      <c r="A79" s="666" t="s">
        <v>819</v>
      </c>
      <c r="B79" s="666" t="s">
        <v>377</v>
      </c>
      <c r="C79" s="667" t="s">
        <v>2023</v>
      </c>
      <c r="D79" s="647">
        <v>3082.1474272346059</v>
      </c>
    </row>
    <row r="80" spans="1:6" ht="16.5" thickTop="1" thickBot="1">
      <c r="A80" s="666" t="s">
        <v>820</v>
      </c>
      <c r="B80" s="666" t="s">
        <v>377</v>
      </c>
      <c r="C80" s="667" t="s">
        <v>2024</v>
      </c>
      <c r="D80" s="647">
        <v>3082.1474272346059</v>
      </c>
    </row>
    <row r="81" spans="1:4" ht="16.5" thickTop="1" thickBot="1">
      <c r="A81" s="666" t="s">
        <v>812</v>
      </c>
      <c r="B81" s="666" t="s">
        <v>377</v>
      </c>
      <c r="C81" s="667" t="s">
        <v>2246</v>
      </c>
      <c r="D81" s="647">
        <v>2853.840210402413</v>
      </c>
    </row>
    <row r="82" spans="1:4" ht="16.5" thickTop="1" thickBot="1">
      <c r="A82" s="666" t="s">
        <v>813</v>
      </c>
      <c r="B82" s="666" t="s">
        <v>377</v>
      </c>
      <c r="C82" s="667" t="s">
        <v>2247</v>
      </c>
      <c r="D82" s="647">
        <v>3424.6082524828962</v>
      </c>
    </row>
    <row r="83" spans="1:4" ht="16.5" thickTop="1" thickBot="1">
      <c r="A83" s="666" t="s">
        <v>814</v>
      </c>
      <c r="B83" s="666" t="s">
        <v>377</v>
      </c>
      <c r="C83" s="667" t="s">
        <v>2248</v>
      </c>
      <c r="D83" s="647">
        <v>3995.3762945633785</v>
      </c>
    </row>
    <row r="84" spans="1:4" ht="16.5" thickTop="1" thickBot="1">
      <c r="A84" s="666" t="s">
        <v>815</v>
      </c>
      <c r="B84" s="666" t="s">
        <v>377</v>
      </c>
      <c r="C84" s="667" t="s">
        <v>2249</v>
      </c>
      <c r="D84" s="647">
        <v>4109.5299029794751</v>
      </c>
    </row>
    <row r="85" spans="1:4" ht="16.5" thickTop="1" thickBot="1">
      <c r="A85" s="666" t="s">
        <v>821</v>
      </c>
      <c r="B85" s="666" t="s">
        <v>377</v>
      </c>
      <c r="C85" s="667" t="s">
        <v>1944</v>
      </c>
      <c r="D85" s="647">
        <v>3767.0690777311852</v>
      </c>
    </row>
    <row r="86" spans="1:4" ht="16.5" thickTop="1" thickBot="1">
      <c r="A86" s="666" t="s">
        <v>816</v>
      </c>
      <c r="B86" s="666" t="s">
        <v>377</v>
      </c>
      <c r="C86" s="667" t="s">
        <v>2250</v>
      </c>
      <c r="D86" s="647">
        <v>3767.0690777311852</v>
      </c>
    </row>
    <row r="87" spans="1:4" ht="16.5" thickTop="1" thickBot="1">
      <c r="A87" s="666" t="s">
        <v>804</v>
      </c>
      <c r="B87" s="666" t="s">
        <v>377</v>
      </c>
      <c r="C87" s="667" t="s">
        <v>2251</v>
      </c>
      <c r="D87" s="647">
        <v>510.41041149947716</v>
      </c>
    </row>
    <row r="88" spans="1:4" ht="16.5" thickTop="1" thickBot="1">
      <c r="A88" s="666" t="s">
        <v>826</v>
      </c>
      <c r="B88" s="666" t="s">
        <v>377</v>
      </c>
      <c r="C88" s="667" t="s">
        <v>1945</v>
      </c>
      <c r="D88" s="647">
        <v>1031.8590878396176</v>
      </c>
    </row>
    <row r="89" spans="1:4" ht="16.5" thickTop="1" thickBot="1">
      <c r="A89" s="666" t="s">
        <v>824</v>
      </c>
      <c r="B89" s="666" t="s">
        <v>377</v>
      </c>
      <c r="C89" s="667" t="s">
        <v>825</v>
      </c>
      <c r="D89" s="647">
        <v>525.3304293187814</v>
      </c>
    </row>
    <row r="90" spans="1:4" ht="16.5" thickTop="1" thickBot="1">
      <c r="A90" s="666" t="s">
        <v>915</v>
      </c>
      <c r="B90" s="666" t="s">
        <v>233</v>
      </c>
      <c r="C90" s="667" t="s">
        <v>916</v>
      </c>
      <c r="D90" s="647">
        <v>4397.372986512446</v>
      </c>
    </row>
    <row r="91" spans="1:4" ht="16.5" thickTop="1" thickBot="1">
      <c r="A91" s="666" t="s">
        <v>412</v>
      </c>
      <c r="B91" s="666" t="s">
        <v>377</v>
      </c>
      <c r="C91" s="667" t="s">
        <v>2252</v>
      </c>
      <c r="D91" s="647">
        <v>38477.0136319839</v>
      </c>
    </row>
    <row r="92" spans="1:4" ht="16.5" thickTop="1" thickBot="1">
      <c r="A92" s="666" t="s">
        <v>413</v>
      </c>
      <c r="B92" s="666" t="s">
        <v>144</v>
      </c>
      <c r="C92" s="667" t="s">
        <v>414</v>
      </c>
      <c r="D92" s="647">
        <v>37310.390578662147</v>
      </c>
    </row>
    <row r="93" spans="1:4" ht="16.5" thickTop="1" thickBot="1">
      <c r="A93" s="666" t="s">
        <v>415</v>
      </c>
      <c r="B93" s="666" t="s">
        <v>144</v>
      </c>
      <c r="C93" s="667" t="s">
        <v>416</v>
      </c>
      <c r="D93" s="647">
        <v>369.3793308670455</v>
      </c>
    </row>
    <row r="94" spans="1:4" ht="16.5" thickTop="1" thickBot="1">
      <c r="A94" s="666" t="s">
        <v>417</v>
      </c>
      <c r="B94" s="666" t="s">
        <v>144</v>
      </c>
      <c r="C94" s="667" t="s">
        <v>418</v>
      </c>
      <c r="D94" s="647">
        <v>281.43187113679653</v>
      </c>
    </row>
    <row r="95" spans="1:4" ht="16.5" thickTop="1" thickBot="1">
      <c r="A95" s="666" t="s">
        <v>419</v>
      </c>
      <c r="B95" s="666" t="s">
        <v>377</v>
      </c>
      <c r="C95" s="667" t="s">
        <v>420</v>
      </c>
      <c r="D95" s="647">
        <v>5821.8340292209232</v>
      </c>
    </row>
    <row r="96" spans="1:4" ht="16.5" thickTop="1" thickBot="1">
      <c r="A96" s="666" t="s">
        <v>436</v>
      </c>
      <c r="B96" s="666" t="s">
        <v>377</v>
      </c>
      <c r="C96" s="667" t="s">
        <v>437</v>
      </c>
      <c r="D96" s="647">
        <v>8104.9061975428531</v>
      </c>
    </row>
    <row r="97" spans="1:4" ht="16.5" thickTop="1" thickBot="1">
      <c r="A97" s="666" t="s">
        <v>434</v>
      </c>
      <c r="B97" s="666" t="s">
        <v>377</v>
      </c>
      <c r="C97" s="667" t="s">
        <v>435</v>
      </c>
      <c r="D97" s="647">
        <v>5821.8340292209232</v>
      </c>
    </row>
    <row r="98" spans="1:4" ht="16.5" thickTop="1" thickBot="1">
      <c r="A98" s="666" t="s">
        <v>421</v>
      </c>
      <c r="B98" s="666" t="s">
        <v>422</v>
      </c>
      <c r="C98" s="667" t="s">
        <v>423</v>
      </c>
      <c r="D98" s="647">
        <v>8104.9061975428531</v>
      </c>
    </row>
    <row r="99" spans="1:4" ht="16.5" thickTop="1" thickBot="1">
      <c r="A99" s="666" t="s">
        <v>835</v>
      </c>
      <c r="B99" s="666" t="s">
        <v>387</v>
      </c>
      <c r="C99" s="667" t="s">
        <v>2253</v>
      </c>
      <c r="D99" s="647">
        <v>451819.98211091006</v>
      </c>
    </row>
    <row r="100" spans="1:4" ht="16.5" thickTop="1" thickBot="1">
      <c r="A100" s="666" t="s">
        <v>836</v>
      </c>
      <c r="B100" s="666" t="s">
        <v>387</v>
      </c>
      <c r="C100" s="667" t="s">
        <v>2254</v>
      </c>
      <c r="D100" s="647">
        <v>464417.55453804566</v>
      </c>
    </row>
    <row r="101" spans="1:4" ht="16.5" thickTop="1" thickBot="1">
      <c r="A101" s="666" t="s">
        <v>837</v>
      </c>
      <c r="B101" s="666" t="s">
        <v>387</v>
      </c>
      <c r="C101" s="667" t="s">
        <v>2255</v>
      </c>
      <c r="D101" s="647">
        <v>672935.5216128889</v>
      </c>
    </row>
    <row r="102" spans="1:4" ht="16.5" thickTop="1" thickBot="1">
      <c r="A102" s="666" t="s">
        <v>838</v>
      </c>
      <c r="B102" s="666" t="s">
        <v>387</v>
      </c>
      <c r="C102" s="667" t="s">
        <v>2256</v>
      </c>
      <c r="D102" s="647">
        <v>514129.85615056887</v>
      </c>
    </row>
    <row r="103" spans="1:4" ht="16.5" thickTop="1" thickBot="1">
      <c r="A103" s="666" t="s">
        <v>839</v>
      </c>
      <c r="B103" s="666" t="s">
        <v>387</v>
      </c>
      <c r="C103" s="667" t="s">
        <v>2257</v>
      </c>
      <c r="D103" s="647">
        <v>532444.91463939322</v>
      </c>
    </row>
    <row r="104" spans="1:4" ht="16.5" thickTop="1" thickBot="1">
      <c r="A104" s="666" t="s">
        <v>833</v>
      </c>
      <c r="B104" s="666" t="s">
        <v>387</v>
      </c>
      <c r="C104" s="667" t="s">
        <v>2006</v>
      </c>
      <c r="D104" s="647">
        <v>399006.63136367308</v>
      </c>
    </row>
    <row r="105" spans="1:4" ht="16.5" thickTop="1" thickBot="1">
      <c r="A105" s="666" t="s">
        <v>832</v>
      </c>
      <c r="B105" s="666" t="s">
        <v>387</v>
      </c>
      <c r="C105" s="667" t="s">
        <v>2007</v>
      </c>
      <c r="D105" s="647">
        <v>429095.65602388448</v>
      </c>
    </row>
    <row r="106" spans="1:4" ht="16.5" thickTop="1" thickBot="1">
      <c r="A106" s="666" t="s">
        <v>1661</v>
      </c>
      <c r="B106" s="666" t="s">
        <v>387</v>
      </c>
      <c r="C106" s="667" t="s">
        <v>2005</v>
      </c>
      <c r="D106" s="647">
        <v>451335.3699031712</v>
      </c>
    </row>
    <row r="107" spans="1:4" ht="16.5" thickTop="1" thickBot="1">
      <c r="A107" s="666" t="s">
        <v>829</v>
      </c>
      <c r="B107" s="666" t="s">
        <v>387</v>
      </c>
      <c r="C107" s="667" t="s">
        <v>2005</v>
      </c>
      <c r="D107" s="647">
        <v>451335.3699031712</v>
      </c>
    </row>
    <row r="108" spans="1:4" ht="16.5" thickTop="1" thickBot="1">
      <c r="A108" s="666" t="s">
        <v>831</v>
      </c>
      <c r="B108" s="666" t="s">
        <v>387</v>
      </c>
      <c r="C108" s="667" t="s">
        <v>2008</v>
      </c>
      <c r="D108" s="647">
        <v>476191.52070943278</v>
      </c>
    </row>
    <row r="109" spans="1:4" ht="16.5" thickTop="1" thickBot="1">
      <c r="A109" s="666" t="s">
        <v>830</v>
      </c>
      <c r="B109" s="666" t="s">
        <v>387</v>
      </c>
      <c r="C109" s="667" t="s">
        <v>2009</v>
      </c>
      <c r="D109" s="647">
        <v>476191.52070943278</v>
      </c>
    </row>
    <row r="110" spans="1:4" ht="16.5" thickTop="1" thickBot="1">
      <c r="A110" s="666" t="s">
        <v>834</v>
      </c>
      <c r="B110" s="666" t="s">
        <v>387</v>
      </c>
      <c r="C110" s="667" t="s">
        <v>2010</v>
      </c>
      <c r="D110" s="647">
        <v>399006.63136367308</v>
      </c>
    </row>
    <row r="111" spans="1:4" ht="16.5" thickTop="1" thickBot="1">
      <c r="A111" s="666" t="s">
        <v>424</v>
      </c>
      <c r="B111" s="666" t="s">
        <v>144</v>
      </c>
      <c r="C111" s="667" t="s">
        <v>425</v>
      </c>
      <c r="D111" s="647">
        <v>2330.6076828515961</v>
      </c>
    </row>
    <row r="112" spans="1:4" ht="16.5" thickTop="1" thickBot="1">
      <c r="A112" s="666" t="s">
        <v>426</v>
      </c>
      <c r="B112" s="666" t="s">
        <v>233</v>
      </c>
      <c r="C112" s="667" t="s">
        <v>427</v>
      </c>
      <c r="D112" s="647">
        <v>1514.8949938535377</v>
      </c>
    </row>
    <row r="113" spans="1:4" ht="16.5" thickTop="1" thickBot="1">
      <c r="A113" s="666" t="s">
        <v>428</v>
      </c>
      <c r="B113" s="666" t="s">
        <v>92</v>
      </c>
      <c r="C113" s="667" t="s">
        <v>427</v>
      </c>
      <c r="D113" s="647">
        <v>349.59115242773947</v>
      </c>
    </row>
    <row r="114" spans="1:4" ht="16.5" thickTop="1" thickBot="1">
      <c r="A114" s="666" t="s">
        <v>429</v>
      </c>
      <c r="B114" s="666" t="s">
        <v>144</v>
      </c>
      <c r="C114" s="667" t="s">
        <v>2258</v>
      </c>
      <c r="D114" s="647">
        <v>61563.22181117424</v>
      </c>
    </row>
    <row r="115" spans="1:4" ht="16.5" thickTop="1" thickBot="1">
      <c r="A115" s="666" t="s">
        <v>430</v>
      </c>
      <c r="B115" s="666" t="s">
        <v>92</v>
      </c>
      <c r="C115" s="667" t="s">
        <v>431</v>
      </c>
      <c r="D115" s="647">
        <v>49831.719201834399</v>
      </c>
    </row>
    <row r="116" spans="1:4" ht="16.5" thickTop="1" thickBot="1">
      <c r="A116" s="666" t="s">
        <v>438</v>
      </c>
      <c r="B116" s="666" t="s">
        <v>92</v>
      </c>
      <c r="C116" s="667" t="s">
        <v>1913</v>
      </c>
      <c r="D116" s="647">
        <v>308805.51797783648</v>
      </c>
    </row>
    <row r="117" spans="1:4" ht="16.5" thickTop="1" thickBot="1">
      <c r="A117" s="666" t="s">
        <v>440</v>
      </c>
      <c r="B117" s="666" t="s">
        <v>92</v>
      </c>
      <c r="C117" s="667" t="s">
        <v>441</v>
      </c>
      <c r="D117" s="647">
        <v>62213.716586772607</v>
      </c>
    </row>
    <row r="118" spans="1:4" ht="16.5" thickTop="1" thickBot="1">
      <c r="A118" s="666" t="s">
        <v>439</v>
      </c>
      <c r="B118" s="666" t="s">
        <v>92</v>
      </c>
      <c r="C118" s="667" t="s">
        <v>2259</v>
      </c>
      <c r="D118" s="647">
        <v>240096.56506357956</v>
      </c>
    </row>
    <row r="119" spans="1:4" ht="16.5" thickTop="1" thickBot="1">
      <c r="A119" s="666" t="s">
        <v>443</v>
      </c>
      <c r="B119" s="666" t="s">
        <v>387</v>
      </c>
      <c r="C119" s="667" t="s">
        <v>2260</v>
      </c>
      <c r="D119" s="647">
        <v>4223.6835113955713</v>
      </c>
    </row>
    <row r="120" spans="1:4" ht="16.5" thickTop="1" thickBot="1">
      <c r="A120" s="666" t="s">
        <v>442</v>
      </c>
      <c r="B120" s="666" t="s">
        <v>387</v>
      </c>
      <c r="C120" s="667" t="s">
        <v>2261</v>
      </c>
      <c r="D120" s="647">
        <v>4109.5299029794751</v>
      </c>
    </row>
    <row r="121" spans="1:4" ht="16.5" thickTop="1" thickBot="1">
      <c r="A121" s="666" t="s">
        <v>840</v>
      </c>
      <c r="B121" s="666" t="s">
        <v>606</v>
      </c>
      <c r="C121" s="667" t="s">
        <v>2262</v>
      </c>
      <c r="D121" s="647">
        <v>17589.491946049784</v>
      </c>
    </row>
    <row r="122" spans="1:4" ht="16.5" thickTop="1" thickBot="1">
      <c r="A122" s="666" t="s">
        <v>841</v>
      </c>
      <c r="B122" s="666" t="s">
        <v>606</v>
      </c>
      <c r="C122" s="667" t="s">
        <v>1946</v>
      </c>
      <c r="D122" s="647">
        <v>26463.951297887677</v>
      </c>
    </row>
    <row r="123" spans="1:4" ht="16.5" thickTop="1" thickBot="1">
      <c r="A123" s="666" t="s">
        <v>444</v>
      </c>
      <c r="B123" s="666" t="s">
        <v>387</v>
      </c>
      <c r="C123" s="667" t="s">
        <v>1914</v>
      </c>
      <c r="D123" s="647">
        <v>4348.2825480327492</v>
      </c>
    </row>
    <row r="124" spans="1:4" ht="16.5" thickTop="1" thickBot="1">
      <c r="A124" s="666" t="s">
        <v>445</v>
      </c>
      <c r="B124" s="666" t="s">
        <v>144</v>
      </c>
      <c r="C124" s="667" t="s">
        <v>446</v>
      </c>
      <c r="D124" s="647">
        <v>21325.035588210994</v>
      </c>
    </row>
    <row r="125" spans="1:4" ht="16.5" thickTop="1" thickBot="1">
      <c r="A125" s="666" t="s">
        <v>865</v>
      </c>
      <c r="B125" s="666" t="s">
        <v>422</v>
      </c>
      <c r="C125" s="667" t="s">
        <v>1947</v>
      </c>
      <c r="D125" s="647">
        <v>3835.896988687949</v>
      </c>
    </row>
    <row r="126" spans="1:4" ht="16.5" thickTop="1" thickBot="1">
      <c r="A126" s="666" t="s">
        <v>866</v>
      </c>
      <c r="B126" s="666" t="s">
        <v>422</v>
      </c>
      <c r="C126" s="667" t="s">
        <v>1948</v>
      </c>
      <c r="D126" s="647">
        <v>4333.3605077169195</v>
      </c>
    </row>
    <row r="127" spans="1:4" ht="16.5" thickTop="1" thickBot="1">
      <c r="A127" s="666" t="s">
        <v>864</v>
      </c>
      <c r="B127" s="666" t="s">
        <v>422</v>
      </c>
      <c r="C127" s="667" t="s">
        <v>2263</v>
      </c>
      <c r="D127" s="647">
        <v>2625.5329935702207</v>
      </c>
    </row>
    <row r="128" spans="1:4" ht="16.5" thickTop="1" thickBot="1">
      <c r="A128" s="666" t="s">
        <v>846</v>
      </c>
      <c r="B128" s="666" t="s">
        <v>422</v>
      </c>
      <c r="C128" s="667" t="s">
        <v>847</v>
      </c>
      <c r="D128" s="647">
        <v>2397.225776738027</v>
      </c>
    </row>
    <row r="129" spans="1:4" ht="16.5" thickTop="1" thickBot="1">
      <c r="A129" s="666" t="s">
        <v>848</v>
      </c>
      <c r="B129" s="666" t="s">
        <v>422</v>
      </c>
      <c r="C129" s="667" t="s">
        <v>849</v>
      </c>
      <c r="D129" s="647">
        <v>1483.9969094092548</v>
      </c>
    </row>
    <row r="130" spans="1:4" ht="16.5" thickTop="1" thickBot="1">
      <c r="A130" s="666" t="s">
        <v>850</v>
      </c>
      <c r="B130" s="666" t="s">
        <v>422</v>
      </c>
      <c r="C130" s="667" t="s">
        <v>851</v>
      </c>
      <c r="D130" s="647">
        <v>2054.7649514897375</v>
      </c>
    </row>
    <row r="131" spans="1:4" ht="16.5" thickTop="1" thickBot="1">
      <c r="A131" s="666" t="s">
        <v>852</v>
      </c>
      <c r="B131" s="666" t="s">
        <v>422</v>
      </c>
      <c r="C131" s="667" t="s">
        <v>853</v>
      </c>
      <c r="D131" s="647">
        <v>2739.6866019863169</v>
      </c>
    </row>
    <row r="132" spans="1:4" ht="16.5" thickTop="1" thickBot="1">
      <c r="A132" s="666" t="s">
        <v>854</v>
      </c>
      <c r="B132" s="666" t="s">
        <v>422</v>
      </c>
      <c r="C132" s="667" t="s">
        <v>855</v>
      </c>
      <c r="D132" s="647">
        <v>2397.225776738027</v>
      </c>
    </row>
    <row r="133" spans="1:4" ht="16.5" thickTop="1" thickBot="1">
      <c r="A133" s="666" t="s">
        <v>858</v>
      </c>
      <c r="B133" s="666" t="s">
        <v>422</v>
      </c>
      <c r="C133" s="667" t="s">
        <v>859</v>
      </c>
      <c r="D133" s="647">
        <v>1940.6113430736411</v>
      </c>
    </row>
    <row r="134" spans="1:4" ht="16.5" thickTop="1" thickBot="1">
      <c r="A134" s="666" t="s">
        <v>856</v>
      </c>
      <c r="B134" s="666" t="s">
        <v>422</v>
      </c>
      <c r="C134" s="667" t="s">
        <v>857</v>
      </c>
      <c r="D134" s="647">
        <v>1940.6113430736411</v>
      </c>
    </row>
    <row r="135" spans="1:4" ht="16.5" thickTop="1" thickBot="1">
      <c r="A135" s="666" t="s">
        <v>860</v>
      </c>
      <c r="B135" s="666" t="s">
        <v>422</v>
      </c>
      <c r="C135" s="667" t="s">
        <v>861</v>
      </c>
      <c r="D135" s="647">
        <v>1826.4577346575445</v>
      </c>
    </row>
    <row r="136" spans="1:4" ht="16.5" thickTop="1" thickBot="1">
      <c r="A136" s="666" t="s">
        <v>862</v>
      </c>
      <c r="B136" s="666" t="s">
        <v>422</v>
      </c>
      <c r="C136" s="667" t="s">
        <v>863</v>
      </c>
      <c r="D136" s="647">
        <v>2397.225776738027</v>
      </c>
    </row>
    <row r="137" spans="1:4" ht="16.5" thickTop="1" thickBot="1">
      <c r="A137" s="666" t="s">
        <v>845</v>
      </c>
      <c r="B137" s="666" t="s">
        <v>377</v>
      </c>
      <c r="C137" s="667" t="s">
        <v>2264</v>
      </c>
      <c r="D137" s="647">
        <v>11301.207233193558</v>
      </c>
    </row>
    <row r="138" spans="1:4" ht="31.5" thickTop="1" thickBot="1">
      <c r="A138" s="666" t="s">
        <v>842</v>
      </c>
      <c r="B138" s="666" t="s">
        <v>843</v>
      </c>
      <c r="C138" s="667" t="s">
        <v>844</v>
      </c>
      <c r="D138" s="647">
        <v>11301.207233193558</v>
      </c>
    </row>
    <row r="139" spans="1:4" ht="16.5" thickTop="1" thickBot="1">
      <c r="A139" s="666" t="s">
        <v>447</v>
      </c>
      <c r="B139" s="666" t="s">
        <v>377</v>
      </c>
      <c r="C139" s="667" t="s">
        <v>448</v>
      </c>
      <c r="D139" s="647">
        <v>5652.8229741617497</v>
      </c>
    </row>
    <row r="140" spans="1:4" ht="16.5" thickTop="1" thickBot="1">
      <c r="A140" s="666" t="s">
        <v>449</v>
      </c>
      <c r="B140" s="666" t="s">
        <v>450</v>
      </c>
      <c r="C140" s="667" t="s">
        <v>2265</v>
      </c>
      <c r="D140" s="647">
        <v>456.61443366438613</v>
      </c>
    </row>
    <row r="141" spans="1:4" ht="16.5" thickTop="1" thickBot="1">
      <c r="A141" s="666" t="s">
        <v>451</v>
      </c>
      <c r="B141" s="666" t="s">
        <v>144</v>
      </c>
      <c r="C141" s="667" t="s">
        <v>2266</v>
      </c>
      <c r="D141" s="647">
        <v>4280.7603156036203</v>
      </c>
    </row>
    <row r="142" spans="1:4" ht="16.5" thickTop="1" thickBot="1">
      <c r="A142" s="666" t="s">
        <v>452</v>
      </c>
      <c r="B142" s="666" t="s">
        <v>92</v>
      </c>
      <c r="C142" s="667" t="s">
        <v>2267</v>
      </c>
      <c r="D142" s="647">
        <v>4678.804857649242</v>
      </c>
    </row>
    <row r="143" spans="1:4" ht="16.5" thickTop="1" thickBot="1">
      <c r="A143" s="666" t="s">
        <v>453</v>
      </c>
      <c r="B143" s="666" t="s">
        <v>454</v>
      </c>
      <c r="C143" s="667" t="s">
        <v>455</v>
      </c>
      <c r="D143" s="647">
        <v>12574.803374149613</v>
      </c>
    </row>
    <row r="144" spans="1:4" ht="16.5" thickTop="1" thickBot="1">
      <c r="A144" s="666" t="s">
        <v>456</v>
      </c>
      <c r="B144" s="666" t="s">
        <v>422</v>
      </c>
      <c r="C144" s="667" t="s">
        <v>457</v>
      </c>
      <c r="D144" s="647">
        <v>8794.745973024892</v>
      </c>
    </row>
    <row r="145" spans="1:4" ht="16.5" thickTop="1" thickBot="1">
      <c r="A145" s="666" t="s">
        <v>873</v>
      </c>
      <c r="B145" s="666" t="s">
        <v>233</v>
      </c>
      <c r="C145" s="667" t="s">
        <v>875</v>
      </c>
      <c r="D145" s="647">
        <v>13241.818576267196</v>
      </c>
    </row>
    <row r="146" spans="1:4" ht="31.5" thickTop="1" thickBot="1">
      <c r="A146" s="666" t="s">
        <v>867</v>
      </c>
      <c r="B146" s="666" t="s">
        <v>233</v>
      </c>
      <c r="C146" s="667" t="s">
        <v>2268</v>
      </c>
      <c r="D146" s="647">
        <v>4947.0446098265011</v>
      </c>
    </row>
    <row r="147" spans="1:4" ht="16.5" thickTop="1" thickBot="1">
      <c r="A147" s="666" t="s">
        <v>868</v>
      </c>
      <c r="B147" s="666" t="s">
        <v>233</v>
      </c>
      <c r="C147" s="667" t="s">
        <v>2269</v>
      </c>
      <c r="D147" s="647">
        <v>31230.142950211393</v>
      </c>
    </row>
    <row r="148" spans="1:4" ht="16.5" thickTop="1" thickBot="1">
      <c r="A148" s="666" t="s">
        <v>1691</v>
      </c>
      <c r="B148" s="666" t="s">
        <v>233</v>
      </c>
      <c r="C148" s="667" t="s">
        <v>1949</v>
      </c>
      <c r="D148" s="647">
        <v>9205.9003472638069</v>
      </c>
    </row>
    <row r="149" spans="1:4" ht="16.5" thickTop="1" thickBot="1">
      <c r="A149" s="666" t="s">
        <v>869</v>
      </c>
      <c r="B149" s="666" t="s">
        <v>144</v>
      </c>
      <c r="C149" s="667" t="s">
        <v>2270</v>
      </c>
      <c r="D149" s="647">
        <v>9788.5522679767037</v>
      </c>
    </row>
    <row r="150" spans="1:4" ht="16.5" thickTop="1" thickBot="1">
      <c r="A150" s="666" t="s">
        <v>870</v>
      </c>
      <c r="B150" s="666" t="s">
        <v>233</v>
      </c>
      <c r="C150" s="667" t="s">
        <v>871</v>
      </c>
      <c r="D150" s="647">
        <v>10837.325725259923</v>
      </c>
    </row>
    <row r="151" spans="1:4" ht="16.5" thickTop="1" thickBot="1">
      <c r="A151" s="666" t="s">
        <v>872</v>
      </c>
      <c r="B151" s="666" t="s">
        <v>450</v>
      </c>
      <c r="C151" s="667" t="s">
        <v>2271</v>
      </c>
      <c r="D151" s="647">
        <v>196470.22766438956</v>
      </c>
    </row>
    <row r="152" spans="1:4" ht="16.5" thickTop="1" thickBot="1">
      <c r="A152" s="666" t="s">
        <v>458</v>
      </c>
      <c r="B152" s="666" t="s">
        <v>92</v>
      </c>
      <c r="C152" s="667" t="s">
        <v>459</v>
      </c>
      <c r="D152" s="647">
        <v>1255.6896925770618</v>
      </c>
    </row>
    <row r="153" spans="1:4" ht="16.5" thickTop="1" thickBot="1">
      <c r="A153" s="666" t="s">
        <v>460</v>
      </c>
      <c r="B153" s="666" t="s">
        <v>377</v>
      </c>
      <c r="C153" s="667" t="s">
        <v>461</v>
      </c>
      <c r="D153" s="647">
        <v>36415.001084734788</v>
      </c>
    </row>
    <row r="154" spans="1:4" ht="16.5" thickTop="1" thickBot="1">
      <c r="A154" s="666" t="s">
        <v>462</v>
      </c>
      <c r="B154" s="666" t="s">
        <v>377</v>
      </c>
      <c r="C154" s="667" t="s">
        <v>463</v>
      </c>
      <c r="D154" s="647">
        <v>3786.6267383857175</v>
      </c>
    </row>
    <row r="155" spans="1:4" ht="16.5" thickTop="1" thickBot="1">
      <c r="A155" s="666" t="s">
        <v>909</v>
      </c>
      <c r="B155" s="666" t="s">
        <v>144</v>
      </c>
      <c r="C155" s="667" t="s">
        <v>2272</v>
      </c>
      <c r="D155" s="647">
        <v>58181.411122464378</v>
      </c>
    </row>
    <row r="156" spans="1:4" ht="16.5" thickTop="1" thickBot="1">
      <c r="A156" s="666" t="s">
        <v>910</v>
      </c>
      <c r="B156" s="666" t="s">
        <v>144</v>
      </c>
      <c r="C156" s="667" t="s">
        <v>2273</v>
      </c>
      <c r="D156" s="647">
        <v>14801.557472600893</v>
      </c>
    </row>
    <row r="157" spans="1:4" ht="16.5" thickTop="1" thickBot="1">
      <c r="A157" s="666" t="s">
        <v>911</v>
      </c>
      <c r="B157" s="666" t="s">
        <v>144</v>
      </c>
      <c r="C157" s="667" t="s">
        <v>2274</v>
      </c>
      <c r="D157" s="647">
        <v>27887.040137215303</v>
      </c>
    </row>
    <row r="158" spans="1:4" ht="16.5" thickTop="1" thickBot="1">
      <c r="A158" s="666" t="s">
        <v>912</v>
      </c>
      <c r="B158" s="666" t="s">
        <v>144</v>
      </c>
      <c r="C158" s="667" t="s">
        <v>2275</v>
      </c>
      <c r="D158" s="647">
        <v>55044.11635866954</v>
      </c>
    </row>
    <row r="159" spans="1:4" ht="16.5" thickTop="1" thickBot="1">
      <c r="A159" s="666" t="s">
        <v>466</v>
      </c>
      <c r="B159" s="666" t="s">
        <v>233</v>
      </c>
      <c r="C159" s="667" t="s">
        <v>467</v>
      </c>
      <c r="D159" s="647">
        <v>10077.679541839898</v>
      </c>
    </row>
    <row r="160" spans="1:4" ht="16.5" thickTop="1" thickBot="1">
      <c r="A160" s="666" t="s">
        <v>902</v>
      </c>
      <c r="B160" s="666" t="s">
        <v>233</v>
      </c>
      <c r="C160" s="667" t="s">
        <v>467</v>
      </c>
      <c r="D160" s="647">
        <v>10077.679541839898</v>
      </c>
    </row>
    <row r="161" spans="1:4" ht="16.5" thickTop="1" thickBot="1">
      <c r="A161" s="666" t="s">
        <v>468</v>
      </c>
      <c r="B161" s="666" t="s">
        <v>233</v>
      </c>
      <c r="C161" s="667" t="s">
        <v>469</v>
      </c>
      <c r="D161" s="647">
        <v>13701.114882726153</v>
      </c>
    </row>
    <row r="162" spans="1:4" ht="16.5" thickTop="1" thickBot="1">
      <c r="A162" s="666" t="s">
        <v>903</v>
      </c>
      <c r="B162" s="666" t="s">
        <v>233</v>
      </c>
      <c r="C162" s="667" t="s">
        <v>469</v>
      </c>
      <c r="D162" s="647">
        <v>13701.114882726153</v>
      </c>
    </row>
    <row r="163" spans="1:4" ht="16.5" thickTop="1" thickBot="1">
      <c r="A163" s="666" t="s">
        <v>894</v>
      </c>
      <c r="B163" s="666" t="s">
        <v>233</v>
      </c>
      <c r="C163" s="667" t="s">
        <v>895</v>
      </c>
      <c r="D163" s="647">
        <v>7400.7787363004463</v>
      </c>
    </row>
    <row r="164" spans="1:4" ht="16.5" thickTop="1" thickBot="1">
      <c r="A164" s="666" t="s">
        <v>900</v>
      </c>
      <c r="B164" s="666" t="s">
        <v>233</v>
      </c>
      <c r="C164" s="667" t="s">
        <v>895</v>
      </c>
      <c r="D164" s="647">
        <v>7400.7787363004463</v>
      </c>
    </row>
    <row r="165" spans="1:4" ht="16.5" thickTop="1" thickBot="1">
      <c r="A165" s="666" t="s">
        <v>907</v>
      </c>
      <c r="B165" s="666" t="s">
        <v>874</v>
      </c>
      <c r="C165" s="667" t="s">
        <v>908</v>
      </c>
      <c r="D165" s="647">
        <v>10615.258389441044</v>
      </c>
    </row>
    <row r="166" spans="1:4" ht="16.5" thickTop="1" thickBot="1">
      <c r="A166" s="666" t="s">
        <v>905</v>
      </c>
      <c r="B166" s="666" t="s">
        <v>233</v>
      </c>
      <c r="C166" s="667" t="s">
        <v>906</v>
      </c>
      <c r="D166" s="647">
        <v>10615.258389441044</v>
      </c>
    </row>
    <row r="167" spans="1:4" ht="16.5" thickTop="1" thickBot="1">
      <c r="A167" s="666" t="s">
        <v>470</v>
      </c>
      <c r="B167" s="666" t="s">
        <v>233</v>
      </c>
      <c r="C167" s="667" t="s">
        <v>471</v>
      </c>
      <c r="D167" s="647">
        <v>10615.258389441044</v>
      </c>
    </row>
    <row r="168" spans="1:4" ht="16.5" thickTop="1" thickBot="1">
      <c r="A168" s="666" t="s">
        <v>904</v>
      </c>
      <c r="B168" s="666" t="s">
        <v>233</v>
      </c>
      <c r="C168" s="667" t="s">
        <v>471</v>
      </c>
      <c r="D168" s="647">
        <v>10615.258389441044</v>
      </c>
    </row>
    <row r="169" spans="1:4" ht="16.5" thickTop="1" thickBot="1">
      <c r="A169" s="666" t="s">
        <v>464</v>
      </c>
      <c r="B169" s="666" t="s">
        <v>233</v>
      </c>
      <c r="C169" s="667" t="s">
        <v>465</v>
      </c>
      <c r="D169" s="647">
        <v>13530.716679498797</v>
      </c>
    </row>
    <row r="170" spans="1:4" ht="16.5" thickTop="1" thickBot="1">
      <c r="A170" s="666" t="s">
        <v>901</v>
      </c>
      <c r="B170" s="666" t="s">
        <v>233</v>
      </c>
      <c r="C170" s="667" t="s">
        <v>465</v>
      </c>
      <c r="D170" s="647">
        <v>13530.716679498797</v>
      </c>
    </row>
    <row r="171" spans="1:4" ht="16.5" thickTop="1" thickBot="1">
      <c r="A171" s="666" t="s">
        <v>877</v>
      </c>
      <c r="B171" s="666" t="s">
        <v>233</v>
      </c>
      <c r="C171" s="667" t="s">
        <v>878</v>
      </c>
      <c r="D171" s="647">
        <v>15408.394944739612</v>
      </c>
    </row>
    <row r="172" spans="1:4" ht="16.5" thickTop="1" thickBot="1">
      <c r="A172" s="666" t="s">
        <v>890</v>
      </c>
      <c r="B172" s="666" t="s">
        <v>874</v>
      </c>
      <c r="C172" s="667" t="s">
        <v>891</v>
      </c>
      <c r="D172" s="647">
        <v>11613.462057379369</v>
      </c>
    </row>
    <row r="173" spans="1:4" ht="16.5" thickTop="1" thickBot="1">
      <c r="A173" s="666" t="s">
        <v>892</v>
      </c>
      <c r="B173" s="666" t="s">
        <v>874</v>
      </c>
      <c r="C173" s="667" t="s">
        <v>893</v>
      </c>
      <c r="D173" s="647">
        <v>11613.462057379369</v>
      </c>
    </row>
    <row r="174" spans="1:4" ht="16.5" thickTop="1" thickBot="1">
      <c r="A174" s="666" t="s">
        <v>879</v>
      </c>
      <c r="B174" s="666" t="s">
        <v>233</v>
      </c>
      <c r="C174" s="667" t="s">
        <v>880</v>
      </c>
      <c r="D174" s="647">
        <v>4288.5380050962622</v>
      </c>
    </row>
    <row r="175" spans="1:4" ht="16.5" thickTop="1" thickBot="1">
      <c r="A175" s="666" t="s">
        <v>881</v>
      </c>
      <c r="B175" s="666" t="s">
        <v>233</v>
      </c>
      <c r="C175" s="667" t="s">
        <v>882</v>
      </c>
      <c r="D175" s="647">
        <v>4288.5380050962622</v>
      </c>
    </row>
    <row r="176" spans="1:4" ht="31.5" thickTop="1" thickBot="1">
      <c r="A176" s="666" t="s">
        <v>887</v>
      </c>
      <c r="B176" s="666" t="s">
        <v>233</v>
      </c>
      <c r="C176" s="667" t="s">
        <v>1952</v>
      </c>
      <c r="D176" s="647">
        <v>6383.8862331694436</v>
      </c>
    </row>
    <row r="177" spans="1:4" ht="31.5" thickTop="1" thickBot="1">
      <c r="A177" s="666" t="s">
        <v>883</v>
      </c>
      <c r="B177" s="666" t="s">
        <v>233</v>
      </c>
      <c r="C177" s="667" t="s">
        <v>1951</v>
      </c>
      <c r="D177" s="647">
        <v>6700.497088198339</v>
      </c>
    </row>
    <row r="178" spans="1:4" ht="16.5" thickTop="1" thickBot="1">
      <c r="A178" s="666" t="s">
        <v>884</v>
      </c>
      <c r="B178" s="666" t="s">
        <v>233</v>
      </c>
      <c r="C178" s="667" t="s">
        <v>2276</v>
      </c>
      <c r="D178" s="647">
        <v>8385.790285279234</v>
      </c>
    </row>
    <row r="179" spans="1:4" ht="31.5" thickTop="1" thickBot="1">
      <c r="A179" s="666" t="s">
        <v>889</v>
      </c>
      <c r="B179" s="666" t="s">
        <v>233</v>
      </c>
      <c r="C179" s="667" t="s">
        <v>1953</v>
      </c>
      <c r="D179" s="647">
        <v>5793.6816815803586</v>
      </c>
    </row>
    <row r="180" spans="1:4" ht="31.5" thickTop="1" thickBot="1">
      <c r="A180" s="666" t="s">
        <v>876</v>
      </c>
      <c r="B180" s="666" t="s">
        <v>233</v>
      </c>
      <c r="C180" s="667" t="s">
        <v>1950</v>
      </c>
      <c r="D180" s="647">
        <v>5554.9814252118467</v>
      </c>
    </row>
    <row r="181" spans="1:4" ht="16.5" thickTop="1" thickBot="1">
      <c r="A181" s="666" t="s">
        <v>885</v>
      </c>
      <c r="B181" s="666" t="s">
        <v>233</v>
      </c>
      <c r="C181" s="667" t="s">
        <v>886</v>
      </c>
      <c r="D181" s="647">
        <v>4784.0339932164861</v>
      </c>
    </row>
    <row r="182" spans="1:4" ht="16.5" thickTop="1" thickBot="1">
      <c r="A182" s="666" t="s">
        <v>888</v>
      </c>
      <c r="B182" s="666" t="s">
        <v>233</v>
      </c>
      <c r="C182" s="667" t="s">
        <v>886</v>
      </c>
      <c r="D182" s="647">
        <v>4784.0339932164861</v>
      </c>
    </row>
    <row r="183" spans="1:4" ht="16.5" thickTop="1" thickBot="1">
      <c r="A183" s="666" t="s">
        <v>472</v>
      </c>
      <c r="B183" s="666" t="s">
        <v>377</v>
      </c>
      <c r="C183" s="667" t="s">
        <v>473</v>
      </c>
      <c r="D183" s="647">
        <v>6528.4498701010407</v>
      </c>
    </row>
    <row r="184" spans="1:4" ht="16.5" thickTop="1" thickBot="1">
      <c r="A184" s="666" t="s">
        <v>476</v>
      </c>
      <c r="B184" s="666" t="s">
        <v>92</v>
      </c>
      <c r="C184" s="667" t="s">
        <v>477</v>
      </c>
      <c r="D184" s="647">
        <v>4299.9711748611953</v>
      </c>
    </row>
    <row r="185" spans="1:4" ht="16.5" thickTop="1" thickBot="1">
      <c r="A185" s="666" t="s">
        <v>474</v>
      </c>
      <c r="B185" s="666" t="s">
        <v>387</v>
      </c>
      <c r="C185" s="667" t="s">
        <v>475</v>
      </c>
      <c r="D185" s="647">
        <v>61411.512443139567</v>
      </c>
    </row>
    <row r="186" spans="1:4" ht="16.5" thickTop="1" thickBot="1">
      <c r="A186" s="666" t="s">
        <v>478</v>
      </c>
      <c r="B186" s="666" t="s">
        <v>144</v>
      </c>
      <c r="C186" s="667" t="s">
        <v>1915</v>
      </c>
      <c r="D186" s="647">
        <v>5496.7162331405571</v>
      </c>
    </row>
    <row r="187" spans="1:4" ht="16.5" thickTop="1" thickBot="1">
      <c r="A187" s="666" t="s">
        <v>1455</v>
      </c>
      <c r="B187" s="666" t="s">
        <v>377</v>
      </c>
      <c r="C187" s="667" t="s">
        <v>1454</v>
      </c>
      <c r="D187" s="647">
        <v>13833.083869853988</v>
      </c>
    </row>
    <row r="188" spans="1:4" ht="16.5" thickTop="1" thickBot="1">
      <c r="A188" s="666" t="s">
        <v>1709</v>
      </c>
      <c r="B188" s="666" t="s">
        <v>377</v>
      </c>
      <c r="C188" s="667" t="s">
        <v>1708</v>
      </c>
      <c r="D188" s="647">
        <v>13833.083869853988</v>
      </c>
    </row>
    <row r="189" spans="1:4" ht="16.5" thickTop="1" thickBot="1">
      <c r="A189" s="666" t="s">
        <v>479</v>
      </c>
      <c r="B189" s="666" t="s">
        <v>377</v>
      </c>
      <c r="C189" s="667" t="s">
        <v>480</v>
      </c>
      <c r="D189" s="647">
        <v>88175.268853756905</v>
      </c>
    </row>
    <row r="190" spans="1:4" ht="16.5" thickTop="1" thickBot="1">
      <c r="A190" s="666" t="s">
        <v>1666</v>
      </c>
      <c r="B190" s="666" t="s">
        <v>144</v>
      </c>
      <c r="C190" s="667" t="s">
        <v>1665</v>
      </c>
      <c r="D190" s="647">
        <v>1131148.1057951006</v>
      </c>
    </row>
    <row r="191" spans="1:4" ht="16.5" thickTop="1" thickBot="1">
      <c r="A191" s="666" t="s">
        <v>488</v>
      </c>
      <c r="B191" s="666" t="s">
        <v>92</v>
      </c>
      <c r="C191" s="667" t="s">
        <v>489</v>
      </c>
      <c r="D191" s="647">
        <v>1026786.5923506562</v>
      </c>
    </row>
    <row r="192" spans="1:4" ht="16.5" thickTop="1" thickBot="1">
      <c r="A192" s="666" t="s">
        <v>490</v>
      </c>
      <c r="B192" s="666" t="s">
        <v>92</v>
      </c>
      <c r="C192" s="667" t="s">
        <v>491</v>
      </c>
      <c r="D192" s="647">
        <v>474916.28254334413</v>
      </c>
    </row>
    <row r="193" spans="1:4" ht="16.5" thickTop="1" thickBot="1">
      <c r="A193" s="666" t="s">
        <v>481</v>
      </c>
      <c r="B193" s="666" t="s">
        <v>233</v>
      </c>
      <c r="C193" s="667" t="s">
        <v>482</v>
      </c>
      <c r="D193" s="647">
        <v>1826.4577346575445</v>
      </c>
    </row>
    <row r="194" spans="1:4" ht="16.5" thickTop="1" thickBot="1">
      <c r="A194" s="666" t="s">
        <v>492</v>
      </c>
      <c r="B194" s="666" t="s">
        <v>92</v>
      </c>
      <c r="C194" s="667" t="s">
        <v>493</v>
      </c>
      <c r="D194" s="647">
        <v>1255.6896925770618</v>
      </c>
    </row>
    <row r="195" spans="1:4" ht="16.5" thickTop="1" thickBot="1">
      <c r="A195" s="666" t="s">
        <v>483</v>
      </c>
      <c r="B195" s="666" t="s">
        <v>422</v>
      </c>
      <c r="C195" s="667" t="s">
        <v>2277</v>
      </c>
      <c r="D195" s="647">
        <v>1141.5360841609652</v>
      </c>
    </row>
    <row r="196" spans="1:4" ht="16.5" thickTop="1" thickBot="1">
      <c r="A196" s="666" t="s">
        <v>484</v>
      </c>
      <c r="B196" s="666" t="s">
        <v>92</v>
      </c>
      <c r="C196" s="667" t="s">
        <v>485</v>
      </c>
      <c r="D196" s="647">
        <v>45010.410546694766</v>
      </c>
    </row>
    <row r="197" spans="1:4" ht="16.5" thickTop="1" thickBot="1">
      <c r="A197" s="666" t="s">
        <v>486</v>
      </c>
      <c r="B197" s="666" t="s">
        <v>144</v>
      </c>
      <c r="C197" s="667" t="s">
        <v>487</v>
      </c>
      <c r="D197" s="647">
        <v>769.54027263967805</v>
      </c>
    </row>
    <row r="198" spans="1:4" ht="16.5" thickTop="1" thickBot="1">
      <c r="A198" s="666" t="s">
        <v>494</v>
      </c>
      <c r="B198" s="666" t="s">
        <v>92</v>
      </c>
      <c r="C198" s="667" t="s">
        <v>495</v>
      </c>
      <c r="D198" s="647">
        <v>20591.798352591159</v>
      </c>
    </row>
    <row r="199" spans="1:4" ht="16.5" thickTop="1" thickBot="1">
      <c r="A199" s="666" t="s">
        <v>925</v>
      </c>
      <c r="B199" s="666" t="s">
        <v>92</v>
      </c>
      <c r="C199" s="667" t="s">
        <v>926</v>
      </c>
      <c r="D199" s="647">
        <v>71457.311030827244</v>
      </c>
    </row>
    <row r="200" spans="1:4" ht="31.5" thickTop="1" thickBot="1">
      <c r="A200" s="666" t="s">
        <v>929</v>
      </c>
      <c r="B200" s="666" t="s">
        <v>92</v>
      </c>
      <c r="C200" s="667" t="s">
        <v>930</v>
      </c>
      <c r="D200" s="647">
        <v>71457.311030827244</v>
      </c>
    </row>
    <row r="201" spans="1:4" ht="16.5" thickTop="1" thickBot="1">
      <c r="A201" s="666" t="s">
        <v>927</v>
      </c>
      <c r="B201" s="666" t="s">
        <v>92</v>
      </c>
      <c r="C201" s="667" t="s">
        <v>928</v>
      </c>
      <c r="D201" s="647">
        <v>157326.16737315714</v>
      </c>
    </row>
    <row r="202" spans="1:4" ht="16.5" thickTop="1" thickBot="1">
      <c r="A202" s="666" t="s">
        <v>931</v>
      </c>
      <c r="B202" s="666" t="s">
        <v>233</v>
      </c>
      <c r="C202" s="667" t="s">
        <v>932</v>
      </c>
      <c r="D202" s="647">
        <v>22749.672621243881</v>
      </c>
    </row>
    <row r="203" spans="1:4" ht="16.5" thickTop="1" thickBot="1">
      <c r="A203" s="666" t="s">
        <v>920</v>
      </c>
      <c r="B203" s="666" t="s">
        <v>233</v>
      </c>
      <c r="C203" s="667" t="s">
        <v>2278</v>
      </c>
      <c r="D203" s="647">
        <v>15610.674102119183</v>
      </c>
    </row>
    <row r="204" spans="1:4" ht="16.5" thickTop="1" thickBot="1">
      <c r="A204" s="666" t="s">
        <v>923</v>
      </c>
      <c r="B204" s="666" t="s">
        <v>92</v>
      </c>
      <c r="C204" s="667" t="s">
        <v>924</v>
      </c>
      <c r="D204" s="647">
        <v>111528.07542252629</v>
      </c>
    </row>
    <row r="205" spans="1:4" ht="16.5" thickTop="1" thickBot="1">
      <c r="A205" s="666" t="s">
        <v>921</v>
      </c>
      <c r="B205" s="666" t="s">
        <v>92</v>
      </c>
      <c r="C205" s="667" t="s">
        <v>922</v>
      </c>
      <c r="D205" s="647">
        <v>71457.311030827244</v>
      </c>
    </row>
    <row r="206" spans="1:4" ht="16.5" thickTop="1" thickBot="1">
      <c r="A206" s="666" t="s">
        <v>496</v>
      </c>
      <c r="B206" s="666" t="s">
        <v>144</v>
      </c>
      <c r="C206" s="667" t="s">
        <v>1916</v>
      </c>
      <c r="D206" s="647">
        <v>212325.71165393956</v>
      </c>
    </row>
    <row r="207" spans="1:4" ht="16.5" thickTop="1" thickBot="1">
      <c r="A207" s="666" t="s">
        <v>505</v>
      </c>
      <c r="B207" s="666" t="s">
        <v>144</v>
      </c>
      <c r="C207" s="667" t="s">
        <v>506</v>
      </c>
      <c r="D207" s="647">
        <v>152737.52806073715</v>
      </c>
    </row>
    <row r="208" spans="1:4" ht="16.5" thickTop="1" thickBot="1">
      <c r="A208" s="666" t="s">
        <v>507</v>
      </c>
      <c r="B208" s="666" t="s">
        <v>144</v>
      </c>
      <c r="C208" s="667" t="s">
        <v>508</v>
      </c>
      <c r="D208" s="647">
        <v>8104.9061975428531</v>
      </c>
    </row>
    <row r="209" spans="1:4" ht="16.5" thickTop="1" thickBot="1">
      <c r="A209" s="666" t="s">
        <v>509</v>
      </c>
      <c r="B209" s="666" t="s">
        <v>233</v>
      </c>
      <c r="C209" s="667" t="s">
        <v>510</v>
      </c>
      <c r="D209" s="647">
        <v>7695.4027263967801</v>
      </c>
    </row>
    <row r="210" spans="1:4" ht="16.5" thickTop="1" thickBot="1">
      <c r="A210" s="666" t="s">
        <v>512</v>
      </c>
      <c r="B210" s="666" t="s">
        <v>233</v>
      </c>
      <c r="C210" s="667" t="s">
        <v>1918</v>
      </c>
      <c r="D210" s="647">
        <v>7695.4027263967801</v>
      </c>
    </row>
    <row r="211" spans="1:4" ht="16.5" thickTop="1" thickBot="1">
      <c r="A211" s="666" t="s">
        <v>511</v>
      </c>
      <c r="B211" s="666" t="s">
        <v>233</v>
      </c>
      <c r="C211" s="667" t="s">
        <v>1917</v>
      </c>
      <c r="D211" s="647">
        <v>7695.4027263967801</v>
      </c>
    </row>
    <row r="212" spans="1:4" ht="16.5" thickTop="1" thickBot="1">
      <c r="A212" s="666" t="s">
        <v>519</v>
      </c>
      <c r="B212" s="666" t="s">
        <v>387</v>
      </c>
      <c r="C212" s="667" t="s">
        <v>520</v>
      </c>
      <c r="D212" s="647">
        <v>31049.781489178258</v>
      </c>
    </row>
    <row r="213" spans="1:4" ht="16.5" thickTop="1" thickBot="1">
      <c r="A213" s="666" t="s">
        <v>515</v>
      </c>
      <c r="B213" s="666" t="s">
        <v>387</v>
      </c>
      <c r="C213" s="667" t="s">
        <v>516</v>
      </c>
      <c r="D213" s="647">
        <v>51669.132591521236</v>
      </c>
    </row>
    <row r="214" spans="1:4" ht="16.5" thickTop="1" thickBot="1">
      <c r="A214" s="666" t="s">
        <v>513</v>
      </c>
      <c r="B214" s="666" t="s">
        <v>387</v>
      </c>
      <c r="C214" s="667" t="s">
        <v>514</v>
      </c>
      <c r="D214" s="647">
        <v>31696.264486781707</v>
      </c>
    </row>
    <row r="215" spans="1:4" ht="16.5" thickTop="1" thickBot="1">
      <c r="A215" s="666" t="s">
        <v>521</v>
      </c>
      <c r="B215" s="666" t="s">
        <v>387</v>
      </c>
      <c r="C215" s="667" t="s">
        <v>522</v>
      </c>
      <c r="D215" s="647">
        <v>78603.04213390997</v>
      </c>
    </row>
    <row r="216" spans="1:4" ht="16.5" thickTop="1" thickBot="1">
      <c r="A216" s="666" t="s">
        <v>525</v>
      </c>
      <c r="B216" s="666" t="s">
        <v>387</v>
      </c>
      <c r="C216" s="667" t="s">
        <v>526</v>
      </c>
      <c r="D216" s="647">
        <v>78603.04213390997</v>
      </c>
    </row>
    <row r="217" spans="1:4" ht="16.5" thickTop="1" thickBot="1">
      <c r="A217" s="666" t="s">
        <v>527</v>
      </c>
      <c r="B217" s="666" t="s">
        <v>387</v>
      </c>
      <c r="C217" s="667" t="s">
        <v>528</v>
      </c>
      <c r="D217" s="647">
        <v>78603.04213390997</v>
      </c>
    </row>
    <row r="218" spans="1:4" ht="16.5" thickTop="1" thickBot="1">
      <c r="A218" s="666" t="s">
        <v>529</v>
      </c>
      <c r="B218" s="666" t="s">
        <v>387</v>
      </c>
      <c r="C218" s="667" t="s">
        <v>530</v>
      </c>
      <c r="D218" s="647">
        <v>78603.04213390997</v>
      </c>
    </row>
    <row r="219" spans="1:4" ht="16.5" thickTop="1" thickBot="1">
      <c r="A219" s="666" t="s">
        <v>531</v>
      </c>
      <c r="B219" s="666" t="s">
        <v>387</v>
      </c>
      <c r="C219" s="667" t="s">
        <v>532</v>
      </c>
      <c r="D219" s="647">
        <v>78603.04213390997</v>
      </c>
    </row>
    <row r="220" spans="1:4" ht="16.5" thickTop="1" thickBot="1">
      <c r="A220" s="666" t="s">
        <v>523</v>
      </c>
      <c r="B220" s="666" t="s">
        <v>387</v>
      </c>
      <c r="C220" s="667" t="s">
        <v>524</v>
      </c>
      <c r="D220" s="647">
        <v>9246.4422817038212</v>
      </c>
    </row>
    <row r="221" spans="1:4" ht="16.5" thickTop="1" thickBot="1">
      <c r="A221" s="666" t="s">
        <v>533</v>
      </c>
      <c r="B221" s="666" t="s">
        <v>387</v>
      </c>
      <c r="C221" s="667" t="s">
        <v>534</v>
      </c>
      <c r="D221" s="647">
        <v>34246.082524828962</v>
      </c>
    </row>
    <row r="222" spans="1:4" ht="16.5" thickTop="1" thickBot="1">
      <c r="A222" s="666" t="s">
        <v>540</v>
      </c>
      <c r="B222" s="666" t="s">
        <v>387</v>
      </c>
      <c r="C222" s="667" t="s">
        <v>541</v>
      </c>
      <c r="D222" s="647">
        <v>31049.781489178258</v>
      </c>
    </row>
    <row r="223" spans="1:4" ht="16.5" thickTop="1" thickBot="1">
      <c r="A223" s="666" t="s">
        <v>551</v>
      </c>
      <c r="B223" s="666" t="s">
        <v>387</v>
      </c>
      <c r="C223" s="667" t="s">
        <v>1856</v>
      </c>
      <c r="D223" s="647">
        <v>1369.8433009931584</v>
      </c>
    </row>
    <row r="224" spans="1:4" ht="16.5" thickTop="1" thickBot="1">
      <c r="A224" s="666" t="s">
        <v>535</v>
      </c>
      <c r="B224" s="666" t="s">
        <v>387</v>
      </c>
      <c r="C224" s="667" t="s">
        <v>2279</v>
      </c>
      <c r="D224" s="647">
        <v>51669.132591521236</v>
      </c>
    </row>
    <row r="225" spans="1:4" ht="16.5" thickTop="1" thickBot="1">
      <c r="A225" s="666" t="s">
        <v>536</v>
      </c>
      <c r="B225" s="666" t="s">
        <v>387</v>
      </c>
      <c r="C225" s="667" t="s">
        <v>2280</v>
      </c>
      <c r="D225" s="647">
        <v>51669.132591521236</v>
      </c>
    </row>
    <row r="226" spans="1:4" ht="16.5" thickTop="1" thickBot="1">
      <c r="A226" s="666" t="s">
        <v>537</v>
      </c>
      <c r="B226" s="666" t="s">
        <v>387</v>
      </c>
      <c r="C226" s="667" t="s">
        <v>1919</v>
      </c>
      <c r="D226" s="647">
        <v>51669.132591521236</v>
      </c>
    </row>
    <row r="227" spans="1:4" ht="16.5" thickTop="1" thickBot="1">
      <c r="A227" s="666" t="s">
        <v>538</v>
      </c>
      <c r="B227" s="666" t="s">
        <v>387</v>
      </c>
      <c r="C227" s="667" t="s">
        <v>2281</v>
      </c>
      <c r="D227" s="647">
        <v>51669.132591521236</v>
      </c>
    </row>
    <row r="228" spans="1:4" ht="16.5" thickTop="1" thickBot="1">
      <c r="A228" s="666" t="s">
        <v>539</v>
      </c>
      <c r="B228" s="666" t="s">
        <v>387</v>
      </c>
      <c r="C228" s="667" t="s">
        <v>2282</v>
      </c>
      <c r="D228" s="647">
        <v>51669.132591521236</v>
      </c>
    </row>
    <row r="229" spans="1:4" ht="16.5" thickTop="1" thickBot="1">
      <c r="A229" s="666" t="s">
        <v>542</v>
      </c>
      <c r="B229" s="666" t="s">
        <v>387</v>
      </c>
      <c r="C229" s="667" t="s">
        <v>543</v>
      </c>
      <c r="D229" s="647">
        <v>54337.117606061955</v>
      </c>
    </row>
    <row r="230" spans="1:4" ht="16.5" thickTop="1" thickBot="1">
      <c r="A230" s="666" t="s">
        <v>544</v>
      </c>
      <c r="B230" s="666" t="s">
        <v>387</v>
      </c>
      <c r="C230" s="667" t="s">
        <v>545</v>
      </c>
      <c r="D230" s="647">
        <v>54337.117606061955</v>
      </c>
    </row>
    <row r="231" spans="1:4" ht="16.5" thickTop="1" thickBot="1">
      <c r="A231" s="666" t="s">
        <v>517</v>
      </c>
      <c r="B231" s="666" t="s">
        <v>387</v>
      </c>
      <c r="C231" s="667" t="s">
        <v>518</v>
      </c>
      <c r="D231" s="647">
        <v>58265.192071289908</v>
      </c>
    </row>
    <row r="232" spans="1:4" ht="16.5" thickTop="1" thickBot="1">
      <c r="A232" s="666" t="s">
        <v>546</v>
      </c>
      <c r="B232" s="666" t="s">
        <v>387</v>
      </c>
      <c r="C232" s="667" t="s">
        <v>547</v>
      </c>
      <c r="D232" s="647">
        <v>45889.750583270805</v>
      </c>
    </row>
    <row r="233" spans="1:4" ht="16.5" thickTop="1" thickBot="1">
      <c r="A233" s="666" t="s">
        <v>548</v>
      </c>
      <c r="B233" s="666" t="s">
        <v>387</v>
      </c>
      <c r="C233" s="667" t="s">
        <v>549</v>
      </c>
      <c r="D233" s="647">
        <v>44391.20468455361</v>
      </c>
    </row>
    <row r="234" spans="1:4" ht="16.5" thickTop="1" thickBot="1">
      <c r="A234" s="666" t="s">
        <v>550</v>
      </c>
      <c r="B234" s="666" t="s">
        <v>387</v>
      </c>
      <c r="C234" s="667" t="s">
        <v>2283</v>
      </c>
      <c r="D234" s="647">
        <v>15138.782951417039</v>
      </c>
    </row>
    <row r="235" spans="1:4" ht="16.5" thickTop="1" thickBot="1">
      <c r="A235" s="666" t="s">
        <v>552</v>
      </c>
      <c r="B235" s="666" t="s">
        <v>144</v>
      </c>
      <c r="C235" s="667" t="s">
        <v>553</v>
      </c>
      <c r="D235" s="647">
        <v>13241.818576267196</v>
      </c>
    </row>
    <row r="236" spans="1:4" ht="16.5" thickTop="1" thickBot="1">
      <c r="A236" s="666" t="s">
        <v>556</v>
      </c>
      <c r="B236" s="666" t="s">
        <v>387</v>
      </c>
      <c r="C236" s="667" t="s">
        <v>2284</v>
      </c>
      <c r="D236" s="647">
        <v>511065.70487886411</v>
      </c>
    </row>
    <row r="237" spans="1:4" ht="16.5" thickTop="1" thickBot="1">
      <c r="A237" s="666" t="s">
        <v>557</v>
      </c>
      <c r="B237" s="666" t="s">
        <v>387</v>
      </c>
      <c r="C237" s="667" t="s">
        <v>2285</v>
      </c>
      <c r="D237" s="647">
        <v>511065.70487886411</v>
      </c>
    </row>
    <row r="238" spans="1:4" ht="16.5" thickTop="1" thickBot="1">
      <c r="A238" s="666" t="s">
        <v>558</v>
      </c>
      <c r="B238" s="666" t="s">
        <v>387</v>
      </c>
      <c r="C238" s="667" t="s">
        <v>2286</v>
      </c>
      <c r="D238" s="647">
        <v>511065.70487886411</v>
      </c>
    </row>
    <row r="239" spans="1:4" ht="16.5" thickTop="1" thickBot="1">
      <c r="A239" s="666" t="s">
        <v>570</v>
      </c>
      <c r="B239" s="666" t="s">
        <v>571</v>
      </c>
      <c r="C239" s="667" t="s">
        <v>572</v>
      </c>
      <c r="D239" s="647">
        <v>418144.66762816155</v>
      </c>
    </row>
    <row r="240" spans="1:4" ht="16.5" thickTop="1" thickBot="1">
      <c r="A240" s="666" t="s">
        <v>559</v>
      </c>
      <c r="B240" s="666" t="s">
        <v>387</v>
      </c>
      <c r="C240" s="667" t="s">
        <v>1920</v>
      </c>
      <c r="D240" s="647">
        <v>483098.07081692049</v>
      </c>
    </row>
    <row r="241" spans="1:4" ht="16.5" thickTop="1" thickBot="1">
      <c r="A241" s="666" t="s">
        <v>560</v>
      </c>
      <c r="B241" s="666" t="s">
        <v>387</v>
      </c>
      <c r="C241" s="667" t="s">
        <v>2011</v>
      </c>
      <c r="D241" s="647">
        <v>483098.07081692049</v>
      </c>
    </row>
    <row r="242" spans="1:4" ht="16.5" thickTop="1" thickBot="1">
      <c r="A242" s="668" t="s">
        <v>2013</v>
      </c>
      <c r="B242" s="666" t="s">
        <v>387</v>
      </c>
      <c r="C242" s="667" t="s">
        <v>2012</v>
      </c>
      <c r="D242" s="649">
        <v>532412.42965267424</v>
      </c>
    </row>
    <row r="243" spans="1:4" ht="16.5" thickTop="1" thickBot="1">
      <c r="A243" s="666" t="s">
        <v>561</v>
      </c>
      <c r="B243" s="666" t="s">
        <v>387</v>
      </c>
      <c r="C243" s="667" t="s">
        <v>562</v>
      </c>
      <c r="D243" s="647">
        <v>449291.69080768956</v>
      </c>
    </row>
    <row r="244" spans="1:4" ht="16.5" thickTop="1" thickBot="1">
      <c r="A244" s="666" t="s">
        <v>563</v>
      </c>
      <c r="B244" s="666" t="s">
        <v>387</v>
      </c>
      <c r="C244" s="667" t="s">
        <v>564</v>
      </c>
      <c r="D244" s="647">
        <v>446256.40410374932</v>
      </c>
    </row>
    <row r="245" spans="1:4" ht="16.5" thickTop="1" thickBot="1">
      <c r="A245" s="666" t="s">
        <v>565</v>
      </c>
      <c r="B245" s="666" t="s">
        <v>387</v>
      </c>
      <c r="C245" s="667" t="s">
        <v>566</v>
      </c>
      <c r="D245" s="647">
        <v>426230.76752317161</v>
      </c>
    </row>
    <row r="246" spans="1:4" ht="16.5" thickTop="1" thickBot="1">
      <c r="A246" s="666" t="s">
        <v>567</v>
      </c>
      <c r="B246" s="666" t="s">
        <v>387</v>
      </c>
      <c r="C246" s="667" t="s">
        <v>2014</v>
      </c>
      <c r="D246" s="647">
        <v>432071.40785492538</v>
      </c>
    </row>
    <row r="247" spans="1:4" ht="16.5" thickTop="1" thickBot="1">
      <c r="A247" s="666" t="s">
        <v>568</v>
      </c>
      <c r="B247" s="666" t="s">
        <v>387</v>
      </c>
      <c r="C247" s="667" t="s">
        <v>569</v>
      </c>
      <c r="D247" s="647">
        <v>340063.59947155154</v>
      </c>
    </row>
    <row r="248" spans="1:4" ht="16.5" thickTop="1" thickBot="1">
      <c r="A248" s="666" t="s">
        <v>573</v>
      </c>
      <c r="B248" s="666" t="s">
        <v>387</v>
      </c>
      <c r="C248" s="667" t="s">
        <v>574</v>
      </c>
      <c r="D248" s="647">
        <v>340063.59947155154</v>
      </c>
    </row>
    <row r="249" spans="1:4" ht="16.5" thickTop="1" thickBot="1">
      <c r="A249" s="666" t="s">
        <v>575</v>
      </c>
      <c r="B249" s="666" t="s">
        <v>387</v>
      </c>
      <c r="C249" s="667" t="s">
        <v>576</v>
      </c>
      <c r="D249" s="647">
        <v>438007.39549256233</v>
      </c>
    </row>
    <row r="250" spans="1:4" ht="16.5" thickTop="1" thickBot="1">
      <c r="A250" s="666" t="s">
        <v>577</v>
      </c>
      <c r="B250" s="666" t="s">
        <v>387</v>
      </c>
      <c r="C250" s="667" t="s">
        <v>578</v>
      </c>
      <c r="D250" s="647">
        <v>398510.24698059296</v>
      </c>
    </row>
    <row r="251" spans="1:4" ht="16.5" thickTop="1" thickBot="1">
      <c r="A251" s="666" t="s">
        <v>579</v>
      </c>
      <c r="B251" s="666" t="s">
        <v>387</v>
      </c>
      <c r="C251" s="667" t="s">
        <v>580</v>
      </c>
      <c r="D251" s="647">
        <v>398510.24698059296</v>
      </c>
    </row>
    <row r="252" spans="1:4" ht="16.5" thickTop="1" thickBot="1">
      <c r="A252" s="666" t="s">
        <v>581</v>
      </c>
      <c r="B252" s="666" t="s">
        <v>387</v>
      </c>
      <c r="C252" s="667" t="s">
        <v>2287</v>
      </c>
      <c r="D252" s="647">
        <v>326479.3200700361</v>
      </c>
    </row>
    <row r="253" spans="1:4" ht="16.5" thickTop="1" thickBot="1">
      <c r="A253" s="666" t="s">
        <v>582</v>
      </c>
      <c r="B253" s="666" t="s">
        <v>387</v>
      </c>
      <c r="C253" s="667" t="s">
        <v>2288</v>
      </c>
      <c r="D253" s="647">
        <v>265407.13956742443</v>
      </c>
    </row>
    <row r="254" spans="1:4" ht="16.5" thickTop="1" thickBot="1">
      <c r="A254" s="666" t="s">
        <v>584</v>
      </c>
      <c r="B254" s="666" t="s">
        <v>233</v>
      </c>
      <c r="C254" s="667" t="s">
        <v>1921</v>
      </c>
      <c r="D254" s="647">
        <v>24200.564984212466</v>
      </c>
    </row>
    <row r="255" spans="1:4" ht="16.5" thickTop="1" thickBot="1">
      <c r="A255" s="666" t="s">
        <v>583</v>
      </c>
      <c r="B255" s="666" t="s">
        <v>387</v>
      </c>
      <c r="C255" s="667" t="s">
        <v>2289</v>
      </c>
      <c r="D255" s="647">
        <v>434582.78724007949</v>
      </c>
    </row>
    <row r="256" spans="1:4" ht="16.5" thickTop="1" thickBot="1">
      <c r="A256" s="666" t="s">
        <v>554</v>
      </c>
      <c r="B256" s="666" t="s">
        <v>387</v>
      </c>
      <c r="C256" s="667" t="s">
        <v>555</v>
      </c>
      <c r="D256" s="647">
        <v>415519.13463459129</v>
      </c>
    </row>
    <row r="257" spans="1:4" ht="16.5" thickTop="1" thickBot="1">
      <c r="A257" s="666" t="s">
        <v>585</v>
      </c>
      <c r="B257" s="666" t="s">
        <v>387</v>
      </c>
      <c r="C257" s="667" t="s">
        <v>586</v>
      </c>
      <c r="D257" s="647">
        <v>418144.66762816155</v>
      </c>
    </row>
    <row r="258" spans="1:4" ht="16.5" thickTop="1" thickBot="1">
      <c r="A258" s="666" t="s">
        <v>587</v>
      </c>
      <c r="B258" s="666" t="s">
        <v>387</v>
      </c>
      <c r="C258" s="667" t="s">
        <v>588</v>
      </c>
      <c r="D258" s="647">
        <v>415404.98102617532</v>
      </c>
    </row>
    <row r="259" spans="1:4" ht="16.5" thickTop="1" thickBot="1">
      <c r="A259" s="666" t="s">
        <v>497</v>
      </c>
      <c r="B259" s="666" t="s">
        <v>387</v>
      </c>
      <c r="C259" s="667" t="s">
        <v>498</v>
      </c>
      <c r="D259" s="647">
        <v>432071.40785492538</v>
      </c>
    </row>
    <row r="260" spans="1:4" ht="16.5" thickTop="1" thickBot="1">
      <c r="A260" s="666" t="s">
        <v>1669</v>
      </c>
      <c r="B260" s="666" t="s">
        <v>387</v>
      </c>
      <c r="C260" s="667" t="s">
        <v>1670</v>
      </c>
      <c r="D260" s="647">
        <v>144675.76994275273</v>
      </c>
    </row>
    <row r="261" spans="1:4" ht="16.5" thickTop="1" thickBot="1">
      <c r="A261" s="666" t="s">
        <v>499</v>
      </c>
      <c r="B261" s="666" t="s">
        <v>377</v>
      </c>
      <c r="C261" s="667" t="s">
        <v>500</v>
      </c>
      <c r="D261" s="647">
        <v>3310.4546440667991</v>
      </c>
    </row>
    <row r="262" spans="1:4" ht="31.5" thickTop="1" thickBot="1">
      <c r="A262" s="666" t="s">
        <v>589</v>
      </c>
      <c r="B262" s="666" t="s">
        <v>377</v>
      </c>
      <c r="C262" s="667" t="s">
        <v>2290</v>
      </c>
      <c r="D262" s="647">
        <v>1826.4577346575445</v>
      </c>
    </row>
    <row r="263" spans="1:4" ht="16.5" thickTop="1" thickBot="1">
      <c r="A263" s="666" t="s">
        <v>590</v>
      </c>
      <c r="B263" s="666" t="s">
        <v>233</v>
      </c>
      <c r="C263" s="667" t="s">
        <v>2291</v>
      </c>
      <c r="D263" s="647">
        <v>61300.487719443838</v>
      </c>
    </row>
    <row r="264" spans="1:4" ht="16.5" thickTop="1" thickBot="1">
      <c r="A264" s="666" t="s">
        <v>591</v>
      </c>
      <c r="B264" s="666" t="s">
        <v>377</v>
      </c>
      <c r="C264" s="667" t="s">
        <v>2292</v>
      </c>
      <c r="D264" s="647">
        <v>22902.984304752321</v>
      </c>
    </row>
    <row r="265" spans="1:4" ht="16.5" thickTop="1" thickBot="1">
      <c r="A265" s="666" t="s">
        <v>592</v>
      </c>
      <c r="B265" s="666" t="s">
        <v>144</v>
      </c>
      <c r="C265" s="667" t="s">
        <v>2293</v>
      </c>
      <c r="D265" s="647">
        <v>36278.327138727684</v>
      </c>
    </row>
    <row r="266" spans="1:4" ht="16.5" thickTop="1" thickBot="1">
      <c r="A266" s="666" t="s">
        <v>593</v>
      </c>
      <c r="B266" s="666" t="s">
        <v>92</v>
      </c>
      <c r="C266" s="667" t="s">
        <v>2294</v>
      </c>
      <c r="D266" s="647">
        <v>84685.637810597793</v>
      </c>
    </row>
    <row r="267" spans="1:4" ht="16.5" thickTop="1" thickBot="1">
      <c r="A267" s="666" t="s">
        <v>594</v>
      </c>
      <c r="B267" s="666" t="s">
        <v>92</v>
      </c>
      <c r="C267" s="667" t="s">
        <v>2295</v>
      </c>
      <c r="D267" s="647">
        <v>132249.64131730466</v>
      </c>
    </row>
    <row r="268" spans="1:4" ht="16.5" thickTop="1" thickBot="1">
      <c r="A268" s="666" t="s">
        <v>595</v>
      </c>
      <c r="B268" s="666" t="s">
        <v>92</v>
      </c>
      <c r="C268" s="667" t="s">
        <v>2296</v>
      </c>
      <c r="D268" s="647">
        <v>59315.110255422711</v>
      </c>
    </row>
    <row r="269" spans="1:4" ht="16.5" thickTop="1" thickBot="1">
      <c r="A269" s="666" t="s">
        <v>596</v>
      </c>
      <c r="B269" s="666" t="s">
        <v>377</v>
      </c>
      <c r="C269" s="667" t="s">
        <v>597</v>
      </c>
      <c r="D269" s="647">
        <v>29550.346469363634</v>
      </c>
    </row>
    <row r="270" spans="1:4" ht="16.5" thickTop="1" thickBot="1">
      <c r="A270" s="666" t="s">
        <v>599</v>
      </c>
      <c r="B270" s="666" t="s">
        <v>144</v>
      </c>
      <c r="C270" s="667" t="s">
        <v>600</v>
      </c>
      <c r="D270" s="647">
        <v>123679.55916546624</v>
      </c>
    </row>
    <row r="271" spans="1:4" ht="16.5" thickTop="1" thickBot="1">
      <c r="A271" s="666" t="s">
        <v>601</v>
      </c>
      <c r="B271" s="666" t="s">
        <v>387</v>
      </c>
      <c r="C271" s="667" t="s">
        <v>1922</v>
      </c>
      <c r="D271" s="647">
        <v>71457.311030827244</v>
      </c>
    </row>
    <row r="272" spans="1:4" ht="16.5" thickTop="1" thickBot="1">
      <c r="A272" s="666" t="s">
        <v>598</v>
      </c>
      <c r="B272" s="666" t="s">
        <v>387</v>
      </c>
      <c r="C272" s="667" t="s">
        <v>2297</v>
      </c>
      <c r="D272" s="647">
        <v>71457.311030827244</v>
      </c>
    </row>
    <row r="273" spans="1:4" ht="16.5" thickTop="1" thickBot="1">
      <c r="A273" s="666" t="s">
        <v>602</v>
      </c>
      <c r="B273" s="666" t="s">
        <v>387</v>
      </c>
      <c r="C273" s="667" t="s">
        <v>2298</v>
      </c>
      <c r="D273" s="647">
        <v>71457.311030827244</v>
      </c>
    </row>
    <row r="274" spans="1:4" ht="16.5" thickTop="1" thickBot="1">
      <c r="A274" s="666" t="s">
        <v>603</v>
      </c>
      <c r="B274" s="666" t="s">
        <v>144</v>
      </c>
      <c r="C274" s="667" t="s">
        <v>2299</v>
      </c>
      <c r="D274" s="647">
        <v>142914.62206165449</v>
      </c>
    </row>
    <row r="275" spans="1:4" ht="16.5" thickTop="1" thickBot="1">
      <c r="A275" s="666" t="s">
        <v>604</v>
      </c>
      <c r="B275" s="666" t="s">
        <v>144</v>
      </c>
      <c r="C275" s="667" t="s">
        <v>2300</v>
      </c>
      <c r="D275" s="647">
        <v>98940.89219653004</v>
      </c>
    </row>
    <row r="276" spans="1:4" ht="16.5" thickTop="1" thickBot="1">
      <c r="A276" s="666" t="s">
        <v>605</v>
      </c>
      <c r="B276" s="666" t="s">
        <v>606</v>
      </c>
      <c r="C276" s="667" t="s">
        <v>2301</v>
      </c>
      <c r="D276" s="647">
        <v>68950.808428515156</v>
      </c>
    </row>
    <row r="277" spans="1:4" ht="16.5" thickTop="1" thickBot="1">
      <c r="A277" s="666" t="s">
        <v>607</v>
      </c>
      <c r="B277" s="666" t="s">
        <v>606</v>
      </c>
      <c r="C277" s="667" t="s">
        <v>1923</v>
      </c>
      <c r="D277" s="647">
        <v>64025.750683621212</v>
      </c>
    </row>
    <row r="278" spans="1:4" ht="16.5" thickTop="1" thickBot="1">
      <c r="A278" s="666" t="s">
        <v>608</v>
      </c>
      <c r="B278" s="666" t="s">
        <v>606</v>
      </c>
      <c r="C278" s="667" t="s">
        <v>609</v>
      </c>
      <c r="D278" s="647">
        <v>42764.452293833536</v>
      </c>
    </row>
    <row r="279" spans="1:4" ht="16.5" thickTop="1" thickBot="1">
      <c r="A279" s="666" t="s">
        <v>501</v>
      </c>
      <c r="B279" s="666" t="s">
        <v>141</v>
      </c>
      <c r="C279" s="667" t="s">
        <v>502</v>
      </c>
      <c r="D279" s="647">
        <v>104327.67410500778</v>
      </c>
    </row>
    <row r="280" spans="1:4" ht="16.5" thickTop="1" thickBot="1">
      <c r="A280" s="666" t="s">
        <v>503</v>
      </c>
      <c r="B280" s="666" t="s">
        <v>141</v>
      </c>
      <c r="C280" s="667" t="s">
        <v>504</v>
      </c>
      <c r="D280" s="647">
        <v>40071.061339594664</v>
      </c>
    </row>
    <row r="281" spans="1:4" ht="16.5" thickTop="1" thickBot="1">
      <c r="A281" s="666" t="s">
        <v>610</v>
      </c>
      <c r="B281" s="666" t="s">
        <v>92</v>
      </c>
      <c r="C281" s="667" t="s">
        <v>2302</v>
      </c>
      <c r="D281" s="647">
        <v>149213.85886483357</v>
      </c>
    </row>
    <row r="282" spans="1:4" ht="16.5" thickTop="1" thickBot="1">
      <c r="A282" s="666" t="s">
        <v>611</v>
      </c>
      <c r="B282" s="666" t="s">
        <v>377</v>
      </c>
      <c r="C282" s="667" t="s">
        <v>2303</v>
      </c>
      <c r="D282" s="648">
        <v>13991.872849071842</v>
      </c>
    </row>
    <row r="283" spans="1:4" ht="16.5" thickTop="1" thickBot="1">
      <c r="A283" s="666" t="s">
        <v>612</v>
      </c>
      <c r="B283" s="666" t="s">
        <v>144</v>
      </c>
      <c r="C283" s="667" t="s">
        <v>2304</v>
      </c>
      <c r="D283" s="647">
        <v>19238.50681599195</v>
      </c>
    </row>
    <row r="284" spans="1:4" ht="16.5" thickTop="1" thickBot="1">
      <c r="A284" s="666" t="s">
        <v>613</v>
      </c>
      <c r="B284" s="666" t="s">
        <v>92</v>
      </c>
      <c r="C284" s="667" t="s">
        <v>614</v>
      </c>
      <c r="D284" s="647">
        <v>21986.864932562228</v>
      </c>
    </row>
    <row r="285" spans="1:4" ht="16.5" thickTop="1" thickBot="1">
      <c r="A285" s="666" t="s">
        <v>615</v>
      </c>
      <c r="B285" s="666" t="s">
        <v>92</v>
      </c>
      <c r="C285" s="667" t="s">
        <v>2305</v>
      </c>
      <c r="D285" s="647">
        <v>116970.12144123107</v>
      </c>
    </row>
    <row r="286" spans="1:4" ht="16.5" thickTop="1" thickBot="1">
      <c r="A286" s="666" t="s">
        <v>616</v>
      </c>
      <c r="B286" s="666" t="s">
        <v>92</v>
      </c>
      <c r="C286" s="667" t="s">
        <v>617</v>
      </c>
      <c r="D286" s="647">
        <v>116319.1695169313</v>
      </c>
    </row>
    <row r="287" spans="1:4" ht="16.5" thickTop="1" thickBot="1">
      <c r="A287" s="666" t="s">
        <v>620</v>
      </c>
      <c r="B287" s="666" t="s">
        <v>92</v>
      </c>
      <c r="C287" s="667" t="s">
        <v>621</v>
      </c>
      <c r="D287" s="647">
        <v>42248.0266441926</v>
      </c>
    </row>
    <row r="288" spans="1:4" ht="16.5" thickTop="1" thickBot="1">
      <c r="A288" s="666" t="s">
        <v>618</v>
      </c>
      <c r="B288" s="666" t="s">
        <v>92</v>
      </c>
      <c r="C288" s="667" t="s">
        <v>2306</v>
      </c>
      <c r="D288" s="647">
        <v>42248.0266441926</v>
      </c>
    </row>
    <row r="289" spans="1:4" ht="16.5" thickTop="1" thickBot="1">
      <c r="A289" s="666" t="s">
        <v>619</v>
      </c>
      <c r="B289" s="666" t="s">
        <v>92</v>
      </c>
      <c r="C289" s="667" t="s">
        <v>2307</v>
      </c>
      <c r="D289" s="647">
        <v>167463.34354641358</v>
      </c>
    </row>
    <row r="290" spans="1:4" ht="16.5" thickTop="1" thickBot="1">
      <c r="A290" s="666" t="s">
        <v>622</v>
      </c>
      <c r="B290" s="666" t="s">
        <v>454</v>
      </c>
      <c r="C290" s="667" t="s">
        <v>623</v>
      </c>
      <c r="D290" s="647">
        <v>3729.521964185868</v>
      </c>
    </row>
    <row r="291" spans="1:4" ht="16.5" thickTop="1" thickBot="1">
      <c r="A291" s="666" t="s">
        <v>624</v>
      </c>
      <c r="B291" s="666" t="s">
        <v>422</v>
      </c>
      <c r="C291" s="667" t="s">
        <v>1924</v>
      </c>
      <c r="D291" s="647">
        <v>83902.902185830942</v>
      </c>
    </row>
    <row r="292" spans="1:4" ht="16.5" thickTop="1" thickBot="1">
      <c r="A292" s="666" t="s">
        <v>625</v>
      </c>
      <c r="B292" s="666" t="s">
        <v>377</v>
      </c>
      <c r="C292" s="667" t="s">
        <v>2308</v>
      </c>
      <c r="D292" s="647">
        <v>3100.1479554912744</v>
      </c>
    </row>
    <row r="293" spans="1:4" ht="16.5" thickTop="1" thickBot="1">
      <c r="A293" s="666" t="s">
        <v>626</v>
      </c>
      <c r="B293" s="666" t="s">
        <v>377</v>
      </c>
      <c r="C293" s="667" t="s">
        <v>1925</v>
      </c>
      <c r="D293" s="647">
        <v>9234.4832716761357</v>
      </c>
    </row>
    <row r="294" spans="1:4" ht="16.5" thickTop="1" thickBot="1">
      <c r="A294" s="666" t="s">
        <v>627</v>
      </c>
      <c r="B294" s="666" t="s">
        <v>92</v>
      </c>
      <c r="C294" s="667" t="s">
        <v>628</v>
      </c>
      <c r="D294" s="647">
        <v>4356.5829329584294</v>
      </c>
    </row>
    <row r="295" spans="1:4" ht="16.5" thickTop="1" thickBot="1">
      <c r="A295" s="666" t="s">
        <v>633</v>
      </c>
      <c r="B295" s="666" t="s">
        <v>92</v>
      </c>
      <c r="C295" s="667" t="s">
        <v>1926</v>
      </c>
      <c r="D295" s="647">
        <v>58721.959152868476</v>
      </c>
    </row>
    <row r="296" spans="1:4" ht="16.5" thickTop="1" thickBot="1">
      <c r="A296" s="666" t="s">
        <v>629</v>
      </c>
      <c r="B296" s="666" t="s">
        <v>92</v>
      </c>
      <c r="C296" s="667" t="s">
        <v>630</v>
      </c>
      <c r="D296" s="647">
        <v>61563.22181117424</v>
      </c>
    </row>
    <row r="297" spans="1:4" ht="16.5" thickTop="1" thickBot="1">
      <c r="A297" s="666" t="s">
        <v>631</v>
      </c>
      <c r="B297" s="666" t="s">
        <v>92</v>
      </c>
      <c r="C297" s="667" t="s">
        <v>632</v>
      </c>
      <c r="D297" s="647">
        <v>60947.589593062505</v>
      </c>
    </row>
    <row r="298" spans="1:4" ht="16.5" thickTop="1" thickBot="1">
      <c r="A298" s="666" t="s">
        <v>646</v>
      </c>
      <c r="B298" s="666" t="s">
        <v>144</v>
      </c>
      <c r="C298" s="667" t="s">
        <v>647</v>
      </c>
      <c r="D298" s="647">
        <v>6740.5925793878605</v>
      </c>
    </row>
    <row r="299" spans="1:4" ht="16.5" thickTop="1" thickBot="1">
      <c r="A299" s="666" t="s">
        <v>634</v>
      </c>
      <c r="B299" s="666" t="s">
        <v>377</v>
      </c>
      <c r="C299" s="667" t="s">
        <v>635</v>
      </c>
      <c r="D299" s="647">
        <v>7695.4027263967801</v>
      </c>
    </row>
    <row r="300" spans="1:4" ht="16.5" thickTop="1" thickBot="1">
      <c r="A300" s="666" t="s">
        <v>650</v>
      </c>
      <c r="B300" s="666" t="s">
        <v>377</v>
      </c>
      <c r="C300" s="667" t="s">
        <v>651</v>
      </c>
      <c r="D300" s="647">
        <v>16490.148699421672</v>
      </c>
    </row>
    <row r="301" spans="1:4" ht="31.5" thickTop="1" thickBot="1">
      <c r="A301" s="666" t="s">
        <v>652</v>
      </c>
      <c r="B301" s="666" t="s">
        <v>92</v>
      </c>
      <c r="C301" s="667" t="s">
        <v>2309</v>
      </c>
      <c r="D301" s="647">
        <v>406317.26395374996</v>
      </c>
    </row>
    <row r="302" spans="1:4" ht="31.5" thickTop="1" thickBot="1">
      <c r="A302" s="666" t="s">
        <v>653</v>
      </c>
      <c r="B302" s="666" t="s">
        <v>92</v>
      </c>
      <c r="C302" s="667" t="s">
        <v>2310</v>
      </c>
      <c r="D302" s="647">
        <v>303506.68352908903</v>
      </c>
    </row>
    <row r="303" spans="1:4" ht="31.5" thickTop="1" thickBot="1">
      <c r="A303" s="666" t="s">
        <v>654</v>
      </c>
      <c r="B303" s="666" t="s">
        <v>92</v>
      </c>
      <c r="C303" s="667" t="s">
        <v>2311</v>
      </c>
      <c r="D303" s="647">
        <v>296734.72912985983</v>
      </c>
    </row>
    <row r="304" spans="1:4" ht="31.5" thickTop="1" thickBot="1">
      <c r="A304" s="666" t="s">
        <v>655</v>
      </c>
      <c r="B304" s="666" t="s">
        <v>92</v>
      </c>
      <c r="C304" s="667" t="s">
        <v>2312</v>
      </c>
      <c r="D304" s="647">
        <v>396467.14846396208</v>
      </c>
    </row>
    <row r="305" spans="1:4" ht="31.5" thickTop="1" thickBot="1">
      <c r="A305" s="666" t="s">
        <v>656</v>
      </c>
      <c r="B305" s="666" t="s">
        <v>92</v>
      </c>
      <c r="C305" s="667" t="s">
        <v>2313</v>
      </c>
      <c r="D305" s="647">
        <v>268908.15287120908</v>
      </c>
    </row>
    <row r="306" spans="1:4" ht="31.5" thickTop="1" thickBot="1">
      <c r="A306" s="666" t="s">
        <v>657</v>
      </c>
      <c r="B306" s="666" t="s">
        <v>233</v>
      </c>
      <c r="C306" s="667" t="s">
        <v>2314</v>
      </c>
      <c r="D306" s="647">
        <v>609475.89593062503</v>
      </c>
    </row>
    <row r="307" spans="1:4" ht="16.5" thickTop="1" thickBot="1">
      <c r="A307" s="666" t="s">
        <v>658</v>
      </c>
      <c r="B307" s="666" t="s">
        <v>92</v>
      </c>
      <c r="C307" s="667" t="s">
        <v>659</v>
      </c>
      <c r="D307" s="647">
        <v>241327.82949980302</v>
      </c>
    </row>
    <row r="308" spans="1:4" ht="16.5" thickTop="1" thickBot="1">
      <c r="A308" s="666" t="s">
        <v>636</v>
      </c>
      <c r="B308" s="666" t="s">
        <v>377</v>
      </c>
      <c r="C308" s="667" t="s">
        <v>637</v>
      </c>
      <c r="D308" s="648">
        <v>25705.113019576042</v>
      </c>
    </row>
    <row r="309" spans="1:4" ht="16.5" thickTop="1" thickBot="1">
      <c r="A309" s="666" t="s">
        <v>642</v>
      </c>
      <c r="B309" s="666" t="s">
        <v>377</v>
      </c>
      <c r="C309" s="667" t="s">
        <v>643</v>
      </c>
      <c r="D309" s="648">
        <v>7315.0299630634536</v>
      </c>
    </row>
    <row r="310" spans="1:4" ht="16.5" thickTop="1" thickBot="1">
      <c r="A310" s="666" t="s">
        <v>640</v>
      </c>
      <c r="B310" s="666" t="s">
        <v>377</v>
      </c>
      <c r="C310" s="667" t="s">
        <v>641</v>
      </c>
      <c r="D310" s="648">
        <v>18812.236472111897</v>
      </c>
    </row>
    <row r="311" spans="1:4" ht="16.5" thickTop="1" thickBot="1">
      <c r="A311" s="666" t="s">
        <v>638</v>
      </c>
      <c r="B311" s="666" t="s">
        <v>377</v>
      </c>
      <c r="C311" s="667" t="s">
        <v>639</v>
      </c>
      <c r="D311" s="648">
        <v>100628.38408010418</v>
      </c>
    </row>
    <row r="312" spans="1:4" ht="16.5" thickTop="1" thickBot="1">
      <c r="A312" s="666" t="s">
        <v>644</v>
      </c>
      <c r="B312" s="666" t="s">
        <v>377</v>
      </c>
      <c r="C312" s="667" t="s">
        <v>645</v>
      </c>
      <c r="D312" s="648">
        <v>18375.302498739555</v>
      </c>
    </row>
    <row r="313" spans="1:4" ht="16.5" thickTop="1" thickBot="1">
      <c r="A313" s="666" t="s">
        <v>660</v>
      </c>
      <c r="B313" s="666" t="s">
        <v>377</v>
      </c>
      <c r="C313" s="667" t="s">
        <v>661</v>
      </c>
      <c r="D313" s="647">
        <v>11925.675539421753</v>
      </c>
    </row>
    <row r="314" spans="1:4" ht="16.5" thickTop="1" thickBot="1">
      <c r="A314" s="666" t="s">
        <v>662</v>
      </c>
      <c r="B314" s="666" t="s">
        <v>377</v>
      </c>
      <c r="C314" s="667" t="s">
        <v>663</v>
      </c>
      <c r="D314" s="647">
        <v>12076.285564209804</v>
      </c>
    </row>
    <row r="315" spans="1:4" ht="16.5" thickTop="1" thickBot="1">
      <c r="A315" s="666" t="s">
        <v>667</v>
      </c>
      <c r="B315" s="666" t="s">
        <v>377</v>
      </c>
      <c r="C315" s="667" t="s">
        <v>2315</v>
      </c>
      <c r="D315" s="647">
        <v>12076.285564209804</v>
      </c>
    </row>
    <row r="316" spans="1:4" ht="16.5" thickTop="1" thickBot="1">
      <c r="A316" s="666" t="s">
        <v>664</v>
      </c>
      <c r="B316" s="666" t="s">
        <v>92</v>
      </c>
      <c r="C316" s="667" t="s">
        <v>2316</v>
      </c>
      <c r="D316" s="647">
        <v>50648.832124325687</v>
      </c>
    </row>
    <row r="317" spans="1:4" ht="16.5" thickTop="1" thickBot="1">
      <c r="A317" s="666" t="s">
        <v>665</v>
      </c>
      <c r="B317" s="666" t="s">
        <v>377</v>
      </c>
      <c r="C317" s="667" t="s">
        <v>666</v>
      </c>
      <c r="D317" s="647">
        <v>18150.423738159352</v>
      </c>
    </row>
    <row r="318" spans="1:4" ht="16.5" thickTop="1" thickBot="1">
      <c r="A318" s="666" t="s">
        <v>668</v>
      </c>
      <c r="B318" s="666" t="s">
        <v>606</v>
      </c>
      <c r="C318" s="667" t="s">
        <v>2317</v>
      </c>
      <c r="D318" s="648">
        <v>6850.3997095059513</v>
      </c>
    </row>
    <row r="319" spans="1:4" ht="16.5" thickTop="1" thickBot="1">
      <c r="A319" s="666" t="s">
        <v>669</v>
      </c>
      <c r="B319" s="666" t="s">
        <v>92</v>
      </c>
      <c r="C319" s="667" t="s">
        <v>2318</v>
      </c>
      <c r="D319" s="647">
        <v>21620.417183686193</v>
      </c>
    </row>
    <row r="320" spans="1:4" ht="16.5" thickTop="1" thickBot="1">
      <c r="A320" s="666" t="s">
        <v>673</v>
      </c>
      <c r="B320" s="666" t="s">
        <v>92</v>
      </c>
      <c r="C320" s="667" t="s">
        <v>2319</v>
      </c>
      <c r="D320" s="647">
        <v>296734.72912985983</v>
      </c>
    </row>
    <row r="321" spans="1:4" ht="16.5" thickTop="1" thickBot="1">
      <c r="A321" s="666" t="s">
        <v>674</v>
      </c>
      <c r="B321" s="666" t="s">
        <v>92</v>
      </c>
      <c r="C321" s="667" t="s">
        <v>2320</v>
      </c>
      <c r="D321" s="647">
        <v>396467.14846396208</v>
      </c>
    </row>
    <row r="322" spans="1:4" ht="16.5" thickTop="1" thickBot="1">
      <c r="A322" s="666" t="s">
        <v>672</v>
      </c>
      <c r="B322" s="666" t="s">
        <v>92</v>
      </c>
      <c r="C322" s="667" t="s">
        <v>2321</v>
      </c>
      <c r="D322" s="647">
        <v>172725.1534025814</v>
      </c>
    </row>
    <row r="323" spans="1:4" ht="31.5" thickTop="1" thickBot="1">
      <c r="A323" s="666" t="s">
        <v>671</v>
      </c>
      <c r="B323" s="666" t="s">
        <v>92</v>
      </c>
      <c r="C323" s="667" t="s">
        <v>2322</v>
      </c>
      <c r="D323" s="647">
        <v>304122.3157472008</v>
      </c>
    </row>
    <row r="324" spans="1:4" ht="16.5" thickTop="1" thickBot="1">
      <c r="A324" s="666" t="s">
        <v>675</v>
      </c>
      <c r="B324" s="666" t="s">
        <v>92</v>
      </c>
      <c r="C324" s="667" t="s">
        <v>676</v>
      </c>
      <c r="D324" s="647">
        <v>359529.21537725761</v>
      </c>
    </row>
    <row r="325" spans="1:4" ht="16.5" thickTop="1" thickBot="1">
      <c r="A325" s="666" t="s">
        <v>678</v>
      </c>
      <c r="B325" s="666" t="s">
        <v>92</v>
      </c>
      <c r="C325" s="667" t="s">
        <v>679</v>
      </c>
      <c r="D325" s="647">
        <v>18688.835192677892</v>
      </c>
    </row>
    <row r="326" spans="1:4" ht="16.5" thickTop="1" thickBot="1">
      <c r="A326" s="666" t="s">
        <v>670</v>
      </c>
      <c r="B326" s="666" t="s">
        <v>92</v>
      </c>
      <c r="C326" s="667" t="s">
        <v>2323</v>
      </c>
      <c r="D326" s="647">
        <v>27483.581165702788</v>
      </c>
    </row>
    <row r="327" spans="1:4" ht="16.5" thickTop="1" thickBot="1">
      <c r="A327" s="666" t="s">
        <v>677</v>
      </c>
      <c r="B327" s="666" t="s">
        <v>92</v>
      </c>
      <c r="C327" s="667" t="s">
        <v>2324</v>
      </c>
      <c r="D327" s="647">
        <v>1978.8178439306005</v>
      </c>
    </row>
    <row r="328" spans="1:4" ht="16.5" thickTop="1" thickBot="1">
      <c r="A328" s="666" t="s">
        <v>680</v>
      </c>
      <c r="B328" s="666" t="s">
        <v>92</v>
      </c>
      <c r="C328" s="667" t="s">
        <v>2325</v>
      </c>
      <c r="D328" s="647">
        <v>117121.60223491504</v>
      </c>
    </row>
    <row r="329" spans="1:4" ht="16.5" thickTop="1" thickBot="1">
      <c r="A329" s="666" t="s">
        <v>681</v>
      </c>
      <c r="B329" s="666" t="s">
        <v>92</v>
      </c>
      <c r="C329" s="667" t="s">
        <v>682</v>
      </c>
      <c r="D329" s="647">
        <v>6648.8279556068183</v>
      </c>
    </row>
    <row r="330" spans="1:4" ht="16.5" thickTop="1" thickBot="1">
      <c r="A330" s="666" t="s">
        <v>683</v>
      </c>
      <c r="B330" s="666" t="s">
        <v>92</v>
      </c>
      <c r="C330" s="667" t="s">
        <v>2326</v>
      </c>
      <c r="D330" s="647">
        <v>68950.808428515156</v>
      </c>
    </row>
    <row r="331" spans="1:4" ht="16.5" thickTop="1" thickBot="1">
      <c r="A331" s="666" t="s">
        <v>684</v>
      </c>
      <c r="B331" s="666" t="s">
        <v>92</v>
      </c>
      <c r="C331" s="667" t="s">
        <v>2327</v>
      </c>
      <c r="D331" s="647">
        <v>1087.250470915202</v>
      </c>
    </row>
    <row r="332" spans="1:4" ht="16.5" thickTop="1" thickBot="1">
      <c r="A332" s="666" t="s">
        <v>686</v>
      </c>
      <c r="B332" s="666" t="s">
        <v>387</v>
      </c>
      <c r="C332" s="667" t="s">
        <v>687</v>
      </c>
      <c r="D332" s="647">
        <v>49470.44609826502</v>
      </c>
    </row>
    <row r="333" spans="1:4" ht="16.5" thickTop="1" thickBot="1">
      <c r="A333" s="666" t="s">
        <v>685</v>
      </c>
      <c r="B333" s="666" t="s">
        <v>387</v>
      </c>
      <c r="C333" s="667" t="s">
        <v>2328</v>
      </c>
      <c r="D333" s="647">
        <v>32870.363074180532</v>
      </c>
    </row>
    <row r="334" spans="1:4" ht="16.5" thickTop="1" thickBot="1">
      <c r="A334" s="666" t="s">
        <v>690</v>
      </c>
      <c r="B334" s="666" t="s">
        <v>92</v>
      </c>
      <c r="C334" s="667" t="s">
        <v>1929</v>
      </c>
      <c r="D334" s="647">
        <v>1027.3824757448688</v>
      </c>
    </row>
    <row r="335" spans="1:4" ht="16.5" thickTop="1" thickBot="1">
      <c r="A335" s="666" t="s">
        <v>688</v>
      </c>
      <c r="B335" s="666" t="s">
        <v>92</v>
      </c>
      <c r="C335" s="667" t="s">
        <v>689</v>
      </c>
      <c r="D335" s="647">
        <v>4223.6835113955713</v>
      </c>
    </row>
    <row r="336" spans="1:4" ht="16.5" thickTop="1" thickBot="1">
      <c r="A336" s="666" t="s">
        <v>691</v>
      </c>
      <c r="B336" s="666" t="s">
        <v>377</v>
      </c>
      <c r="C336" s="667" t="s">
        <v>692</v>
      </c>
      <c r="D336" s="647">
        <v>6506.7556797175021</v>
      </c>
    </row>
    <row r="337" spans="1:4" ht="16.5" thickTop="1" thickBot="1">
      <c r="A337" s="666" t="s">
        <v>696</v>
      </c>
      <c r="B337" s="666" t="s">
        <v>92</v>
      </c>
      <c r="C337" s="667" t="s">
        <v>697</v>
      </c>
      <c r="D337" s="647">
        <v>399008.49390673847</v>
      </c>
    </row>
    <row r="338" spans="1:4" ht="16.5" thickTop="1" thickBot="1">
      <c r="A338" s="666" t="s">
        <v>694</v>
      </c>
      <c r="B338" s="666" t="s">
        <v>92</v>
      </c>
      <c r="C338" s="667" t="s">
        <v>695</v>
      </c>
      <c r="D338" s="647">
        <v>65257.015119844698</v>
      </c>
    </row>
    <row r="339" spans="1:4" ht="16.5" thickTop="1" thickBot="1">
      <c r="A339" s="666" t="s">
        <v>693</v>
      </c>
      <c r="B339" s="666" t="s">
        <v>144</v>
      </c>
      <c r="C339" s="667" t="s">
        <v>2329</v>
      </c>
      <c r="D339" s="647">
        <v>308805.51797783648</v>
      </c>
    </row>
    <row r="340" spans="1:4" ht="31.5" thickTop="1" thickBot="1">
      <c r="A340" s="666" t="s">
        <v>648</v>
      </c>
      <c r="B340" s="666" t="s">
        <v>92</v>
      </c>
      <c r="C340" s="667" t="s">
        <v>1927</v>
      </c>
      <c r="D340" s="647">
        <v>2605327.8048805711</v>
      </c>
    </row>
    <row r="341" spans="1:4" ht="31.5" thickTop="1" thickBot="1">
      <c r="A341" s="666" t="s">
        <v>698</v>
      </c>
      <c r="B341" s="666" t="s">
        <v>92</v>
      </c>
      <c r="C341" s="667" t="s">
        <v>699</v>
      </c>
      <c r="D341" s="647">
        <v>2605327.8048805711</v>
      </c>
    </row>
    <row r="342" spans="1:4" ht="31.5" thickTop="1" thickBot="1">
      <c r="A342" s="666" t="s">
        <v>649</v>
      </c>
      <c r="B342" s="666" t="s">
        <v>92</v>
      </c>
      <c r="C342" s="667" t="s">
        <v>1928</v>
      </c>
      <c r="D342" s="647">
        <v>1532968.8074197602</v>
      </c>
    </row>
    <row r="343" spans="1:4" ht="31.5" thickTop="1" thickBot="1">
      <c r="A343" s="666" t="s">
        <v>700</v>
      </c>
      <c r="B343" s="666" t="s">
        <v>92</v>
      </c>
      <c r="C343" s="667" t="s">
        <v>701</v>
      </c>
      <c r="D343" s="647">
        <v>1532968.8074197602</v>
      </c>
    </row>
    <row r="344" spans="1:4" ht="16.5" thickTop="1" thickBot="1">
      <c r="A344" s="666" t="s">
        <v>737</v>
      </c>
      <c r="B344" s="666" t="s">
        <v>387</v>
      </c>
      <c r="C344" s="667" t="s">
        <v>2330</v>
      </c>
      <c r="D344" s="647">
        <v>59364.535317918017</v>
      </c>
    </row>
    <row r="345" spans="1:4" ht="16.5" thickTop="1" thickBot="1">
      <c r="A345" s="666" t="s">
        <v>702</v>
      </c>
      <c r="B345" s="666" t="s">
        <v>377</v>
      </c>
      <c r="C345" s="667" t="s">
        <v>2331</v>
      </c>
      <c r="D345" s="647">
        <v>68948.779483322302</v>
      </c>
    </row>
    <row r="346" spans="1:4" ht="16.5" thickTop="1" thickBot="1">
      <c r="A346" s="666" t="s">
        <v>703</v>
      </c>
      <c r="B346" s="666" t="s">
        <v>144</v>
      </c>
      <c r="C346" s="667" t="s">
        <v>2332</v>
      </c>
      <c r="D346" s="647">
        <v>34664.124804928739</v>
      </c>
    </row>
    <row r="347" spans="1:4" ht="16.5" thickTop="1" thickBot="1">
      <c r="A347" s="666" t="s">
        <v>708</v>
      </c>
      <c r="B347" s="666" t="s">
        <v>92</v>
      </c>
      <c r="C347" s="667" t="s">
        <v>2333</v>
      </c>
      <c r="D347" s="647">
        <v>59980.16753602976</v>
      </c>
    </row>
    <row r="348" spans="1:4" ht="16.5" thickTop="1" thickBot="1">
      <c r="A348" s="666" t="s">
        <v>713</v>
      </c>
      <c r="B348" s="666" t="s">
        <v>144</v>
      </c>
      <c r="C348" s="667" t="s">
        <v>1931</v>
      </c>
      <c r="D348" s="647">
        <v>11352.917707928507</v>
      </c>
    </row>
    <row r="349" spans="1:4" ht="16.5" thickTop="1" thickBot="1">
      <c r="A349" s="666" t="s">
        <v>704</v>
      </c>
      <c r="B349" s="666" t="s">
        <v>144</v>
      </c>
      <c r="C349" s="667" t="s">
        <v>2334</v>
      </c>
      <c r="D349" s="647">
        <v>99656.100147252277</v>
      </c>
    </row>
    <row r="350" spans="1:4" ht="16.5" thickTop="1" thickBot="1">
      <c r="A350" s="666" t="s">
        <v>705</v>
      </c>
      <c r="B350" s="666" t="s">
        <v>144</v>
      </c>
      <c r="C350" s="667" t="s">
        <v>2335</v>
      </c>
      <c r="D350" s="647">
        <v>9986.4010720723654</v>
      </c>
    </row>
    <row r="351" spans="1:4" ht="16.5" thickTop="1" thickBot="1">
      <c r="A351" s="666" t="s">
        <v>736</v>
      </c>
      <c r="B351" s="666" t="s">
        <v>144</v>
      </c>
      <c r="C351" s="667" t="s">
        <v>1933</v>
      </c>
      <c r="D351" s="647">
        <v>236754.5838549842</v>
      </c>
    </row>
    <row r="352" spans="1:4" ht="16.5" thickTop="1" thickBot="1">
      <c r="A352" s="666" t="s">
        <v>709</v>
      </c>
      <c r="B352" s="666" t="s">
        <v>144</v>
      </c>
      <c r="C352" s="667" t="s">
        <v>710</v>
      </c>
      <c r="D352" s="647">
        <v>416335.25761378458</v>
      </c>
    </row>
    <row r="353" spans="1:4" ht="16.5" thickTop="1" thickBot="1">
      <c r="A353" s="666" t="s">
        <v>711</v>
      </c>
      <c r="B353" s="666" t="s">
        <v>144</v>
      </c>
      <c r="C353" s="667" t="s">
        <v>712</v>
      </c>
      <c r="D353" s="647">
        <v>1154679.2555317336</v>
      </c>
    </row>
    <row r="354" spans="1:4" ht="16.5" thickTop="1" thickBot="1">
      <c r="A354" s="666" t="s">
        <v>707</v>
      </c>
      <c r="B354" s="666" t="s">
        <v>144</v>
      </c>
      <c r="C354" s="667" t="s">
        <v>2336</v>
      </c>
      <c r="D354" s="647">
        <v>4239.6650165738256</v>
      </c>
    </row>
    <row r="355" spans="1:4" ht="16.5" thickTop="1" thickBot="1">
      <c r="A355" s="666" t="s">
        <v>706</v>
      </c>
      <c r="B355" s="666" t="s">
        <v>144</v>
      </c>
      <c r="C355" s="667" t="s">
        <v>1930</v>
      </c>
      <c r="D355" s="647">
        <v>4235.0988722371812</v>
      </c>
    </row>
    <row r="356" spans="1:4" ht="16.5" thickTop="1" thickBot="1">
      <c r="A356" s="666" t="s">
        <v>716</v>
      </c>
      <c r="B356" s="666" t="s">
        <v>144</v>
      </c>
      <c r="C356" s="667" t="s">
        <v>717</v>
      </c>
      <c r="D356" s="647">
        <v>59816.490810034586</v>
      </c>
    </row>
    <row r="357" spans="1:4" ht="16.5" thickTop="1" thickBot="1">
      <c r="A357" s="666" t="s">
        <v>714</v>
      </c>
      <c r="B357" s="666" t="s">
        <v>144</v>
      </c>
      <c r="C357" s="667" t="s">
        <v>2337</v>
      </c>
      <c r="D357" s="647">
        <v>1004799.7274180938</v>
      </c>
    </row>
    <row r="358" spans="1:4" ht="16.5" thickTop="1" thickBot="1">
      <c r="A358" s="666" t="s">
        <v>715</v>
      </c>
      <c r="B358" s="666" t="s">
        <v>144</v>
      </c>
      <c r="C358" s="667" t="s">
        <v>2338</v>
      </c>
      <c r="D358" s="647">
        <v>1004799.7274180938</v>
      </c>
    </row>
    <row r="359" spans="1:4" ht="16.5" thickTop="1" thickBot="1">
      <c r="A359" s="666" t="s">
        <v>718</v>
      </c>
      <c r="B359" s="666" t="s">
        <v>144</v>
      </c>
      <c r="C359" s="667" t="s">
        <v>719</v>
      </c>
      <c r="D359" s="647">
        <v>185330.58254630692</v>
      </c>
    </row>
    <row r="360" spans="1:4" ht="16.5" thickTop="1" thickBot="1">
      <c r="A360" s="666" t="s">
        <v>720</v>
      </c>
      <c r="B360" s="666" t="s">
        <v>144</v>
      </c>
      <c r="C360" s="667" t="s">
        <v>721</v>
      </c>
      <c r="D360" s="647">
        <v>234434.9473434448</v>
      </c>
    </row>
    <row r="361" spans="1:4" ht="16.5" thickTop="1" thickBot="1">
      <c r="A361" s="666" t="s">
        <v>722</v>
      </c>
      <c r="B361" s="666" t="s">
        <v>144</v>
      </c>
      <c r="C361" s="667" t="s">
        <v>723</v>
      </c>
      <c r="D361" s="647">
        <v>323847.83162144892</v>
      </c>
    </row>
    <row r="362" spans="1:4" ht="16.5" thickTop="1" thickBot="1">
      <c r="A362" s="666" t="s">
        <v>724</v>
      </c>
      <c r="B362" s="666" t="s">
        <v>144</v>
      </c>
      <c r="C362" s="667" t="s">
        <v>725</v>
      </c>
      <c r="D362" s="647">
        <v>404809.78952681122</v>
      </c>
    </row>
    <row r="363" spans="1:4" ht="16.5" thickTop="1" thickBot="1">
      <c r="A363" s="666" t="s">
        <v>726</v>
      </c>
      <c r="B363" s="666" t="s">
        <v>144</v>
      </c>
      <c r="C363" s="667" t="s">
        <v>2339</v>
      </c>
      <c r="D363" s="647">
        <v>172486.10231672184</v>
      </c>
    </row>
    <row r="364" spans="1:4" ht="16.5" thickTop="1" thickBot="1">
      <c r="A364" s="666" t="s">
        <v>738</v>
      </c>
      <c r="B364" s="666" t="s">
        <v>144</v>
      </c>
      <c r="C364" s="667" t="s">
        <v>2340</v>
      </c>
      <c r="D364" s="647">
        <v>266434.5220431693</v>
      </c>
    </row>
    <row r="365" spans="1:4" ht="16.5" thickTop="1" thickBot="1">
      <c r="A365" s="666" t="s">
        <v>727</v>
      </c>
      <c r="B365" s="666" t="s">
        <v>144</v>
      </c>
      <c r="C365" s="667" t="s">
        <v>728</v>
      </c>
      <c r="D365" s="647">
        <v>86788.078680896593</v>
      </c>
    </row>
    <row r="366" spans="1:4" ht="16.5" thickTop="1" thickBot="1">
      <c r="A366" s="666" t="s">
        <v>729</v>
      </c>
      <c r="B366" s="666" t="s">
        <v>144</v>
      </c>
      <c r="C366" s="667" t="s">
        <v>1932</v>
      </c>
      <c r="D366" s="647">
        <v>86788.078680896593</v>
      </c>
    </row>
    <row r="367" spans="1:4" ht="16.5" thickTop="1" thickBot="1">
      <c r="A367" s="666" t="s">
        <v>730</v>
      </c>
      <c r="B367" s="666" t="s">
        <v>92</v>
      </c>
      <c r="C367" s="667" t="s">
        <v>2341</v>
      </c>
      <c r="D367" s="647">
        <v>140655.47168983374</v>
      </c>
    </row>
    <row r="368" spans="1:4" ht="16.5" thickTop="1" thickBot="1">
      <c r="A368" s="666" t="s">
        <v>732</v>
      </c>
      <c r="B368" s="666" t="s">
        <v>92</v>
      </c>
      <c r="C368" s="667" t="s">
        <v>733</v>
      </c>
      <c r="D368" s="647">
        <v>3985.1192690269045</v>
      </c>
    </row>
    <row r="369" spans="1:4" ht="16.5" thickTop="1" thickBot="1">
      <c r="A369" s="666" t="s">
        <v>731</v>
      </c>
      <c r="B369" s="666" t="s">
        <v>92</v>
      </c>
      <c r="C369" s="667" t="s">
        <v>2342</v>
      </c>
      <c r="D369" s="647">
        <v>971.8194300192506</v>
      </c>
    </row>
    <row r="370" spans="1:4" ht="16.5" thickTop="1" thickBot="1">
      <c r="A370" s="666" t="s">
        <v>734</v>
      </c>
      <c r="B370" s="666" t="s">
        <v>92</v>
      </c>
      <c r="C370" s="667" t="s">
        <v>735</v>
      </c>
      <c r="D370" s="647">
        <v>64953.40318875893</v>
      </c>
    </row>
    <row r="371" spans="1:4" ht="16.5" thickTop="1" thickBot="1">
      <c r="A371" s="666" t="s">
        <v>741</v>
      </c>
      <c r="B371" s="666" t="s">
        <v>92</v>
      </c>
      <c r="C371" s="667" t="s">
        <v>1934</v>
      </c>
      <c r="D371" s="647">
        <v>64268.481538262342</v>
      </c>
    </row>
    <row r="372" spans="1:4" ht="16.5" thickTop="1" thickBot="1">
      <c r="A372" s="666" t="s">
        <v>739</v>
      </c>
      <c r="B372" s="666" t="s">
        <v>377</v>
      </c>
      <c r="C372" s="667" t="s">
        <v>740</v>
      </c>
      <c r="D372" s="647">
        <v>3074.8630608188278</v>
      </c>
    </row>
    <row r="373" spans="1:4" ht="16.5" thickTop="1" thickBot="1">
      <c r="A373" s="192"/>
      <c r="B373" s="192"/>
      <c r="C373" s="197"/>
      <c r="D373" s="193"/>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legacyDrawing r:id="rId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140625" style="183" customWidth="1"/>
    <col min="5" max="5" width="13.5703125" customWidth="1"/>
  </cols>
  <sheetData>
    <row r="1" spans="1:5" ht="99.75" customHeight="1" thickTop="1" thickBot="1">
      <c r="A1" s="690" t="s">
        <v>1850</v>
      </c>
      <c r="B1" s="691"/>
      <c r="C1" s="691"/>
      <c r="D1" s="692"/>
    </row>
    <row r="2" spans="1:5" ht="16.5" thickTop="1" thickBot="1">
      <c r="A2" s="689" t="s">
        <v>1409</v>
      </c>
      <c r="B2" s="689"/>
      <c r="C2" s="689"/>
      <c r="D2" s="689"/>
    </row>
    <row r="3" spans="1:5" ht="16.5" thickTop="1" thickBot="1">
      <c r="A3" s="693"/>
      <c r="B3" s="693"/>
      <c r="C3" s="693"/>
      <c r="D3" s="693"/>
    </row>
    <row r="4" spans="1:5" ht="16.5" thickTop="1" thickBot="1">
      <c r="A4" s="694"/>
      <c r="B4" s="694"/>
      <c r="C4" s="694"/>
      <c r="D4" s="694"/>
    </row>
    <row r="5" spans="1:5" ht="30" customHeight="1" thickTop="1" thickBot="1">
      <c r="A5" s="199"/>
      <c r="B5" s="100"/>
      <c r="C5" s="101"/>
      <c r="D5" s="187"/>
    </row>
    <row r="6" spans="1:5" ht="30" customHeight="1" thickTop="1" thickBot="1">
      <c r="A6" s="200" t="s">
        <v>1266</v>
      </c>
      <c r="B6" s="100" t="s">
        <v>339</v>
      </c>
      <c r="C6" s="102" t="s">
        <v>2026</v>
      </c>
      <c r="D6" s="652">
        <v>1404.1158416360727</v>
      </c>
    </row>
    <row r="7" spans="1:5" ht="30" customHeight="1" thickTop="1" thickBot="1">
      <c r="A7" s="200" t="s">
        <v>1352</v>
      </c>
      <c r="B7" s="100" t="s">
        <v>339</v>
      </c>
      <c r="C7" s="102" t="s">
        <v>2025</v>
      </c>
      <c r="D7" s="652">
        <v>1404.1158416360727</v>
      </c>
      <c r="E7" s="103"/>
    </row>
    <row r="8" spans="1:5" ht="30" customHeight="1" thickTop="1" thickBot="1">
      <c r="A8" s="200" t="s">
        <v>1364</v>
      </c>
      <c r="B8" s="100" t="s">
        <v>339</v>
      </c>
      <c r="C8" s="102" t="s">
        <v>2027</v>
      </c>
      <c r="D8" s="652">
        <v>1404.1158416360727</v>
      </c>
    </row>
    <row r="9" spans="1:5" ht="30" customHeight="1" thickTop="1" thickBot="1">
      <c r="A9" s="200" t="s">
        <v>1225</v>
      </c>
      <c r="B9" s="100" t="s">
        <v>1223</v>
      </c>
      <c r="C9" s="102" t="s">
        <v>1226</v>
      </c>
      <c r="D9" s="652">
        <v>1404.1158416360727</v>
      </c>
    </row>
    <row r="10" spans="1:5" ht="30" customHeight="1" thickTop="1" thickBot="1">
      <c r="A10" s="200" t="s">
        <v>1388</v>
      </c>
      <c r="B10" s="100" t="s">
        <v>339</v>
      </c>
      <c r="C10" s="102" t="s">
        <v>1389</v>
      </c>
      <c r="D10" s="652">
        <v>1404.1158416360727</v>
      </c>
    </row>
    <row r="11" spans="1:5" ht="30" customHeight="1" thickTop="1" thickBot="1">
      <c r="A11" s="200" t="s">
        <v>1329</v>
      </c>
      <c r="B11" s="100" t="s">
        <v>339</v>
      </c>
      <c r="C11" s="102" t="s">
        <v>1330</v>
      </c>
      <c r="D11" s="652">
        <v>1404.1158416360727</v>
      </c>
    </row>
    <row r="12" spans="1:5" ht="30" customHeight="1" thickTop="1" thickBot="1">
      <c r="A12" s="200" t="s">
        <v>1331</v>
      </c>
      <c r="B12" s="100" t="s">
        <v>339</v>
      </c>
      <c r="C12" s="102" t="s">
        <v>1332</v>
      </c>
      <c r="D12" s="652">
        <v>1404.1158416360727</v>
      </c>
    </row>
    <row r="13" spans="1:5" ht="30" customHeight="1" thickTop="1" thickBot="1">
      <c r="A13" s="200" t="s">
        <v>1333</v>
      </c>
      <c r="B13" s="100" t="s">
        <v>339</v>
      </c>
      <c r="C13" s="102" t="s">
        <v>1334</v>
      </c>
      <c r="D13" s="652">
        <v>1404.1158416360727</v>
      </c>
    </row>
    <row r="14" spans="1:5" ht="30" customHeight="1" thickTop="1" thickBot="1">
      <c r="A14" s="200" t="s">
        <v>1335</v>
      </c>
      <c r="B14" s="100" t="s">
        <v>339</v>
      </c>
      <c r="C14" s="102" t="s">
        <v>1336</v>
      </c>
      <c r="D14" s="652">
        <v>1404.1158416360727</v>
      </c>
    </row>
    <row r="15" spans="1:5" ht="30" customHeight="1" thickTop="1" thickBot="1">
      <c r="A15" s="200" t="s">
        <v>1317</v>
      </c>
      <c r="B15" s="100" t="s">
        <v>339</v>
      </c>
      <c r="C15" s="102" t="s">
        <v>1860</v>
      </c>
      <c r="D15" s="652">
        <v>1404.1158416360727</v>
      </c>
    </row>
    <row r="16" spans="1:5" ht="30" customHeight="1" thickTop="1" thickBot="1">
      <c r="A16" s="200" t="s">
        <v>1227</v>
      </c>
      <c r="B16" s="100" t="s">
        <v>339</v>
      </c>
      <c r="C16" s="102" t="s">
        <v>1228</v>
      </c>
      <c r="D16" s="652">
        <v>1404.1158416360727</v>
      </c>
    </row>
    <row r="17" spans="1:4" ht="30" customHeight="1" thickTop="1" thickBot="1">
      <c r="A17" s="200" t="s">
        <v>1229</v>
      </c>
      <c r="B17" s="100" t="s">
        <v>339</v>
      </c>
      <c r="C17" s="102" t="s">
        <v>1230</v>
      </c>
      <c r="D17" s="652">
        <v>1404.1158416360727</v>
      </c>
    </row>
    <row r="18" spans="1:4" ht="30" customHeight="1" thickTop="1" thickBot="1">
      <c r="A18" s="200" t="s">
        <v>1231</v>
      </c>
      <c r="B18" s="100" t="s">
        <v>339</v>
      </c>
      <c r="C18" s="102" t="s">
        <v>1232</v>
      </c>
      <c r="D18" s="652">
        <v>1404.1158416360727</v>
      </c>
    </row>
    <row r="19" spans="1:4" ht="30" customHeight="1" thickTop="1" thickBot="1">
      <c r="A19" s="200" t="s">
        <v>1235</v>
      </c>
      <c r="B19" s="100" t="s">
        <v>339</v>
      </c>
      <c r="C19" s="102" t="s">
        <v>1236</v>
      </c>
      <c r="D19" s="652">
        <v>1404.1158416360727</v>
      </c>
    </row>
    <row r="20" spans="1:4" ht="30" customHeight="1" thickTop="1" thickBot="1">
      <c r="A20" s="200" t="s">
        <v>1407</v>
      </c>
      <c r="B20" s="100" t="s">
        <v>339</v>
      </c>
      <c r="C20" s="102" t="s">
        <v>1869</v>
      </c>
      <c r="D20" s="652">
        <v>1404.1158416360727</v>
      </c>
    </row>
    <row r="21" spans="1:4" ht="30" customHeight="1" thickTop="1" thickBot="1">
      <c r="A21" s="200" t="s">
        <v>1239</v>
      </c>
      <c r="B21" s="100" t="s">
        <v>339</v>
      </c>
      <c r="C21" s="102" t="s">
        <v>1240</v>
      </c>
      <c r="D21" s="652">
        <v>1404.1158416360727</v>
      </c>
    </row>
    <row r="22" spans="1:4" ht="30" customHeight="1" thickTop="1" thickBot="1">
      <c r="A22" s="200" t="s">
        <v>1390</v>
      </c>
      <c r="B22" s="100" t="s">
        <v>339</v>
      </c>
      <c r="C22" s="102" t="s">
        <v>1391</v>
      </c>
      <c r="D22" s="652">
        <v>1404.1158416360727</v>
      </c>
    </row>
    <row r="23" spans="1:4" ht="30" customHeight="1" thickTop="1" thickBot="1">
      <c r="A23" s="200" t="s">
        <v>1247</v>
      </c>
      <c r="B23" s="100" t="s">
        <v>339</v>
      </c>
      <c r="C23" s="102" t="s">
        <v>1248</v>
      </c>
      <c r="D23" s="652">
        <v>1404.1158416360727</v>
      </c>
    </row>
    <row r="24" spans="1:4" ht="30" customHeight="1" thickTop="1" thickBot="1">
      <c r="A24" s="200" t="s">
        <v>1269</v>
      </c>
      <c r="B24" s="100" t="s">
        <v>339</v>
      </c>
      <c r="C24" s="102" t="s">
        <v>1270</v>
      </c>
      <c r="D24" s="652">
        <v>1404.1158416360727</v>
      </c>
    </row>
    <row r="25" spans="1:4" ht="30" customHeight="1" thickTop="1" thickBot="1">
      <c r="A25" s="200" t="s">
        <v>1241</v>
      </c>
      <c r="B25" s="100" t="s">
        <v>339</v>
      </c>
      <c r="C25" s="102" t="s">
        <v>1242</v>
      </c>
      <c r="D25" s="652">
        <v>1404.1158416360727</v>
      </c>
    </row>
    <row r="26" spans="1:4" ht="30" customHeight="1" thickTop="1" thickBot="1">
      <c r="A26" s="200" t="s">
        <v>1246</v>
      </c>
      <c r="B26" s="100" t="s">
        <v>339</v>
      </c>
      <c r="C26" s="102" t="s">
        <v>1242</v>
      </c>
      <c r="D26" s="652">
        <v>1404.1158416360727</v>
      </c>
    </row>
    <row r="27" spans="1:4" ht="30" customHeight="1" thickTop="1" thickBot="1">
      <c r="A27" s="200" t="s">
        <v>1303</v>
      </c>
      <c r="B27" s="100" t="s">
        <v>339</v>
      </c>
      <c r="C27" s="102" t="s">
        <v>1304</v>
      </c>
      <c r="D27" s="652">
        <v>1404.1158416360727</v>
      </c>
    </row>
    <row r="28" spans="1:4" ht="30" customHeight="1" thickTop="1" thickBot="1">
      <c r="A28" s="200" t="s">
        <v>1249</v>
      </c>
      <c r="B28" s="100" t="s">
        <v>339</v>
      </c>
      <c r="C28" s="102" t="s">
        <v>1250</v>
      </c>
      <c r="D28" s="652">
        <v>1404.1158416360727</v>
      </c>
    </row>
    <row r="29" spans="1:4" ht="30" customHeight="1" thickTop="1" thickBot="1">
      <c r="A29" s="200" t="s">
        <v>1254</v>
      </c>
      <c r="B29" s="100" t="s">
        <v>339</v>
      </c>
      <c r="C29" s="102" t="s">
        <v>1255</v>
      </c>
      <c r="D29" s="652">
        <v>1404.1158416360727</v>
      </c>
    </row>
    <row r="30" spans="1:4" ht="30" customHeight="1" thickTop="1" thickBot="1">
      <c r="A30" s="200" t="s">
        <v>1252</v>
      </c>
      <c r="B30" s="100" t="s">
        <v>339</v>
      </c>
      <c r="C30" s="102" t="s">
        <v>1253</v>
      </c>
      <c r="D30" s="652">
        <v>1404.1158416360727</v>
      </c>
    </row>
    <row r="31" spans="1:4" ht="30" customHeight="1" thickTop="1" thickBot="1">
      <c r="A31" s="200" t="s">
        <v>1267</v>
      </c>
      <c r="B31" s="100" t="s">
        <v>339</v>
      </c>
      <c r="C31" s="102" t="s">
        <v>1268</v>
      </c>
      <c r="D31" s="652">
        <v>1404.1158416360727</v>
      </c>
    </row>
    <row r="32" spans="1:4" ht="30" customHeight="1" thickTop="1" thickBot="1">
      <c r="A32" s="200" t="s">
        <v>1256</v>
      </c>
      <c r="B32" s="100" t="s">
        <v>339</v>
      </c>
      <c r="C32" s="102" t="s">
        <v>1257</v>
      </c>
      <c r="D32" s="652">
        <v>1404.1158416360727</v>
      </c>
    </row>
    <row r="33" spans="1:4" ht="30" customHeight="1" thickTop="1" thickBot="1">
      <c r="A33" s="200" t="s">
        <v>1272</v>
      </c>
      <c r="B33" s="100" t="s">
        <v>339</v>
      </c>
      <c r="C33" s="102" t="s">
        <v>1257</v>
      </c>
      <c r="D33" s="652">
        <v>1404.1158416360727</v>
      </c>
    </row>
    <row r="34" spans="1:4" ht="30" customHeight="1" thickTop="1" thickBot="1">
      <c r="A34" s="200" t="s">
        <v>1273</v>
      </c>
      <c r="B34" s="100" t="s">
        <v>339</v>
      </c>
      <c r="C34" s="102" t="s">
        <v>1274</v>
      </c>
      <c r="D34" s="652">
        <v>1404.1158416360727</v>
      </c>
    </row>
    <row r="35" spans="1:4" ht="30" customHeight="1" thickTop="1" thickBot="1">
      <c r="A35" s="200" t="s">
        <v>1323</v>
      </c>
      <c r="B35" s="100" t="s">
        <v>339</v>
      </c>
      <c r="C35" s="102" t="s">
        <v>1864</v>
      </c>
      <c r="D35" s="652">
        <v>1404.1158416360727</v>
      </c>
    </row>
    <row r="36" spans="1:4" ht="30" customHeight="1" thickTop="1" thickBot="1">
      <c r="A36" s="200" t="s">
        <v>1404</v>
      </c>
      <c r="B36" s="100" t="s">
        <v>339</v>
      </c>
      <c r="C36" s="102" t="s">
        <v>1405</v>
      </c>
      <c r="D36" s="652">
        <v>1404.1158416360727</v>
      </c>
    </row>
    <row r="37" spans="1:4" ht="30" customHeight="1" thickTop="1" thickBot="1">
      <c r="A37" s="200" t="s">
        <v>1385</v>
      </c>
      <c r="B37" s="100" t="s">
        <v>339</v>
      </c>
      <c r="C37" s="102" t="s">
        <v>1386</v>
      </c>
      <c r="D37" s="652">
        <v>1404.1158416360727</v>
      </c>
    </row>
    <row r="38" spans="1:4" ht="30" customHeight="1" thickTop="1" thickBot="1">
      <c r="A38" s="200" t="s">
        <v>1264</v>
      </c>
      <c r="B38" s="100" t="s">
        <v>339</v>
      </c>
      <c r="C38" s="102" t="s">
        <v>1265</v>
      </c>
      <c r="D38" s="652">
        <v>1404.1158416360727</v>
      </c>
    </row>
    <row r="39" spans="1:4" ht="30" customHeight="1" thickTop="1" thickBot="1">
      <c r="A39" s="200" t="s">
        <v>1221</v>
      </c>
      <c r="B39" s="100" t="s">
        <v>1223</v>
      </c>
      <c r="C39" s="102" t="s">
        <v>1280</v>
      </c>
      <c r="D39" s="652">
        <v>1404.1158416360727</v>
      </c>
    </row>
    <row r="40" spans="1:4" ht="30" customHeight="1" thickTop="1" thickBot="1">
      <c r="A40" s="200" t="s">
        <v>1261</v>
      </c>
      <c r="B40" s="100" t="s">
        <v>339</v>
      </c>
      <c r="C40" s="102" t="s">
        <v>1262</v>
      </c>
      <c r="D40" s="652">
        <v>1404.1158416360727</v>
      </c>
    </row>
    <row r="41" spans="1:4" ht="30" customHeight="1" thickTop="1" thickBot="1">
      <c r="A41" s="200" t="s">
        <v>1259</v>
      </c>
      <c r="B41" s="100" t="s">
        <v>339</v>
      </c>
      <c r="C41" s="102" t="s">
        <v>1260</v>
      </c>
      <c r="D41" s="652">
        <v>1404.1158416360727</v>
      </c>
    </row>
    <row r="42" spans="1:4" ht="30" customHeight="1" thickTop="1" thickBot="1">
      <c r="A42" s="200" t="s">
        <v>1392</v>
      </c>
      <c r="B42" s="100" t="s">
        <v>339</v>
      </c>
      <c r="C42" s="102" t="s">
        <v>1260</v>
      </c>
      <c r="D42" s="652">
        <v>1404.1158416360727</v>
      </c>
    </row>
    <row r="43" spans="1:4" ht="30" customHeight="1" thickTop="1" thickBot="1">
      <c r="A43" s="200" t="s">
        <v>1233</v>
      </c>
      <c r="B43" s="100" t="s">
        <v>339</v>
      </c>
      <c r="C43" s="102" t="s">
        <v>1234</v>
      </c>
      <c r="D43" s="652">
        <v>1404.1158416360727</v>
      </c>
    </row>
    <row r="44" spans="1:4" ht="30" customHeight="1" thickTop="1" thickBot="1">
      <c r="A44" s="200" t="s">
        <v>1387</v>
      </c>
      <c r="B44" s="100" t="s">
        <v>339</v>
      </c>
      <c r="C44" s="102" t="s">
        <v>1234</v>
      </c>
      <c r="D44" s="652">
        <v>1404.1158416360727</v>
      </c>
    </row>
    <row r="45" spans="1:4" ht="30" customHeight="1" thickTop="1" thickBot="1">
      <c r="A45" s="200" t="s">
        <v>1278</v>
      </c>
      <c r="B45" s="100" t="s">
        <v>339</v>
      </c>
      <c r="C45" s="102" t="s">
        <v>1279</v>
      </c>
      <c r="D45" s="652">
        <v>1404.1158416360727</v>
      </c>
    </row>
    <row r="46" spans="1:4" ht="30" customHeight="1" thickTop="1" thickBot="1">
      <c r="A46" s="200" t="s">
        <v>1287</v>
      </c>
      <c r="B46" s="100" t="s">
        <v>339</v>
      </c>
      <c r="C46" s="102" t="s">
        <v>1288</v>
      </c>
      <c r="D46" s="652">
        <v>1404.1158416360727</v>
      </c>
    </row>
    <row r="47" spans="1:4" ht="30" customHeight="1" thickTop="1" thickBot="1">
      <c r="A47" s="200" t="s">
        <v>1291</v>
      </c>
      <c r="B47" s="100" t="s">
        <v>339</v>
      </c>
      <c r="C47" s="102" t="s">
        <v>1292</v>
      </c>
      <c r="D47" s="652">
        <v>1404.1158416360727</v>
      </c>
    </row>
    <row r="48" spans="1:4" ht="30" customHeight="1" thickTop="1" thickBot="1">
      <c r="A48" s="200" t="s">
        <v>1283</v>
      </c>
      <c r="B48" s="100" t="s">
        <v>1223</v>
      </c>
      <c r="C48" s="102" t="s">
        <v>1284</v>
      </c>
      <c r="D48" s="652">
        <v>1404.1158416360727</v>
      </c>
    </row>
    <row r="49" spans="1:4" ht="30" customHeight="1" thickTop="1" thickBot="1">
      <c r="A49" s="200" t="s">
        <v>1281</v>
      </c>
      <c r="B49" s="100" t="s">
        <v>339</v>
      </c>
      <c r="C49" s="102" t="s">
        <v>1282</v>
      </c>
      <c r="D49" s="652">
        <v>1404.1158416360727</v>
      </c>
    </row>
    <row r="50" spans="1:4" ht="30" customHeight="1" thickTop="1" thickBot="1">
      <c r="A50" s="200" t="s">
        <v>1285</v>
      </c>
      <c r="B50" s="100" t="s">
        <v>339</v>
      </c>
      <c r="C50" s="102" t="s">
        <v>1286</v>
      </c>
      <c r="D50" s="652">
        <v>1404.1158416360727</v>
      </c>
    </row>
    <row r="51" spans="1:4" ht="30" customHeight="1" thickTop="1" thickBot="1">
      <c r="A51" s="200" t="s">
        <v>1314</v>
      </c>
      <c r="B51" s="100" t="s">
        <v>1306</v>
      </c>
      <c r="C51" s="102" t="s">
        <v>1315</v>
      </c>
      <c r="D51" s="652">
        <v>1404.1158416360727</v>
      </c>
    </row>
    <row r="52" spans="1:4" ht="30" customHeight="1" thickTop="1" thickBot="1">
      <c r="A52" s="200" t="s">
        <v>1316</v>
      </c>
      <c r="B52" s="100" t="s">
        <v>1306</v>
      </c>
      <c r="C52" s="102" t="s">
        <v>1315</v>
      </c>
      <c r="D52" s="652">
        <v>1404.1158416360727</v>
      </c>
    </row>
    <row r="53" spans="1:4" ht="30" customHeight="1" thickTop="1" thickBot="1">
      <c r="A53" s="200" t="s">
        <v>1289</v>
      </c>
      <c r="B53" s="100" t="s">
        <v>339</v>
      </c>
      <c r="C53" s="102" t="s">
        <v>1290</v>
      </c>
      <c r="D53" s="652">
        <v>1404.1158416360727</v>
      </c>
    </row>
    <row r="54" spans="1:4" ht="30" customHeight="1" thickTop="1" thickBot="1">
      <c r="A54" s="200" t="s">
        <v>1293</v>
      </c>
      <c r="B54" s="100" t="s">
        <v>339</v>
      </c>
      <c r="C54" s="102" t="s">
        <v>1294</v>
      </c>
      <c r="D54" s="652">
        <v>1541.0743318116138</v>
      </c>
    </row>
    <row r="55" spans="1:4" ht="30" customHeight="1" thickTop="1" thickBot="1">
      <c r="A55" s="200" t="s">
        <v>1378</v>
      </c>
      <c r="B55" s="100" t="s">
        <v>339</v>
      </c>
      <c r="C55" s="102" t="s">
        <v>2029</v>
      </c>
      <c r="D55" s="652">
        <v>1541.0743318116138</v>
      </c>
    </row>
    <row r="56" spans="1:4" ht="30" customHeight="1" thickTop="1" thickBot="1">
      <c r="A56" s="200" t="s">
        <v>1379</v>
      </c>
      <c r="B56" s="100" t="s">
        <v>339</v>
      </c>
      <c r="C56" s="102" t="s">
        <v>2030</v>
      </c>
      <c r="D56" s="652">
        <v>1541.0743318116138</v>
      </c>
    </row>
    <row r="57" spans="1:4" ht="30" customHeight="1" thickTop="1" thickBot="1">
      <c r="A57" s="200" t="s">
        <v>1380</v>
      </c>
      <c r="B57" s="100" t="s">
        <v>339</v>
      </c>
      <c r="C57" s="102" t="s">
        <v>2031</v>
      </c>
      <c r="D57" s="652">
        <v>1541.0743318116138</v>
      </c>
    </row>
    <row r="58" spans="1:4" ht="30" customHeight="1" thickTop="1" thickBot="1">
      <c r="A58" s="200" t="s">
        <v>1357</v>
      </c>
      <c r="B58" s="100" t="s">
        <v>339</v>
      </c>
      <c r="C58" s="102" t="s">
        <v>1867</v>
      </c>
      <c r="D58" s="652">
        <v>1541.0743318116138</v>
      </c>
    </row>
    <row r="59" spans="1:4" ht="30" customHeight="1" thickTop="1" thickBot="1">
      <c r="A59" s="200" t="s">
        <v>1295</v>
      </c>
      <c r="B59" s="100" t="s">
        <v>339</v>
      </c>
      <c r="C59" s="102" t="s">
        <v>1296</v>
      </c>
      <c r="D59" s="652">
        <v>1566.8997073879152</v>
      </c>
    </row>
    <row r="60" spans="1:4" ht="30" customHeight="1" thickTop="1" thickBot="1">
      <c r="A60" s="200" t="s">
        <v>1376</v>
      </c>
      <c r="B60" s="100" t="s">
        <v>339</v>
      </c>
      <c r="C60" s="102" t="s">
        <v>1377</v>
      </c>
      <c r="D60" s="652">
        <v>1541.0743318116138</v>
      </c>
    </row>
    <row r="61" spans="1:4" ht="30" customHeight="1" thickTop="1" thickBot="1">
      <c r="A61" s="200" t="s">
        <v>1362</v>
      </c>
      <c r="B61" s="100" t="s">
        <v>339</v>
      </c>
      <c r="C61" s="102" t="s">
        <v>1363</v>
      </c>
      <c r="D61" s="652">
        <v>1541.0743318116138</v>
      </c>
    </row>
    <row r="62" spans="1:4" ht="30" customHeight="1" thickTop="1" thickBot="1">
      <c r="A62" s="200" t="s">
        <v>1369</v>
      </c>
      <c r="B62" s="100" t="s">
        <v>339</v>
      </c>
      <c r="C62" s="102" t="s">
        <v>1370</v>
      </c>
      <c r="D62" s="652">
        <v>1541.0743318116138</v>
      </c>
    </row>
    <row r="63" spans="1:4" ht="30" customHeight="1" thickTop="1" thickBot="1">
      <c r="A63" s="200" t="s">
        <v>1373</v>
      </c>
      <c r="B63" s="100" t="s">
        <v>339</v>
      </c>
      <c r="C63" s="102" t="s">
        <v>1374</v>
      </c>
      <c r="D63" s="652">
        <v>1541.0743318116138</v>
      </c>
    </row>
    <row r="64" spans="1:4" ht="30" customHeight="1" thickTop="1" thickBot="1">
      <c r="A64" s="200" t="s">
        <v>1360</v>
      </c>
      <c r="B64" s="100" t="s">
        <v>339</v>
      </c>
      <c r="C64" s="102" t="s">
        <v>1361</v>
      </c>
      <c r="D64" s="652">
        <v>1541.0743318116138</v>
      </c>
    </row>
    <row r="65" spans="1:4" ht="30" customHeight="1" thickTop="1" thickBot="1">
      <c r="A65" s="200" t="s">
        <v>1297</v>
      </c>
      <c r="B65" s="100" t="s">
        <v>339</v>
      </c>
      <c r="C65" s="102" t="s">
        <v>1298</v>
      </c>
      <c r="D65" s="652">
        <v>1541.0743318116138</v>
      </c>
    </row>
    <row r="66" spans="1:4" ht="30" customHeight="1" thickTop="1" thickBot="1">
      <c r="A66" s="200" t="s">
        <v>1367</v>
      </c>
      <c r="B66" s="100" t="s">
        <v>339</v>
      </c>
      <c r="C66" s="102" t="s">
        <v>1368</v>
      </c>
      <c r="D66" s="652">
        <v>1541.0743318116138</v>
      </c>
    </row>
    <row r="67" spans="1:4" ht="30" customHeight="1" thickTop="1" thickBot="1">
      <c r="A67" s="200" t="s">
        <v>1371</v>
      </c>
      <c r="B67" s="100" t="s">
        <v>339</v>
      </c>
      <c r="C67" s="102" t="s">
        <v>1372</v>
      </c>
      <c r="D67" s="652">
        <v>1541.0743318116138</v>
      </c>
    </row>
    <row r="68" spans="1:4" ht="30" customHeight="1" thickTop="1" thickBot="1">
      <c r="A68" s="200" t="s">
        <v>1343</v>
      </c>
      <c r="B68" s="100" t="s">
        <v>339</v>
      </c>
      <c r="C68" s="102" t="s">
        <v>1344</v>
      </c>
      <c r="D68" s="652">
        <v>1541.0743318116138</v>
      </c>
    </row>
    <row r="69" spans="1:4" ht="30" customHeight="1" thickTop="1" thickBot="1">
      <c r="A69" s="200" t="s">
        <v>1383</v>
      </c>
      <c r="B69" s="100" t="s">
        <v>339</v>
      </c>
      <c r="C69" s="102" t="s">
        <v>2033</v>
      </c>
      <c r="D69" s="652">
        <v>1541.0743318116138</v>
      </c>
    </row>
    <row r="70" spans="1:4" ht="30" customHeight="1" thickTop="1" thickBot="1">
      <c r="A70" s="200" t="s">
        <v>1384</v>
      </c>
      <c r="B70" s="100" t="s">
        <v>339</v>
      </c>
      <c r="C70" s="102" t="s">
        <v>2034</v>
      </c>
      <c r="D70" s="652">
        <v>1541.0743318116138</v>
      </c>
    </row>
    <row r="71" spans="1:4" ht="30" customHeight="1" thickTop="1" thickBot="1">
      <c r="A71" s="200" t="s">
        <v>1381</v>
      </c>
      <c r="B71" s="100" t="s">
        <v>339</v>
      </c>
      <c r="C71" s="102" t="s">
        <v>2035</v>
      </c>
      <c r="D71" s="652">
        <v>1541.0743318116138</v>
      </c>
    </row>
    <row r="72" spans="1:4" ht="30" customHeight="1" thickTop="1" thickBot="1">
      <c r="A72" s="200" t="s">
        <v>1382</v>
      </c>
      <c r="B72" s="100" t="s">
        <v>339</v>
      </c>
      <c r="C72" s="102" t="s">
        <v>2036</v>
      </c>
      <c r="D72" s="652">
        <v>1541.0743318116138</v>
      </c>
    </row>
    <row r="73" spans="1:4" ht="30" customHeight="1" thickTop="1" thickBot="1">
      <c r="A73" s="200" t="s">
        <v>1350</v>
      </c>
      <c r="B73" s="100" t="s">
        <v>339</v>
      </c>
      <c r="C73" s="102" t="s">
        <v>1351</v>
      </c>
      <c r="D73" s="652">
        <v>1541.0743318116138</v>
      </c>
    </row>
    <row r="74" spans="1:4" ht="30" customHeight="1" thickTop="1" thickBot="1">
      <c r="A74" s="200" t="s">
        <v>1349</v>
      </c>
      <c r="B74" s="100" t="s">
        <v>339</v>
      </c>
      <c r="C74" s="102" t="s">
        <v>1866</v>
      </c>
      <c r="D74" s="652">
        <v>1541.0743318116138</v>
      </c>
    </row>
    <row r="75" spans="1:4" ht="30" customHeight="1" thickTop="1" thickBot="1">
      <c r="A75" s="200" t="s">
        <v>1347</v>
      </c>
      <c r="B75" s="100" t="s">
        <v>339</v>
      </c>
      <c r="C75" s="102" t="s">
        <v>1348</v>
      </c>
      <c r="D75" s="652">
        <v>1541.0743318116138</v>
      </c>
    </row>
    <row r="76" spans="1:4" ht="30" customHeight="1" thickTop="1" thickBot="1">
      <c r="A76" s="200" t="s">
        <v>1375</v>
      </c>
      <c r="B76" s="100" t="s">
        <v>339</v>
      </c>
      <c r="C76" s="102" t="s">
        <v>2028</v>
      </c>
      <c r="D76" s="652">
        <v>1541.0743318116138</v>
      </c>
    </row>
    <row r="77" spans="1:4" ht="30" customHeight="1" thickTop="1" thickBot="1">
      <c r="A77" s="200" t="s">
        <v>1353</v>
      </c>
      <c r="B77" s="100" t="s">
        <v>339</v>
      </c>
      <c r="C77" s="102" t="s">
        <v>1354</v>
      </c>
      <c r="D77" s="652">
        <v>1541.0743318116138</v>
      </c>
    </row>
    <row r="78" spans="1:4" ht="30" customHeight="1" thickTop="1" thickBot="1">
      <c r="A78" s="200" t="s">
        <v>1355</v>
      </c>
      <c r="B78" s="100" t="s">
        <v>339</v>
      </c>
      <c r="C78" s="102" t="s">
        <v>1356</v>
      </c>
      <c r="D78" s="652">
        <v>1541.0743318116138</v>
      </c>
    </row>
    <row r="79" spans="1:4" ht="30" customHeight="1" thickTop="1" thickBot="1">
      <c r="A79" s="200" t="s">
        <v>1358</v>
      </c>
      <c r="B79" s="100" t="s">
        <v>339</v>
      </c>
      <c r="C79" s="102" t="s">
        <v>1359</v>
      </c>
      <c r="D79" s="652">
        <v>1541.0743318116138</v>
      </c>
    </row>
    <row r="80" spans="1:4" ht="30" customHeight="1" thickTop="1" thickBot="1">
      <c r="A80" s="200" t="s">
        <v>1337</v>
      </c>
      <c r="B80" s="100" t="s">
        <v>339</v>
      </c>
      <c r="C80" s="102" t="s">
        <v>1338</v>
      </c>
      <c r="D80" s="652">
        <v>1541.0743318116138</v>
      </c>
    </row>
    <row r="81" spans="1:4" ht="30" customHeight="1" thickTop="1" thickBot="1">
      <c r="A81" s="200" t="s">
        <v>1341</v>
      </c>
      <c r="B81" s="100" t="s">
        <v>339</v>
      </c>
      <c r="C81" s="102" t="s">
        <v>1342</v>
      </c>
      <c r="D81" s="652">
        <v>1541.0743318116138</v>
      </c>
    </row>
    <row r="82" spans="1:4" ht="30" customHeight="1" thickTop="1" thickBot="1">
      <c r="A82" s="200" t="s">
        <v>1345</v>
      </c>
      <c r="B82" s="100" t="s">
        <v>339</v>
      </c>
      <c r="C82" s="102" t="s">
        <v>1346</v>
      </c>
      <c r="D82" s="652">
        <v>1541.0743318116138</v>
      </c>
    </row>
    <row r="83" spans="1:4" ht="30" customHeight="1" thickTop="1" thickBot="1">
      <c r="A83" s="200" t="s">
        <v>1339</v>
      </c>
      <c r="B83" s="100" t="s">
        <v>339</v>
      </c>
      <c r="C83" s="102" t="s">
        <v>1340</v>
      </c>
      <c r="D83" s="652">
        <v>1541.0743318116138</v>
      </c>
    </row>
    <row r="84" spans="1:4" ht="30" customHeight="1" thickTop="1" thickBot="1">
      <c r="A84" s="200" t="s">
        <v>1305</v>
      </c>
      <c r="B84" s="100" t="s">
        <v>339</v>
      </c>
      <c r="C84" s="102" t="s">
        <v>1307</v>
      </c>
      <c r="D84" s="652">
        <v>1404.1158416360727</v>
      </c>
    </row>
    <row r="85" spans="1:4" ht="30" customHeight="1" thickTop="1" thickBot="1">
      <c r="A85" s="200" t="s">
        <v>1308</v>
      </c>
      <c r="B85" s="100" t="s">
        <v>339</v>
      </c>
      <c r="C85" s="102" t="s">
        <v>1859</v>
      </c>
      <c r="D85" s="652">
        <v>1404.1158416360727</v>
      </c>
    </row>
    <row r="86" spans="1:4" ht="30" customHeight="1" thickTop="1" thickBot="1">
      <c r="A86" s="200" t="s">
        <v>1309</v>
      </c>
      <c r="B86" s="100" t="s">
        <v>1306</v>
      </c>
      <c r="C86" s="102" t="s">
        <v>1310</v>
      </c>
      <c r="D86" s="652">
        <v>1404.1158416360727</v>
      </c>
    </row>
    <row r="87" spans="1:4" ht="30" customHeight="1" thickTop="1" thickBot="1">
      <c r="A87" s="200" t="s">
        <v>1311</v>
      </c>
      <c r="B87" s="100" t="s">
        <v>339</v>
      </c>
      <c r="C87" s="102" t="s">
        <v>1312</v>
      </c>
      <c r="D87" s="652">
        <v>1404.1158416360727</v>
      </c>
    </row>
    <row r="88" spans="1:4" ht="30" customHeight="1" thickTop="1" thickBot="1">
      <c r="A88" s="200" t="s">
        <v>1313</v>
      </c>
      <c r="B88" s="100" t="s">
        <v>339</v>
      </c>
      <c r="C88" s="102" t="s">
        <v>1312</v>
      </c>
      <c r="D88" s="652">
        <v>1404.1158416360727</v>
      </c>
    </row>
    <row r="89" spans="1:4" ht="30" customHeight="1" thickTop="1" thickBot="1">
      <c r="A89" s="200" t="s">
        <v>1243</v>
      </c>
      <c r="B89" s="100" t="s">
        <v>339</v>
      </c>
      <c r="C89" s="102" t="s">
        <v>1852</v>
      </c>
      <c r="D89" s="652">
        <v>1404.1158416360727</v>
      </c>
    </row>
    <row r="90" spans="1:4" ht="30" customHeight="1" thickTop="1" thickBot="1">
      <c r="A90" s="200" t="s">
        <v>1365</v>
      </c>
      <c r="B90" s="100" t="s">
        <v>339</v>
      </c>
      <c r="C90" s="102" t="s">
        <v>1366</v>
      </c>
      <c r="D90" s="652">
        <v>1404.1158416360727</v>
      </c>
    </row>
    <row r="91" spans="1:4" ht="30" customHeight="1" thickTop="1" thickBot="1">
      <c r="A91" s="200" t="s">
        <v>1244</v>
      </c>
      <c r="B91" s="100" t="s">
        <v>339</v>
      </c>
      <c r="C91" s="102" t="s">
        <v>1245</v>
      </c>
      <c r="D91" s="652">
        <v>1404.1158416360727</v>
      </c>
    </row>
    <row r="92" spans="1:4" ht="30" customHeight="1" thickTop="1" thickBot="1">
      <c r="A92" s="200" t="s">
        <v>1277</v>
      </c>
      <c r="B92" s="100" t="s">
        <v>339</v>
      </c>
      <c r="C92" s="102" t="s">
        <v>1858</v>
      </c>
      <c r="D92" s="652">
        <v>1404.1158416360727</v>
      </c>
    </row>
    <row r="93" spans="1:4" ht="30" customHeight="1" thickTop="1" thickBot="1">
      <c r="A93" s="200" t="s">
        <v>1408</v>
      </c>
      <c r="B93" s="100" t="s">
        <v>1406</v>
      </c>
      <c r="C93" s="102" t="s">
        <v>1870</v>
      </c>
      <c r="D93" s="652">
        <v>66.079971257217039</v>
      </c>
    </row>
    <row r="94" spans="1:4" ht="30" customHeight="1" thickTop="1" thickBot="1">
      <c r="A94" s="200" t="s">
        <v>1399</v>
      </c>
      <c r="B94" s="100" t="s">
        <v>92</v>
      </c>
      <c r="C94" s="102" t="s">
        <v>1868</v>
      </c>
      <c r="D94" s="652">
        <v>343311.77549876273</v>
      </c>
    </row>
    <row r="95" spans="1:4" ht="30" customHeight="1" thickTop="1" thickBot="1">
      <c r="A95" s="200" t="s">
        <v>1222</v>
      </c>
      <c r="B95" s="100" t="s">
        <v>1223</v>
      </c>
      <c r="C95" s="102" t="s">
        <v>1224</v>
      </c>
      <c r="D95" s="652">
        <v>0.37439780501516934</v>
      </c>
    </row>
    <row r="96" spans="1:4" ht="30" customHeight="1" thickTop="1" thickBot="1">
      <c r="A96" s="200" t="s">
        <v>1631</v>
      </c>
      <c r="B96" s="100" t="s">
        <v>339</v>
      </c>
      <c r="C96" s="102" t="s">
        <v>1851</v>
      </c>
      <c r="D96" s="652">
        <v>1434.6168337577337</v>
      </c>
    </row>
    <row r="97" spans="1:4" ht="30" customHeight="1" thickTop="1" thickBot="1">
      <c r="A97" s="200" t="s">
        <v>1412</v>
      </c>
      <c r="B97" s="100" t="s">
        <v>339</v>
      </c>
      <c r="C97" s="102" t="s">
        <v>1411</v>
      </c>
      <c r="D97" s="652">
        <v>1434.6168337577337</v>
      </c>
    </row>
    <row r="98" spans="1:4" ht="30" customHeight="1" thickTop="1" thickBot="1">
      <c r="A98" s="200" t="s">
        <v>1237</v>
      </c>
      <c r="B98" s="100" t="s">
        <v>92</v>
      </c>
      <c r="C98" s="102" t="s">
        <v>1238</v>
      </c>
      <c r="D98" s="652">
        <v>23218.065877050594</v>
      </c>
    </row>
    <row r="99" spans="1:4" ht="30" customHeight="1" thickTop="1" thickBot="1">
      <c r="A99" s="200" t="s">
        <v>1251</v>
      </c>
      <c r="B99" s="100" t="s">
        <v>339</v>
      </c>
      <c r="C99" s="102" t="s">
        <v>1853</v>
      </c>
      <c r="D99" s="652">
        <v>1454.3754911799026</v>
      </c>
    </row>
    <row r="100" spans="1:4" ht="30" customHeight="1" thickTop="1" thickBot="1">
      <c r="A100" s="200" t="s">
        <v>1320</v>
      </c>
      <c r="B100" s="100" t="s">
        <v>1306</v>
      </c>
      <c r="C100" s="102" t="s">
        <v>1863</v>
      </c>
      <c r="D100" s="652">
        <v>1412.82190571762</v>
      </c>
    </row>
    <row r="101" spans="1:4" ht="30" customHeight="1" thickTop="1" thickBot="1">
      <c r="A101" s="200" t="s">
        <v>1393</v>
      </c>
      <c r="B101" s="100" t="s">
        <v>339</v>
      </c>
      <c r="C101" s="102" t="s">
        <v>1394</v>
      </c>
      <c r="D101" s="652">
        <v>5557.7920555803439</v>
      </c>
    </row>
    <row r="102" spans="1:4" ht="30" customHeight="1" thickTop="1" thickBot="1">
      <c r="A102" s="200" t="s">
        <v>1395</v>
      </c>
      <c r="B102" s="100" t="s">
        <v>141</v>
      </c>
      <c r="C102" s="102" t="s">
        <v>1396</v>
      </c>
      <c r="D102" s="652">
        <v>135942.55483985864</v>
      </c>
    </row>
    <row r="103" spans="1:4" ht="30" customHeight="1" thickTop="1" thickBot="1">
      <c r="A103" s="200" t="s">
        <v>1327</v>
      </c>
      <c r="B103" s="100" t="s">
        <v>344</v>
      </c>
      <c r="C103" s="102" t="s">
        <v>1328</v>
      </c>
      <c r="D103" s="652">
        <v>0.66485736739652701</v>
      </c>
    </row>
    <row r="104" spans="1:4" ht="30" customHeight="1" thickTop="1" thickBot="1">
      <c r="A104" s="200" t="s">
        <v>1325</v>
      </c>
      <c r="B104" s="100" t="s">
        <v>344</v>
      </c>
      <c r="C104" s="102" t="s">
        <v>1326</v>
      </c>
      <c r="D104" s="652">
        <v>0.35320547642940503</v>
      </c>
    </row>
    <row r="105" spans="1:4" ht="30" customHeight="1" thickTop="1" thickBot="1">
      <c r="A105" s="200" t="s">
        <v>1275</v>
      </c>
      <c r="B105" s="100" t="s">
        <v>339</v>
      </c>
      <c r="C105" s="102" t="s">
        <v>1276</v>
      </c>
      <c r="D105" s="652">
        <v>2617.875884123825</v>
      </c>
    </row>
    <row r="106" spans="1:4" ht="30" customHeight="1" thickTop="1" thickBot="1">
      <c r="A106" s="200" t="s">
        <v>1402</v>
      </c>
      <c r="B106" s="100" t="s">
        <v>92</v>
      </c>
      <c r="C106" s="102" t="s">
        <v>1403</v>
      </c>
      <c r="D106" s="652">
        <v>150194.06409486252</v>
      </c>
    </row>
    <row r="107" spans="1:4" ht="30" customHeight="1" thickTop="1" thickBot="1">
      <c r="A107" s="200" t="s">
        <v>1301</v>
      </c>
      <c r="B107" s="100" t="s">
        <v>339</v>
      </c>
      <c r="C107" s="102" t="s">
        <v>1302</v>
      </c>
      <c r="D107" s="652">
        <v>1563.0866688119584</v>
      </c>
    </row>
    <row r="108" spans="1:4" ht="30" customHeight="1" thickTop="1" thickBot="1">
      <c r="A108" s="200" t="s">
        <v>1263</v>
      </c>
      <c r="B108" s="100" t="s">
        <v>339</v>
      </c>
      <c r="C108" s="102" t="s">
        <v>1855</v>
      </c>
      <c r="D108" s="652">
        <v>1508.0281680744333</v>
      </c>
    </row>
    <row r="109" spans="1:4" ht="30" customHeight="1" thickTop="1" thickBot="1">
      <c r="A109" s="200" t="s">
        <v>1258</v>
      </c>
      <c r="B109" s="100" t="s">
        <v>339</v>
      </c>
      <c r="C109" s="102" t="s">
        <v>1854</v>
      </c>
      <c r="D109" s="652">
        <v>1522.7104349377737</v>
      </c>
    </row>
    <row r="110" spans="1:4" ht="30" customHeight="1" thickTop="1" thickBot="1">
      <c r="A110" s="200" t="s">
        <v>1397</v>
      </c>
      <c r="B110" s="100" t="s">
        <v>339</v>
      </c>
      <c r="C110" s="102" t="s">
        <v>1398</v>
      </c>
      <c r="D110" s="652">
        <v>1511.6987347902686</v>
      </c>
    </row>
    <row r="111" spans="1:4" ht="30" customHeight="1" thickTop="1" thickBot="1">
      <c r="A111" s="200" t="s">
        <v>1318</v>
      </c>
      <c r="B111" s="100" t="s">
        <v>1306</v>
      </c>
      <c r="C111" s="102" t="s">
        <v>1861</v>
      </c>
      <c r="D111" s="652">
        <v>1031.5596965103475</v>
      </c>
    </row>
    <row r="112" spans="1:4" ht="30" customHeight="1" thickTop="1" thickBot="1">
      <c r="A112" s="200" t="s">
        <v>1319</v>
      </c>
      <c r="B112" s="100" t="s">
        <v>344</v>
      </c>
      <c r="C112" s="102" t="s">
        <v>1862</v>
      </c>
      <c r="D112" s="652">
        <v>2.9776555290139797</v>
      </c>
    </row>
    <row r="113" spans="1:4" ht="30" customHeight="1" thickTop="1" thickBot="1">
      <c r="A113" s="200" t="s">
        <v>1324</v>
      </c>
      <c r="B113" s="100" t="s">
        <v>1306</v>
      </c>
      <c r="C113" s="102" t="s">
        <v>1865</v>
      </c>
      <c r="D113" s="652">
        <v>706.41095285880999</v>
      </c>
    </row>
    <row r="114" spans="1:4" ht="30" customHeight="1" thickTop="1" thickBot="1">
      <c r="A114" s="200" t="s">
        <v>1400</v>
      </c>
      <c r="B114" s="100" t="s">
        <v>92</v>
      </c>
      <c r="C114" s="102" t="s">
        <v>1401</v>
      </c>
      <c r="D114" s="652">
        <v>1167863.5194174619</v>
      </c>
    </row>
    <row r="115" spans="1:4" ht="30" customHeight="1" thickTop="1" thickBot="1">
      <c r="A115" s="200" t="s">
        <v>1321</v>
      </c>
      <c r="B115" s="100" t="s">
        <v>92</v>
      </c>
      <c r="C115" s="102" t="s">
        <v>1322</v>
      </c>
      <c r="D115" s="652">
        <v>1090.781618384927</v>
      </c>
    </row>
    <row r="116" spans="1:4" ht="30" customHeight="1" thickTop="1" thickBot="1">
      <c r="A116" s="200" t="s">
        <v>1271</v>
      </c>
      <c r="B116" s="100" t="s">
        <v>339</v>
      </c>
      <c r="C116" s="102" t="s">
        <v>1857</v>
      </c>
      <c r="D116" s="652">
        <v>1056.5116641336942</v>
      </c>
    </row>
    <row r="117" spans="1:4" ht="30" customHeight="1" thickTop="1" thickBot="1">
      <c r="A117" s="200" t="s">
        <v>1299</v>
      </c>
      <c r="B117" s="100" t="s">
        <v>92</v>
      </c>
      <c r="C117" s="102" t="s">
        <v>1300</v>
      </c>
      <c r="D117" s="652">
        <v>529101.80369124864</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792"/>
      <c r="B1" s="795"/>
      <c r="C1" s="796"/>
      <c r="D1" s="796"/>
      <c r="E1" s="796"/>
      <c r="F1" s="796"/>
      <c r="G1" s="796"/>
      <c r="H1" s="796"/>
      <c r="I1" s="797"/>
      <c r="J1" s="758" t="s">
        <v>933</v>
      </c>
      <c r="K1" s="765" t="s">
        <v>2198</v>
      </c>
      <c r="L1" s="766"/>
      <c r="M1" s="767"/>
    </row>
    <row r="2" spans="1:13" s="489" customFormat="1">
      <c r="A2" s="793"/>
      <c r="B2" s="771" t="s">
        <v>934</v>
      </c>
      <c r="C2" s="772"/>
      <c r="D2" s="772"/>
      <c r="E2" s="772"/>
      <c r="F2" s="772"/>
      <c r="G2" s="772"/>
      <c r="H2" s="772"/>
      <c r="I2" s="773"/>
      <c r="J2" s="759"/>
      <c r="K2" s="768"/>
      <c r="L2" s="769"/>
      <c r="M2" s="770"/>
    </row>
    <row r="3" spans="1:13" s="489" customFormat="1">
      <c r="A3" s="793"/>
      <c r="B3" s="774" t="s">
        <v>2199</v>
      </c>
      <c r="C3" s="775"/>
      <c r="D3" s="775"/>
      <c r="E3" s="775"/>
      <c r="F3" s="775"/>
      <c r="G3" s="775"/>
      <c r="H3" s="775"/>
      <c r="I3" s="776"/>
      <c r="J3" s="763" t="s">
        <v>935</v>
      </c>
      <c r="K3" s="778">
        <v>1</v>
      </c>
      <c r="L3" s="779"/>
      <c r="M3" s="780"/>
    </row>
    <row r="4" spans="1:13" s="489" customFormat="1">
      <c r="A4" s="793"/>
      <c r="B4" s="774" t="s">
        <v>2200</v>
      </c>
      <c r="C4" s="775"/>
      <c r="D4" s="775"/>
      <c r="E4" s="775"/>
      <c r="F4" s="775"/>
      <c r="G4" s="775"/>
      <c r="H4" s="775"/>
      <c r="I4" s="776"/>
      <c r="J4" s="777"/>
      <c r="K4" s="781"/>
      <c r="L4" s="782"/>
      <c r="M4" s="783"/>
    </row>
    <row r="5" spans="1:13" s="489" customFormat="1">
      <c r="A5" s="793"/>
      <c r="B5" s="760" t="s">
        <v>2201</v>
      </c>
      <c r="C5" s="761"/>
      <c r="D5" s="761"/>
      <c r="E5" s="761"/>
      <c r="F5" s="761"/>
      <c r="G5" s="761"/>
      <c r="H5" s="761"/>
      <c r="I5" s="762"/>
      <c r="J5" s="763" t="s">
        <v>936</v>
      </c>
      <c r="K5" s="784"/>
      <c r="L5" s="784" t="s">
        <v>937</v>
      </c>
      <c r="M5" s="786"/>
    </row>
    <row r="6" spans="1:13" s="489" customFormat="1" ht="13.5" customHeight="1" thickBot="1">
      <c r="A6" s="794"/>
      <c r="B6" s="798"/>
      <c r="C6" s="799"/>
      <c r="D6" s="799"/>
      <c r="E6" s="799"/>
      <c r="F6" s="799"/>
      <c r="G6" s="799"/>
      <c r="H6" s="799"/>
      <c r="I6" s="800"/>
      <c r="J6" s="764"/>
      <c r="K6" s="785"/>
      <c r="L6" s="785"/>
      <c r="M6" s="787"/>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789" t="s">
        <v>2205</v>
      </c>
      <c r="B10" s="790"/>
      <c r="C10" s="790"/>
      <c r="D10" s="790"/>
      <c r="E10" s="508" t="s">
        <v>2206</v>
      </c>
      <c r="F10" s="509"/>
      <c r="H10" s="791" t="s">
        <v>2207</v>
      </c>
      <c r="I10" s="791"/>
      <c r="J10" s="510" t="s">
        <v>2206</v>
      </c>
      <c r="K10" s="511"/>
      <c r="L10" s="511"/>
      <c r="M10" s="512"/>
    </row>
    <row r="11" spans="1:13" s="489" customFormat="1" ht="24" customHeight="1">
      <c r="A11" s="513" t="s">
        <v>939</v>
      </c>
      <c r="B11" s="514"/>
      <c r="C11" s="788"/>
      <c r="D11" s="788"/>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47"/>
      <c r="L12" s="747"/>
      <c r="M12" s="748"/>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49" t="s">
        <v>2202</v>
      </c>
      <c r="F25" s="749"/>
      <c r="G25" s="749"/>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50" t="s">
        <v>942</v>
      </c>
      <c r="B27" s="751"/>
      <c r="C27" s="751"/>
      <c r="D27" s="751"/>
      <c r="E27" s="751"/>
      <c r="F27" s="751"/>
      <c r="G27" s="751"/>
      <c r="H27" s="751"/>
      <c r="I27" s="751"/>
      <c r="J27" s="751"/>
      <c r="K27" s="751"/>
      <c r="L27" s="751"/>
      <c r="M27" s="752"/>
    </row>
    <row r="28" spans="1:13" ht="13.5" thickBot="1">
      <c r="A28" s="555"/>
      <c r="B28" s="556"/>
      <c r="C28" s="556"/>
      <c r="D28" s="556"/>
      <c r="E28" s="556"/>
      <c r="F28" s="556"/>
      <c r="G28" s="556"/>
      <c r="H28" s="556"/>
      <c r="I28" s="556"/>
      <c r="J28" s="556"/>
      <c r="K28" s="556"/>
      <c r="L28" s="556"/>
      <c r="M28" s="557"/>
    </row>
    <row r="29" spans="1:13" ht="25.5">
      <c r="A29" s="558" t="s">
        <v>943</v>
      </c>
      <c r="B29" s="753" t="s">
        <v>944</v>
      </c>
      <c r="C29" s="754"/>
      <c r="D29" s="754"/>
      <c r="E29" s="754"/>
      <c r="F29" s="754"/>
      <c r="G29" s="754"/>
      <c r="H29" s="754"/>
      <c r="I29" s="755"/>
      <c r="J29" s="559" t="s">
        <v>2215</v>
      </c>
      <c r="K29" s="756" t="s">
        <v>945</v>
      </c>
      <c r="L29" s="757"/>
      <c r="M29" s="558" t="s">
        <v>946</v>
      </c>
    </row>
    <row r="30" spans="1:13" ht="13.5" thickBot="1">
      <c r="A30" s="560"/>
      <c r="B30" s="561"/>
      <c r="C30" s="562"/>
      <c r="D30" s="562"/>
      <c r="E30" s="562"/>
      <c r="F30" s="562"/>
      <c r="G30" s="562"/>
      <c r="H30" s="562"/>
      <c r="I30" s="562"/>
      <c r="J30" s="563"/>
      <c r="K30" s="740"/>
      <c r="L30" s="741"/>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18" t="s">
        <v>944</v>
      </c>
      <c r="B34" s="719"/>
      <c r="C34" s="719"/>
      <c r="D34" s="719"/>
      <c r="E34" s="719"/>
      <c r="F34" s="719"/>
      <c r="G34" s="738"/>
      <c r="H34" s="742" t="s">
        <v>948</v>
      </c>
      <c r="I34" s="743"/>
      <c r="J34" s="571" t="s">
        <v>949</v>
      </c>
      <c r="K34" s="739" t="s">
        <v>950</v>
      </c>
      <c r="L34" s="738"/>
      <c r="M34" s="572" t="s">
        <v>951</v>
      </c>
    </row>
    <row r="35" spans="1:13" s="573" customFormat="1" ht="12">
      <c r="A35" s="744"/>
      <c r="B35" s="745"/>
      <c r="C35" s="745"/>
      <c r="D35" s="745"/>
      <c r="E35" s="745"/>
      <c r="F35" s="745"/>
      <c r="G35" s="723"/>
      <c r="H35" s="746"/>
      <c r="I35" s="724"/>
      <c r="J35" s="574"/>
      <c r="K35" s="722"/>
      <c r="L35" s="723"/>
      <c r="M35" s="575"/>
    </row>
    <row r="36" spans="1:13" s="573" customFormat="1" thickBot="1">
      <c r="A36" s="735"/>
      <c r="B36" s="736"/>
      <c r="C36" s="736"/>
      <c r="D36" s="736"/>
      <c r="E36" s="736"/>
      <c r="F36" s="736"/>
      <c r="G36" s="717"/>
      <c r="H36" s="737"/>
      <c r="I36" s="725"/>
      <c r="J36" s="576"/>
      <c r="K36" s="716"/>
      <c r="L36" s="717"/>
      <c r="M36" s="577"/>
    </row>
    <row r="37" spans="1:13" s="573" customFormat="1" thickBot="1">
      <c r="A37" s="711" t="s">
        <v>953</v>
      </c>
      <c r="B37" s="712"/>
      <c r="C37" s="712"/>
      <c r="D37" s="712"/>
      <c r="E37" s="712"/>
      <c r="F37" s="712"/>
      <c r="G37" s="712"/>
      <c r="H37" s="712"/>
      <c r="I37" s="712"/>
      <c r="J37" s="712"/>
      <c r="K37" s="712"/>
      <c r="L37" s="713"/>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18" t="s">
        <v>944</v>
      </c>
      <c r="B41" s="719"/>
      <c r="C41" s="719"/>
      <c r="D41" s="719"/>
      <c r="E41" s="719"/>
      <c r="F41" s="719"/>
      <c r="G41" s="719"/>
      <c r="H41" s="738"/>
      <c r="I41" s="587" t="s">
        <v>945</v>
      </c>
      <c r="J41" s="571" t="s">
        <v>946</v>
      </c>
      <c r="K41" s="739" t="s">
        <v>955</v>
      </c>
      <c r="L41" s="738"/>
      <c r="M41" s="572" t="s">
        <v>951</v>
      </c>
    </row>
    <row r="42" spans="1:13" s="573" customFormat="1" ht="12">
      <c r="A42" s="705"/>
      <c r="B42" s="706"/>
      <c r="C42" s="706"/>
      <c r="D42" s="706"/>
      <c r="E42" s="706"/>
      <c r="F42" s="706"/>
      <c r="G42" s="706"/>
      <c r="H42" s="724"/>
      <c r="I42" s="588"/>
      <c r="J42" s="574"/>
      <c r="K42" s="722"/>
      <c r="L42" s="723"/>
      <c r="M42" s="575"/>
    </row>
    <row r="43" spans="1:13" s="573" customFormat="1" thickBot="1">
      <c r="A43" s="714"/>
      <c r="B43" s="715"/>
      <c r="C43" s="715"/>
      <c r="D43" s="715"/>
      <c r="E43" s="715"/>
      <c r="F43" s="715"/>
      <c r="G43" s="715"/>
      <c r="H43" s="725"/>
      <c r="I43" s="589"/>
      <c r="J43" s="590"/>
      <c r="K43" s="716"/>
      <c r="L43" s="717"/>
      <c r="M43" s="591"/>
    </row>
    <row r="44" spans="1:13" s="573" customFormat="1" thickBot="1">
      <c r="A44" s="711" t="s">
        <v>953</v>
      </c>
      <c r="B44" s="712"/>
      <c r="C44" s="712"/>
      <c r="D44" s="712"/>
      <c r="E44" s="712"/>
      <c r="F44" s="712"/>
      <c r="G44" s="712"/>
      <c r="H44" s="712"/>
      <c r="I44" s="712"/>
      <c r="J44" s="712"/>
      <c r="K44" s="712"/>
      <c r="L44" s="713"/>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26" t="s">
        <v>957</v>
      </c>
      <c r="B48" s="727"/>
      <c r="C48" s="727"/>
      <c r="D48" s="727"/>
      <c r="E48" s="728"/>
      <c r="F48" s="594"/>
      <c r="G48" s="595" t="s">
        <v>945</v>
      </c>
      <c r="H48" s="596" t="s">
        <v>958</v>
      </c>
      <c r="I48" s="597" t="s">
        <v>2233</v>
      </c>
      <c r="J48" s="596" t="s">
        <v>2234</v>
      </c>
      <c r="K48" s="729" t="s">
        <v>961</v>
      </c>
      <c r="L48" s="728"/>
      <c r="M48" s="598" t="s">
        <v>951</v>
      </c>
    </row>
    <row r="49" spans="1:13" s="573" customFormat="1" ht="12">
      <c r="A49" s="599"/>
      <c r="B49" s="600"/>
      <c r="C49" s="600"/>
      <c r="D49" s="600"/>
      <c r="E49" s="600"/>
      <c r="F49" s="600"/>
      <c r="G49" s="601"/>
      <c r="H49" s="574"/>
      <c r="I49" s="588"/>
      <c r="J49" s="574"/>
      <c r="K49" s="722"/>
      <c r="L49" s="723"/>
      <c r="M49" s="575"/>
    </row>
    <row r="50" spans="1:13" s="573" customFormat="1" thickBot="1">
      <c r="A50" s="602"/>
      <c r="B50" s="603"/>
      <c r="C50" s="603"/>
      <c r="D50" s="603"/>
      <c r="E50" s="603"/>
      <c r="F50" s="603"/>
      <c r="G50" s="604"/>
      <c r="H50" s="576"/>
      <c r="I50" s="586"/>
      <c r="J50" s="576"/>
      <c r="K50" s="716"/>
      <c r="L50" s="717"/>
      <c r="M50" s="577"/>
    </row>
    <row r="51" spans="1:13" s="573" customFormat="1" thickBot="1">
      <c r="A51" s="730" t="s">
        <v>953</v>
      </c>
      <c r="B51" s="731"/>
      <c r="C51" s="731"/>
      <c r="D51" s="731"/>
      <c r="E51" s="731"/>
      <c r="F51" s="731"/>
      <c r="G51" s="731"/>
      <c r="H51" s="731"/>
      <c r="I51" s="731"/>
      <c r="J51" s="731"/>
      <c r="K51" s="731"/>
      <c r="L51" s="732"/>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26" t="s">
        <v>944</v>
      </c>
      <c r="B55" s="727"/>
      <c r="C55" s="727"/>
      <c r="D55" s="727"/>
      <c r="E55" s="727"/>
      <c r="F55" s="727"/>
      <c r="G55" s="728"/>
      <c r="H55" s="595" t="s">
        <v>964</v>
      </c>
      <c r="I55" s="597" t="s">
        <v>965</v>
      </c>
      <c r="J55" s="596" t="s">
        <v>966</v>
      </c>
      <c r="K55" s="733" t="s">
        <v>950</v>
      </c>
      <c r="L55" s="734"/>
      <c r="M55" s="606" t="s">
        <v>951</v>
      </c>
    </row>
    <row r="56" spans="1:13" s="573" customFormat="1" ht="12">
      <c r="A56" s="705"/>
      <c r="B56" s="706"/>
      <c r="C56" s="706"/>
      <c r="D56" s="706"/>
      <c r="E56" s="706"/>
      <c r="F56" s="706"/>
      <c r="G56" s="706"/>
      <c r="H56" s="574"/>
      <c r="I56" s="588"/>
      <c r="J56" s="574"/>
      <c r="K56" s="722"/>
      <c r="L56" s="723"/>
      <c r="M56" s="575"/>
    </row>
    <row r="57" spans="1:13" s="573" customFormat="1" thickBot="1">
      <c r="A57" s="714"/>
      <c r="B57" s="715"/>
      <c r="C57" s="715"/>
      <c r="D57" s="715"/>
      <c r="E57" s="715"/>
      <c r="F57" s="715"/>
      <c r="G57" s="715"/>
      <c r="H57" s="576"/>
      <c r="I57" s="586"/>
      <c r="J57" s="576"/>
      <c r="K57" s="716"/>
      <c r="L57" s="717"/>
      <c r="M57" s="577"/>
    </row>
    <row r="58" spans="1:13" s="573" customFormat="1" thickBot="1">
      <c r="A58" s="711" t="s">
        <v>953</v>
      </c>
      <c r="B58" s="712"/>
      <c r="C58" s="712"/>
      <c r="D58" s="712"/>
      <c r="E58" s="712"/>
      <c r="F58" s="712"/>
      <c r="G58" s="712"/>
      <c r="H58" s="712"/>
      <c r="I58" s="712"/>
      <c r="J58" s="712"/>
      <c r="K58" s="712"/>
      <c r="L58" s="713"/>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11" t="s">
        <v>967</v>
      </c>
      <c r="B60" s="712"/>
      <c r="C60" s="712"/>
      <c r="D60" s="712"/>
      <c r="E60" s="712"/>
      <c r="F60" s="712"/>
      <c r="G60" s="712"/>
      <c r="H60" s="712"/>
      <c r="I60" s="712"/>
      <c r="J60" s="712"/>
      <c r="K60" s="712"/>
      <c r="L60" s="713"/>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18" t="s">
        <v>944</v>
      </c>
      <c r="B64" s="719"/>
      <c r="C64" s="719"/>
      <c r="D64" s="719"/>
      <c r="E64" s="719"/>
      <c r="F64" s="719"/>
      <c r="G64" s="719"/>
      <c r="H64" s="607"/>
      <c r="I64" s="608"/>
      <c r="J64" s="609" t="s">
        <v>970</v>
      </c>
      <c r="K64" s="720" t="s">
        <v>971</v>
      </c>
      <c r="L64" s="721"/>
      <c r="M64" s="610"/>
    </row>
    <row r="65" spans="1:13" s="573" customFormat="1" ht="12">
      <c r="A65" s="705" t="s">
        <v>2235</v>
      </c>
      <c r="B65" s="706"/>
      <c r="C65" s="706"/>
      <c r="D65" s="706"/>
      <c r="E65" s="706"/>
      <c r="F65" s="706"/>
      <c r="G65" s="706"/>
      <c r="H65" s="611"/>
      <c r="I65" s="612"/>
      <c r="J65" s="613"/>
      <c r="K65" s="707"/>
      <c r="L65" s="708"/>
      <c r="M65" s="614"/>
    </row>
    <row r="66" spans="1:13" s="573" customFormat="1" ht="12">
      <c r="A66" s="615" t="s">
        <v>973</v>
      </c>
      <c r="B66" s="616"/>
      <c r="C66" s="616"/>
      <c r="D66" s="616"/>
      <c r="E66" s="616"/>
      <c r="F66" s="616"/>
      <c r="G66" s="616"/>
      <c r="H66" s="611"/>
      <c r="I66" s="612"/>
      <c r="J66" s="613"/>
      <c r="K66" s="707"/>
      <c r="L66" s="708"/>
      <c r="M66" s="614"/>
    </row>
    <row r="67" spans="1:13" s="573" customFormat="1" thickBot="1">
      <c r="A67" s="602" t="s">
        <v>974</v>
      </c>
      <c r="B67" s="603"/>
      <c r="C67" s="603"/>
      <c r="D67" s="603"/>
      <c r="E67" s="603"/>
      <c r="F67" s="603"/>
      <c r="G67" s="603"/>
      <c r="H67" s="617"/>
      <c r="I67" s="618"/>
      <c r="J67" s="613"/>
      <c r="K67" s="709"/>
      <c r="L67" s="710"/>
      <c r="M67" s="614"/>
    </row>
    <row r="68" spans="1:13" s="573" customFormat="1" thickBot="1">
      <c r="A68" s="711" t="s">
        <v>953</v>
      </c>
      <c r="B68" s="712"/>
      <c r="C68" s="712"/>
      <c r="D68" s="712"/>
      <c r="E68" s="712"/>
      <c r="F68" s="712"/>
      <c r="G68" s="712"/>
      <c r="H68" s="712"/>
      <c r="I68" s="712"/>
      <c r="J68" s="712"/>
      <c r="K68" s="712"/>
      <c r="L68" s="713"/>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11" t="s">
        <v>2236</v>
      </c>
      <c r="B70" s="712"/>
      <c r="C70" s="712"/>
      <c r="D70" s="712"/>
      <c r="E70" s="712"/>
      <c r="F70" s="712"/>
      <c r="G70" s="712"/>
      <c r="H70" s="712"/>
      <c r="I70" s="712"/>
      <c r="J70" s="712"/>
      <c r="K70" s="712"/>
      <c r="L70" s="713"/>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695" t="s">
        <v>2218</v>
      </c>
      <c r="B87" s="696"/>
      <c r="C87" s="696"/>
      <c r="D87" s="696"/>
      <c r="E87" s="696"/>
      <c r="F87" s="696"/>
      <c r="G87" s="696"/>
      <c r="H87" s="696"/>
      <c r="I87" s="696"/>
      <c r="J87" s="696"/>
      <c r="K87" s="696"/>
      <c r="L87" s="696"/>
      <c r="M87" s="697"/>
    </row>
    <row r="88" spans="1:13" ht="17.25" customHeight="1">
      <c r="A88" s="695"/>
      <c r="B88" s="696"/>
      <c r="C88" s="696"/>
      <c r="D88" s="696"/>
      <c r="E88" s="696"/>
      <c r="F88" s="696"/>
      <c r="G88" s="696"/>
      <c r="H88" s="696"/>
      <c r="I88" s="696"/>
      <c r="J88" s="696"/>
      <c r="K88" s="696"/>
      <c r="L88" s="696"/>
      <c r="M88" s="697"/>
    </row>
    <row r="89" spans="1:13" ht="18.75" customHeight="1">
      <c r="A89" s="698" t="s">
        <v>2219</v>
      </c>
      <c r="B89" s="699"/>
      <c r="C89" s="699"/>
      <c r="D89" s="699"/>
      <c r="E89" s="699"/>
      <c r="F89" s="699"/>
      <c r="G89" s="699"/>
      <c r="H89" s="699"/>
      <c r="I89" s="699"/>
      <c r="J89" s="699"/>
      <c r="K89" s="699"/>
      <c r="L89" s="699"/>
      <c r="M89" s="700"/>
    </row>
    <row r="90" spans="1:13" ht="21.75" customHeight="1">
      <c r="A90" s="698"/>
      <c r="B90" s="699"/>
      <c r="C90" s="699"/>
      <c r="D90" s="699"/>
      <c r="E90" s="699"/>
      <c r="F90" s="699"/>
      <c r="G90" s="699"/>
      <c r="H90" s="699"/>
      <c r="I90" s="699"/>
      <c r="J90" s="699"/>
      <c r="K90" s="699"/>
      <c r="L90" s="699"/>
      <c r="M90" s="700"/>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701"/>
      <c r="J100" s="701"/>
      <c r="K100" s="701"/>
      <c r="L100" s="701"/>
      <c r="M100" s="702"/>
    </row>
    <row r="101" spans="1:13" ht="13.5" thickBot="1">
      <c r="A101" s="643" t="s">
        <v>2221</v>
      </c>
      <c r="B101" s="644"/>
      <c r="C101" s="644"/>
      <c r="D101" s="645"/>
      <c r="E101" s="645"/>
      <c r="F101" s="645"/>
      <c r="G101" s="645"/>
      <c r="H101" s="645"/>
      <c r="I101" s="703"/>
      <c r="J101" s="703"/>
      <c r="K101" s="703"/>
      <c r="L101" s="703"/>
      <c r="M101" s="704"/>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1"/>
      <c r="C1" s="886"/>
      <c r="D1" s="887"/>
      <c r="E1" s="887"/>
      <c r="F1" s="887"/>
      <c r="G1" s="887"/>
      <c r="H1" s="887"/>
      <c r="I1" s="887"/>
      <c r="J1" s="888"/>
      <c r="K1" s="889" t="s">
        <v>933</v>
      </c>
      <c r="L1" s="891" t="s">
        <v>2198</v>
      </c>
      <c r="M1" s="892"/>
      <c r="N1" s="893"/>
    </row>
    <row r="2" spans="2:14">
      <c r="B2" s="872"/>
      <c r="C2" s="883" t="s">
        <v>934</v>
      </c>
      <c r="D2" s="884"/>
      <c r="E2" s="884"/>
      <c r="F2" s="884"/>
      <c r="G2" s="884"/>
      <c r="H2" s="884"/>
      <c r="I2" s="884"/>
      <c r="J2" s="885"/>
      <c r="K2" s="890"/>
      <c r="L2" s="894"/>
      <c r="M2" s="895"/>
      <c r="N2" s="896"/>
    </row>
    <row r="3" spans="2:14">
      <c r="B3" s="872"/>
      <c r="C3" s="883" t="s">
        <v>2199</v>
      </c>
      <c r="D3" s="884"/>
      <c r="E3" s="884"/>
      <c r="F3" s="884"/>
      <c r="G3" s="884"/>
      <c r="H3" s="884"/>
      <c r="I3" s="884"/>
      <c r="J3" s="885"/>
      <c r="K3" s="874" t="s">
        <v>935</v>
      </c>
      <c r="L3" s="899">
        <v>1</v>
      </c>
      <c r="M3" s="900"/>
      <c r="N3" s="901"/>
    </row>
    <row r="4" spans="2:14">
      <c r="B4" s="872"/>
      <c r="C4" s="883" t="s">
        <v>2200</v>
      </c>
      <c r="D4" s="884"/>
      <c r="E4" s="884"/>
      <c r="F4" s="884"/>
      <c r="G4" s="884"/>
      <c r="H4" s="884"/>
      <c r="I4" s="884"/>
      <c r="J4" s="885"/>
      <c r="K4" s="897"/>
      <c r="L4" s="902"/>
      <c r="M4" s="903"/>
      <c r="N4" s="904"/>
    </row>
    <row r="5" spans="2:14">
      <c r="B5" s="872"/>
      <c r="C5" s="883" t="s">
        <v>2201</v>
      </c>
      <c r="D5" s="884"/>
      <c r="E5" s="884"/>
      <c r="F5" s="884"/>
      <c r="G5" s="884"/>
      <c r="H5" s="884"/>
      <c r="I5" s="884"/>
      <c r="J5" s="885"/>
      <c r="K5" s="874" t="s">
        <v>936</v>
      </c>
      <c r="L5" s="876"/>
      <c r="M5" s="876" t="s">
        <v>937</v>
      </c>
      <c r="N5" s="878"/>
    </row>
    <row r="6" spans="2:14" ht="15.75" thickBot="1">
      <c r="B6" s="873"/>
      <c r="C6" s="880"/>
      <c r="D6" s="881"/>
      <c r="E6" s="881"/>
      <c r="F6" s="881"/>
      <c r="G6" s="881"/>
      <c r="H6" s="881"/>
      <c r="I6" s="881"/>
      <c r="J6" s="882"/>
      <c r="K6" s="875"/>
      <c r="L6" s="877"/>
      <c r="M6" s="877"/>
      <c r="N6" s="879"/>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905" t="s">
        <v>2205</v>
      </c>
      <c r="C10" s="906"/>
      <c r="D10" s="906"/>
      <c r="E10" s="906"/>
      <c r="F10" s="358" t="s">
        <v>2206</v>
      </c>
      <c r="G10" s="79"/>
      <c r="H10" s="359"/>
      <c r="I10" s="907" t="s">
        <v>2207</v>
      </c>
      <c r="J10" s="907"/>
      <c r="K10" s="360" t="s">
        <v>2206</v>
      </c>
      <c r="L10" s="356"/>
      <c r="M10" s="356"/>
      <c r="N10" s="357"/>
    </row>
    <row r="11" spans="2:14">
      <c r="B11" s="361" t="s">
        <v>939</v>
      </c>
      <c r="C11" s="362"/>
      <c r="D11" s="898"/>
      <c r="E11" s="898"/>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908" t="s">
        <v>2222</v>
      </c>
      <c r="G25" s="909"/>
      <c r="H25" s="909"/>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129</v>
      </c>
      <c r="B36" s="840" t="str">
        <f>VLOOKUP(A36,EQUIPOS!A6:D154,3,FALSE)</f>
        <v xml:space="preserve">Buldozer, Potencia al volante de 140 HP, motor de 2200 RPM, longitud de hoja 4,80m. </v>
      </c>
      <c r="C36" s="841"/>
      <c r="D36" s="841"/>
      <c r="E36" s="841"/>
      <c r="F36" s="841"/>
      <c r="G36" s="841"/>
      <c r="H36" s="842"/>
      <c r="I36" s="267"/>
      <c r="J36" s="268"/>
      <c r="K36" s="269">
        <f>VLOOKUP(A36,EQUIPOS!A6:D161,4,FALSE)</f>
        <v>200601.13883795397</v>
      </c>
      <c r="L36" s="270"/>
      <c r="M36" s="271">
        <v>0.15</v>
      </c>
      <c r="N36" s="272">
        <f>K36/M36</f>
        <v>1337340.9255863598</v>
      </c>
    </row>
    <row r="37" spans="1:14">
      <c r="A37" t="s">
        <v>150</v>
      </c>
      <c r="B37" s="840" t="str">
        <f>VLOOKUP(A37,EQUIPOS!A7:D154,3,FALSE)</f>
        <v>Cargador : Potencia en el volante 125 hp, Clasificación de RPM del motor 2300.</v>
      </c>
      <c r="C37" s="841"/>
      <c r="D37" s="841"/>
      <c r="E37" s="841"/>
      <c r="F37" s="841"/>
      <c r="G37" s="841"/>
      <c r="H37" s="842"/>
      <c r="I37" s="267"/>
      <c r="J37" s="268"/>
      <c r="K37" s="269">
        <f>VLOOKUP(A37,EQUIPOS!A7:D162,4,FALSE)</f>
        <v>135569.93543430892</v>
      </c>
      <c r="L37" s="270"/>
      <c r="M37" s="271">
        <v>0.15</v>
      </c>
      <c r="N37" s="272">
        <f>K37/M37</f>
        <v>903799.56956205948</v>
      </c>
    </row>
    <row r="38" spans="1:14">
      <c r="A38" t="s">
        <v>273</v>
      </c>
      <c r="B38" s="840" t="str">
        <f>VLOOKUP(A38,EQUIPOS!A8:D154,3,FALSE)</f>
        <v>Motosierra, 93.6 cm3 - 7.1 HP, 45-90 cm - 7.9 kg</v>
      </c>
      <c r="C38" s="841"/>
      <c r="D38" s="841"/>
      <c r="E38" s="841"/>
      <c r="F38" s="841"/>
      <c r="G38" s="841"/>
      <c r="H38" s="842"/>
      <c r="I38" s="267"/>
      <c r="J38" s="268"/>
      <c r="K38" s="269">
        <f>VLOOKUP(A38,EQUIPOS!A8:D163,4,FALSE)</f>
        <v>8281.7416854304993</v>
      </c>
      <c r="L38" s="270"/>
      <c r="M38" s="271">
        <v>0.15</v>
      </c>
      <c r="N38" s="273">
        <f>K38/M38</f>
        <v>55211.611236203331</v>
      </c>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10431.749166666668</v>
      </c>
    </row>
    <row r="43" spans="1:14" ht="15.75" thickBot="1">
      <c r="B43" s="827" t="s">
        <v>953</v>
      </c>
      <c r="C43" s="828"/>
      <c r="D43" s="828"/>
      <c r="E43" s="828"/>
      <c r="F43" s="828"/>
      <c r="G43" s="828"/>
      <c r="H43" s="828"/>
      <c r="I43" s="828"/>
      <c r="J43" s="828"/>
      <c r="K43" s="828"/>
      <c r="L43" s="828"/>
      <c r="M43" s="829"/>
      <c r="N43" s="99">
        <f>SUM(N36:N42)</f>
        <v>2306783.8555512894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01" t="s">
        <v>957</v>
      </c>
      <c r="C58" s="802"/>
      <c r="D58" s="802"/>
      <c r="E58" s="802"/>
      <c r="F58" s="802"/>
      <c r="G58" s="803"/>
      <c r="H58" s="73" t="s">
        <v>945</v>
      </c>
      <c r="I58" s="74" t="s">
        <v>958</v>
      </c>
      <c r="J58" s="75" t="s">
        <v>959</v>
      </c>
      <c r="K58" s="73" t="s">
        <v>960</v>
      </c>
      <c r="L58" s="830" t="s">
        <v>961</v>
      </c>
      <c r="M58" s="803"/>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35</v>
      </c>
      <c r="J59" s="286">
        <v>1</v>
      </c>
      <c r="K59" s="279">
        <f>I59*J59</f>
        <v>35</v>
      </c>
      <c r="L59" s="831">
        <v>983.54</v>
      </c>
      <c r="M59" s="832"/>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816"/>
      <c r="M64" s="817"/>
      <c r="N64" s="296"/>
    </row>
    <row r="65" spans="1:15" ht="15.75" thickBot="1">
      <c r="B65" s="833" t="s">
        <v>953</v>
      </c>
      <c r="C65" s="834"/>
      <c r="D65" s="834"/>
      <c r="E65" s="834"/>
      <c r="F65" s="834"/>
      <c r="G65" s="834"/>
      <c r="H65" s="834"/>
      <c r="I65" s="834"/>
      <c r="J65" s="834"/>
      <c r="K65" s="834"/>
      <c r="L65" s="834"/>
      <c r="M65" s="835"/>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1.2</v>
      </c>
      <c r="N70" s="296">
        <f>K70/M70</f>
        <v>208634.98333333334</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48"/>
      <c r="J75" s="48"/>
      <c r="K75" s="48"/>
      <c r="L75" s="816"/>
      <c r="M75" s="817"/>
      <c r="N75" s="296"/>
    </row>
    <row r="76" spans="1:15" ht="15.75" thickBot="1">
      <c r="B76" s="827" t="s">
        <v>953</v>
      </c>
      <c r="C76" s="828"/>
      <c r="D76" s="828"/>
      <c r="E76" s="828"/>
      <c r="F76" s="828"/>
      <c r="G76" s="828"/>
      <c r="H76" s="828"/>
      <c r="I76" s="834"/>
      <c r="J76" s="834"/>
      <c r="K76" s="834"/>
      <c r="L76" s="834"/>
      <c r="M76" s="835"/>
      <c r="N76" s="301">
        <f>N70+N71+N72+N73+N74</f>
        <v>208634.98333333334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2549842.7388846227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509968.54777692456</v>
      </c>
      <c r="M83" s="862"/>
      <c r="N83" s="51"/>
    </row>
    <row r="84" spans="1:14">
      <c r="B84" s="89" t="s">
        <v>973</v>
      </c>
      <c r="C84" s="90"/>
      <c r="D84" s="90"/>
      <c r="E84" s="90"/>
      <c r="F84" s="90"/>
      <c r="G84" s="90"/>
      <c r="H84" s="90"/>
      <c r="I84" s="87"/>
      <c r="J84" s="88"/>
      <c r="K84" s="304">
        <v>0.05</v>
      </c>
      <c r="L84" s="861">
        <f>N78*K84</f>
        <v>127492.13694423114</v>
      </c>
      <c r="M84" s="862"/>
      <c r="N84" s="51"/>
    </row>
    <row r="85" spans="1:14" ht="15.75" thickBot="1">
      <c r="B85" s="91" t="s">
        <v>974</v>
      </c>
      <c r="C85" s="92"/>
      <c r="D85" s="92"/>
      <c r="E85" s="92"/>
      <c r="F85" s="92"/>
      <c r="G85" s="92"/>
      <c r="H85" s="92"/>
      <c r="I85" s="93"/>
      <c r="J85" s="94"/>
      <c r="K85" s="305">
        <v>0.05</v>
      </c>
      <c r="L85" s="863">
        <f>N78*K85</f>
        <v>127492.13694423114</v>
      </c>
      <c r="M85" s="864"/>
      <c r="N85" s="51"/>
    </row>
    <row r="86" spans="1:14" ht="15.75" thickBot="1">
      <c r="B86" s="827" t="s">
        <v>953</v>
      </c>
      <c r="C86" s="828"/>
      <c r="D86" s="828"/>
      <c r="E86" s="828"/>
      <c r="F86" s="828"/>
      <c r="G86" s="828"/>
      <c r="H86" s="828"/>
      <c r="I86" s="828"/>
      <c r="J86" s="828"/>
      <c r="K86" s="828"/>
      <c r="L86" s="828"/>
      <c r="M86" s="829"/>
      <c r="N86" s="52">
        <f>L83+L84+L85</f>
        <v>764952.82166538679</v>
      </c>
    </row>
    <row r="87" spans="1:14" ht="15.75" thickBot="1">
      <c r="B87" s="33"/>
      <c r="C87" s="34"/>
      <c r="D87" s="34"/>
      <c r="E87" s="34"/>
      <c r="F87" s="34"/>
      <c r="G87" s="34"/>
      <c r="H87" s="34"/>
      <c r="I87" s="34"/>
      <c r="J87" s="34"/>
      <c r="K87" s="34"/>
      <c r="L87" s="34"/>
      <c r="M87" s="34"/>
      <c r="N87" s="35"/>
    </row>
    <row r="88" spans="1:14" ht="15.75" thickBot="1">
      <c r="A88" t="s">
        <v>2015</v>
      </c>
      <c r="B88" s="827" t="s">
        <v>975</v>
      </c>
      <c r="C88" s="828"/>
      <c r="D88" s="828"/>
      <c r="E88" s="828"/>
      <c r="F88" s="828"/>
      <c r="G88" s="828"/>
      <c r="H88" s="828"/>
      <c r="I88" s="828"/>
      <c r="J88" s="828"/>
      <c r="K88" s="828"/>
      <c r="L88" s="828"/>
      <c r="M88" s="829"/>
      <c r="N88" s="188">
        <f>N78+N86</f>
        <v>3314795.5605500094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24"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1"/>
      <c r="C1" s="886"/>
      <c r="D1" s="887"/>
      <c r="E1" s="887"/>
      <c r="F1" s="887"/>
      <c r="G1" s="887"/>
      <c r="H1" s="887"/>
      <c r="I1" s="887"/>
      <c r="J1" s="888"/>
      <c r="K1" s="889" t="s">
        <v>933</v>
      </c>
      <c r="L1" s="891" t="s">
        <v>2198</v>
      </c>
      <c r="M1" s="892"/>
      <c r="N1" s="893"/>
    </row>
    <row r="2" spans="2:14">
      <c r="B2" s="872"/>
      <c r="C2" s="883" t="s">
        <v>934</v>
      </c>
      <c r="D2" s="884"/>
      <c r="E2" s="884"/>
      <c r="F2" s="884"/>
      <c r="G2" s="884"/>
      <c r="H2" s="884"/>
      <c r="I2" s="884"/>
      <c r="J2" s="885"/>
      <c r="K2" s="890"/>
      <c r="L2" s="894"/>
      <c r="M2" s="895"/>
      <c r="N2" s="896"/>
    </row>
    <row r="3" spans="2:14">
      <c r="B3" s="872"/>
      <c r="C3" s="883" t="s">
        <v>2199</v>
      </c>
      <c r="D3" s="884"/>
      <c r="E3" s="884"/>
      <c r="F3" s="884"/>
      <c r="G3" s="884"/>
      <c r="H3" s="884"/>
      <c r="I3" s="884"/>
      <c r="J3" s="885"/>
      <c r="K3" s="874" t="s">
        <v>935</v>
      </c>
      <c r="L3" s="899">
        <v>1</v>
      </c>
      <c r="M3" s="900"/>
      <c r="N3" s="901"/>
    </row>
    <row r="4" spans="2:14">
      <c r="B4" s="872"/>
      <c r="C4" s="883" t="s">
        <v>2200</v>
      </c>
      <c r="D4" s="884"/>
      <c r="E4" s="884"/>
      <c r="F4" s="884"/>
      <c r="G4" s="884"/>
      <c r="H4" s="884"/>
      <c r="I4" s="884"/>
      <c r="J4" s="885"/>
      <c r="K4" s="897"/>
      <c r="L4" s="902"/>
      <c r="M4" s="903"/>
      <c r="N4" s="904"/>
    </row>
    <row r="5" spans="2:14">
      <c r="B5" s="872"/>
      <c r="C5" s="883" t="s">
        <v>2201</v>
      </c>
      <c r="D5" s="884"/>
      <c r="E5" s="884"/>
      <c r="F5" s="884"/>
      <c r="G5" s="884"/>
      <c r="H5" s="884"/>
      <c r="I5" s="884"/>
      <c r="J5" s="885"/>
      <c r="K5" s="874" t="s">
        <v>936</v>
      </c>
      <c r="L5" s="876"/>
      <c r="M5" s="876" t="s">
        <v>937</v>
      </c>
      <c r="N5" s="878"/>
    </row>
    <row r="6" spans="2:14" ht="15.75" thickBot="1">
      <c r="B6" s="873"/>
      <c r="C6" s="880"/>
      <c r="D6" s="881"/>
      <c r="E6" s="881"/>
      <c r="F6" s="881"/>
      <c r="G6" s="881"/>
      <c r="H6" s="881"/>
      <c r="I6" s="881"/>
      <c r="J6" s="882"/>
      <c r="K6" s="875"/>
      <c r="L6" s="877"/>
      <c r="M6" s="877"/>
      <c r="N6" s="879"/>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5" t="s">
        <v>2205</v>
      </c>
      <c r="C10" s="906"/>
      <c r="D10" s="906"/>
      <c r="E10" s="906"/>
      <c r="F10" s="391" t="s">
        <v>2206</v>
      </c>
      <c r="G10" s="79"/>
      <c r="H10" s="359"/>
      <c r="I10" s="907" t="s">
        <v>2207</v>
      </c>
      <c r="J10" s="907"/>
      <c r="K10" s="392" t="s">
        <v>2206</v>
      </c>
      <c r="L10" s="356"/>
      <c r="M10" s="356"/>
      <c r="N10" s="35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249</v>
      </c>
      <c r="B36" s="840" t="str">
        <f>VLOOKUP(A36,EQUIPOS!A6:D154,3,FALSE)</f>
        <v>Guadañadora, Cilindraje 41.5 cm3, Longitud del mango 1450 mm, Peso 7.4 kg</v>
      </c>
      <c r="C36" s="841"/>
      <c r="D36" s="841"/>
      <c r="E36" s="841"/>
      <c r="F36" s="841"/>
      <c r="G36" s="841"/>
      <c r="H36" s="842"/>
      <c r="I36" s="267"/>
      <c r="J36" s="268"/>
      <c r="K36" s="269">
        <f>VLOOKUP(A36,EQUIPOS!A6:D161,4,FALSE)</f>
        <v>4234.4610490546047</v>
      </c>
      <c r="L36" s="270"/>
      <c r="M36" s="271">
        <v>0.36</v>
      </c>
      <c r="N36" s="272">
        <f>K36/M36</f>
        <v>11762.391802929458</v>
      </c>
    </row>
    <row r="37" spans="1:14">
      <c r="A37" t="s">
        <v>273</v>
      </c>
      <c r="B37" s="840" t="str">
        <f>VLOOKUP(A37,EQUIPOS!A7:D154,3,FALSE)</f>
        <v>Motosierra, 93.6 cm3 - 7.1 HP, 45-90 cm - 7.9 kg</v>
      </c>
      <c r="C37" s="841"/>
      <c r="D37" s="841"/>
      <c r="E37" s="841"/>
      <c r="F37" s="841"/>
      <c r="G37" s="841"/>
      <c r="H37" s="842"/>
      <c r="I37" s="267"/>
      <c r="J37" s="268"/>
      <c r="K37" s="269">
        <f>VLOOKUP(A37,EQUIPOS!A7:D162,4,FALSE)</f>
        <v>8281.7416854304993</v>
      </c>
      <c r="L37" s="270"/>
      <c r="M37" s="271">
        <v>0.10299999999999999</v>
      </c>
      <c r="N37" s="272">
        <f>K37/M37</f>
        <v>80405.259081849508</v>
      </c>
    </row>
    <row r="38" spans="1:14">
      <c r="B38" s="840"/>
      <c r="C38" s="841"/>
      <c r="D38" s="841"/>
      <c r="E38" s="841"/>
      <c r="F38" s="841"/>
      <c r="G38" s="841"/>
      <c r="H38" s="842"/>
      <c r="I38" s="267"/>
      <c r="J38" s="268"/>
      <c r="K38" s="269"/>
      <c r="L38" s="270"/>
      <c r="M38" s="271"/>
      <c r="N38" s="273"/>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2173.2810763888888</v>
      </c>
    </row>
    <row r="43" spans="1:14" ht="15.75" thickBot="1">
      <c r="B43" s="827" t="s">
        <v>953</v>
      </c>
      <c r="C43" s="828"/>
      <c r="D43" s="828"/>
      <c r="E43" s="828"/>
      <c r="F43" s="828"/>
      <c r="G43" s="828"/>
      <c r="H43" s="828"/>
      <c r="I43" s="828"/>
      <c r="J43" s="828"/>
      <c r="K43" s="828"/>
      <c r="L43" s="828"/>
      <c r="M43" s="829"/>
      <c r="N43" s="99">
        <f>SUM(N36:N42)</f>
        <v>94340.931961167851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50</v>
      </c>
      <c r="J59" s="286">
        <v>1</v>
      </c>
      <c r="K59" s="279">
        <f>I59*J59</f>
        <v>50</v>
      </c>
      <c r="L59" s="831">
        <f>'900.2'!N78</f>
        <v>1261.1627253084005</v>
      </c>
      <c r="M59" s="832"/>
      <c r="N59" s="287">
        <f>K59*L59</f>
        <v>63058.13626542002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63058.13626542002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2.88</v>
      </c>
      <c r="N70" s="296">
        <f>K70/M70</f>
        <v>43465.621527777774</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N70+N71+N72+N73+N74</f>
        <v>43465.621527777774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200864.68975436565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40172.937950873136</v>
      </c>
      <c r="M83" s="862"/>
      <c r="N83" s="51"/>
    </row>
    <row r="84" spans="1:14">
      <c r="B84" s="89" t="s">
        <v>973</v>
      </c>
      <c r="C84" s="90"/>
      <c r="D84" s="90"/>
      <c r="E84" s="90"/>
      <c r="F84" s="90"/>
      <c r="G84" s="90"/>
      <c r="H84" s="90"/>
      <c r="I84" s="87"/>
      <c r="J84" s="88"/>
      <c r="K84" s="304">
        <v>0.05</v>
      </c>
      <c r="L84" s="861">
        <f>N78*K84</f>
        <v>10043.234487718284</v>
      </c>
      <c r="M84" s="862"/>
      <c r="N84" s="51"/>
    </row>
    <row r="85" spans="1:14" ht="15.75" thickBot="1">
      <c r="B85" s="91" t="s">
        <v>974</v>
      </c>
      <c r="C85" s="92"/>
      <c r="D85" s="92"/>
      <c r="E85" s="92"/>
      <c r="F85" s="92"/>
      <c r="G85" s="92"/>
      <c r="H85" s="92"/>
      <c r="I85" s="93"/>
      <c r="J85" s="94"/>
      <c r="K85" s="305">
        <v>0.05</v>
      </c>
      <c r="L85" s="863">
        <f>N78*K85</f>
        <v>10043.234487718284</v>
      </c>
      <c r="M85" s="864"/>
      <c r="N85" s="51"/>
    </row>
    <row r="86" spans="1:14" ht="15.75" thickBot="1">
      <c r="B86" s="827" t="s">
        <v>953</v>
      </c>
      <c r="C86" s="828"/>
      <c r="D86" s="828"/>
      <c r="E86" s="828"/>
      <c r="F86" s="828"/>
      <c r="G86" s="828"/>
      <c r="H86" s="828"/>
      <c r="I86" s="828"/>
      <c r="J86" s="828"/>
      <c r="K86" s="828"/>
      <c r="L86" s="828"/>
      <c r="M86" s="829"/>
      <c r="N86" s="52">
        <f>L83+L84+L85</f>
        <v>60259.406926309704</v>
      </c>
    </row>
    <row r="87" spans="1:14" ht="15.75" thickBot="1">
      <c r="B87" s="33"/>
      <c r="C87" s="34"/>
      <c r="D87" s="34"/>
      <c r="E87" s="34"/>
      <c r="F87" s="34"/>
      <c r="G87" s="34"/>
      <c r="H87" s="34"/>
      <c r="I87" s="34"/>
      <c r="J87" s="34"/>
      <c r="K87" s="34"/>
      <c r="L87" s="34"/>
      <c r="M87" s="34"/>
      <c r="N87" s="35"/>
    </row>
    <row r="88" spans="1:14" ht="15.75" thickBot="1">
      <c r="A88" t="s">
        <v>2015</v>
      </c>
      <c r="B88" s="827" t="s">
        <v>975</v>
      </c>
      <c r="C88" s="828"/>
      <c r="D88" s="828"/>
      <c r="E88" s="828"/>
      <c r="F88" s="828"/>
      <c r="G88" s="828"/>
      <c r="H88" s="828"/>
      <c r="I88" s="828"/>
      <c r="J88" s="828"/>
      <c r="K88" s="828"/>
      <c r="L88" s="828"/>
      <c r="M88" s="829"/>
      <c r="N88" s="188">
        <f>N78+N86</f>
        <v>261124.09668067534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28.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150</v>
      </c>
      <c r="B36" s="840" t="str">
        <f>VLOOKUP(A36,EQUIPOS!A6:D154,3,FALSE)</f>
        <v>Cargador : Potencia en el volante 125 hp, Clasificación de RPM del motor 2300.</v>
      </c>
      <c r="C36" s="841"/>
      <c r="D36" s="841"/>
      <c r="E36" s="841"/>
      <c r="F36" s="841"/>
      <c r="G36" s="841"/>
      <c r="H36" s="842"/>
      <c r="I36" s="267"/>
      <c r="J36" s="268"/>
      <c r="K36" s="269">
        <f>VLOOKUP(A36,EQUIPOS!A6:D161,4,FALSE)</f>
        <v>135569.93543430892</v>
      </c>
      <c r="L36" s="270"/>
      <c r="M36" s="271">
        <v>2.375</v>
      </c>
      <c r="N36" s="272">
        <f>K36/M36</f>
        <v>57082.078077603757</v>
      </c>
    </row>
    <row r="37" spans="1:14">
      <c r="A37" t="s">
        <v>180</v>
      </c>
      <c r="B37" s="840" t="str">
        <f>VLOOKUP(A37,EQUIPOS!A7:D154,3,FALSE)</f>
        <v>Compresor 120 HP, con martillo.</v>
      </c>
      <c r="C37" s="841"/>
      <c r="D37" s="841"/>
      <c r="E37" s="841"/>
      <c r="F37" s="841"/>
      <c r="G37" s="841"/>
      <c r="H37" s="842"/>
      <c r="I37" s="267"/>
      <c r="J37" s="268"/>
      <c r="K37" s="269">
        <f>VLOOKUP(A37,EQUIPOS!A7:D162,4,FALSE)</f>
        <v>49548.881878644002</v>
      </c>
      <c r="L37" s="270"/>
      <c r="M37" s="271">
        <v>2.375</v>
      </c>
      <c r="N37" s="272">
        <f>K37/M37</f>
        <v>20862.687106797475</v>
      </c>
    </row>
    <row r="38" spans="1:14">
      <c r="A38" t="s">
        <v>195</v>
      </c>
      <c r="B38" s="840" t="str">
        <f>VLOOKUP(A38,EQUIPOS!A7:D154,3,FALSE)</f>
        <v xml:space="preserve">Equipo de oxicorte, Capacidad de corte: hasta 6´´ (152mm) </v>
      </c>
      <c r="C38" s="841"/>
      <c r="D38" s="841"/>
      <c r="E38" s="841"/>
      <c r="F38" s="841"/>
      <c r="G38" s="841"/>
      <c r="H38" s="842"/>
      <c r="I38" s="267"/>
      <c r="J38" s="268"/>
      <c r="K38" s="269">
        <f>VLOOKUP(A38,EQUIPOS!A7:D162,4,FALSE)</f>
        <v>26011.481209485759</v>
      </c>
      <c r="L38" s="270"/>
      <c r="M38" s="271">
        <v>2.375</v>
      </c>
      <c r="N38" s="273">
        <f>K38/M38</f>
        <v>10952.20261452032</v>
      </c>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0.1</v>
      </c>
      <c r="M42" s="852"/>
      <c r="N42" s="105">
        <f>N76*L42</f>
        <v>1549.7775190231998</v>
      </c>
    </row>
    <row r="43" spans="1:14" ht="15.75" thickBot="1">
      <c r="B43" s="827" t="s">
        <v>953</v>
      </c>
      <c r="C43" s="828"/>
      <c r="D43" s="828"/>
      <c r="E43" s="828"/>
      <c r="F43" s="828"/>
      <c r="G43" s="828"/>
      <c r="H43" s="828"/>
      <c r="I43" s="828"/>
      <c r="J43" s="828"/>
      <c r="K43" s="828"/>
      <c r="L43" s="828"/>
      <c r="M43" s="829"/>
      <c r="N43" s="99">
        <f>SUM(N36:N42)</f>
        <v>90446.745317944748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31">
        <f>'900.2'!N78</f>
        <v>1261.1627253084005</v>
      </c>
      <c r="M59" s="832"/>
      <c r="N59" s="287">
        <f>K59*L59</f>
        <v>1261.1627253084005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1261.1627253084005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19</v>
      </c>
      <c r="N70" s="296">
        <f>K70/M70</f>
        <v>9882.7097368421037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N70+N71+N72+N73+N74</f>
        <v>15497.775190231998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182">
        <f>N43+N54+N65+N76</f>
        <v>107205.68323348515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21441.136646697032</v>
      </c>
      <c r="M83" s="862"/>
      <c r="N83" s="51"/>
    </row>
    <row r="84" spans="1:14">
      <c r="B84" s="89" t="s">
        <v>973</v>
      </c>
      <c r="C84" s="90"/>
      <c r="D84" s="90"/>
      <c r="E84" s="90"/>
      <c r="F84" s="90"/>
      <c r="G84" s="90"/>
      <c r="H84" s="90"/>
      <c r="I84" s="87"/>
      <c r="J84" s="88"/>
      <c r="K84" s="304">
        <v>0.05</v>
      </c>
      <c r="L84" s="861">
        <f>N78*K84</f>
        <v>5360.284161674258</v>
      </c>
      <c r="M84" s="862"/>
      <c r="N84" s="51"/>
    </row>
    <row r="85" spans="1:14" ht="15.75" thickBot="1">
      <c r="B85" s="91" t="s">
        <v>974</v>
      </c>
      <c r="C85" s="92"/>
      <c r="D85" s="92"/>
      <c r="E85" s="92"/>
      <c r="F85" s="92"/>
      <c r="G85" s="92"/>
      <c r="H85" s="92"/>
      <c r="I85" s="93"/>
      <c r="J85" s="94"/>
      <c r="K85" s="305">
        <v>0.05</v>
      </c>
      <c r="L85" s="863">
        <f>N78*K85</f>
        <v>5360.284161674258</v>
      </c>
      <c r="M85" s="864"/>
      <c r="N85" s="51"/>
    </row>
    <row r="86" spans="1:14" ht="15.75" thickBot="1">
      <c r="B86" s="827" t="s">
        <v>953</v>
      </c>
      <c r="C86" s="828"/>
      <c r="D86" s="828"/>
      <c r="E86" s="828"/>
      <c r="F86" s="828"/>
      <c r="G86" s="828"/>
      <c r="H86" s="828"/>
      <c r="I86" s="828"/>
      <c r="J86" s="828"/>
      <c r="K86" s="828"/>
      <c r="L86" s="828"/>
      <c r="M86" s="829"/>
      <c r="N86" s="52">
        <f>L83+L84+L85</f>
        <v>32161.70497004555</v>
      </c>
    </row>
    <row r="87" spans="1:14" ht="15.75" thickBot="1">
      <c r="B87" s="33"/>
      <c r="C87" s="34"/>
      <c r="D87" s="34"/>
      <c r="E87" s="34"/>
      <c r="F87" s="34"/>
      <c r="G87" s="34"/>
      <c r="H87" s="34"/>
      <c r="I87" s="34"/>
      <c r="J87" s="34"/>
      <c r="K87" s="34"/>
      <c r="L87" s="34"/>
      <c r="M87" s="34"/>
      <c r="N87" s="35"/>
    </row>
    <row r="88" spans="1:14" ht="15.75" thickBot="1">
      <c r="A88" t="s">
        <v>2015</v>
      </c>
      <c r="B88" s="827" t="s">
        <v>975</v>
      </c>
      <c r="C88" s="828"/>
      <c r="D88" s="828"/>
      <c r="E88" s="828"/>
      <c r="F88" s="828"/>
      <c r="G88" s="828"/>
      <c r="H88" s="828"/>
      <c r="I88" s="828"/>
      <c r="J88" s="828"/>
      <c r="K88" s="828"/>
      <c r="L88" s="828"/>
      <c r="M88" s="829"/>
      <c r="N88" s="52">
        <f>N78+N86</f>
        <v>139367.38820353069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c r="B106" s="865"/>
      <c r="C106" s="866"/>
      <c r="D106" s="866"/>
      <c r="E106" s="866"/>
      <c r="F106" s="866"/>
      <c r="G106" s="866"/>
      <c r="H106" s="866"/>
      <c r="I106" s="866"/>
      <c r="J106" s="866"/>
      <c r="K106" s="866"/>
      <c r="L106" s="866"/>
      <c r="M106" s="866"/>
      <c r="N106" s="867"/>
    </row>
    <row r="107" spans="2:14" ht="27.7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1"/>
      <c r="C1" s="886"/>
      <c r="D1" s="887"/>
      <c r="E1" s="887"/>
      <c r="F1" s="887"/>
      <c r="G1" s="887"/>
      <c r="H1" s="887"/>
      <c r="I1" s="887"/>
      <c r="J1" s="888"/>
      <c r="K1" s="889" t="s">
        <v>933</v>
      </c>
      <c r="L1" s="891" t="s">
        <v>2198</v>
      </c>
      <c r="M1" s="892"/>
      <c r="N1" s="893"/>
    </row>
    <row r="2" spans="2:14">
      <c r="B2" s="872"/>
      <c r="C2" s="883" t="s">
        <v>934</v>
      </c>
      <c r="D2" s="884"/>
      <c r="E2" s="884"/>
      <c r="F2" s="884"/>
      <c r="G2" s="884"/>
      <c r="H2" s="884"/>
      <c r="I2" s="884"/>
      <c r="J2" s="885"/>
      <c r="K2" s="890"/>
      <c r="L2" s="894"/>
      <c r="M2" s="895"/>
      <c r="N2" s="896"/>
    </row>
    <row r="3" spans="2:14">
      <c r="B3" s="872"/>
      <c r="C3" s="883" t="s">
        <v>2199</v>
      </c>
      <c r="D3" s="884"/>
      <c r="E3" s="884"/>
      <c r="F3" s="884"/>
      <c r="G3" s="884"/>
      <c r="H3" s="884"/>
      <c r="I3" s="884"/>
      <c r="J3" s="885"/>
      <c r="K3" s="874" t="s">
        <v>935</v>
      </c>
      <c r="L3" s="899">
        <v>1</v>
      </c>
      <c r="M3" s="900"/>
      <c r="N3" s="901"/>
    </row>
    <row r="4" spans="2:14">
      <c r="B4" s="872"/>
      <c r="C4" s="883" t="s">
        <v>2200</v>
      </c>
      <c r="D4" s="884"/>
      <c r="E4" s="884"/>
      <c r="F4" s="884"/>
      <c r="G4" s="884"/>
      <c r="H4" s="884"/>
      <c r="I4" s="884"/>
      <c r="J4" s="885"/>
      <c r="K4" s="897"/>
      <c r="L4" s="902"/>
      <c r="M4" s="903"/>
      <c r="N4" s="904"/>
    </row>
    <row r="5" spans="2:14">
      <c r="B5" s="872"/>
      <c r="C5" s="883" t="s">
        <v>2201</v>
      </c>
      <c r="D5" s="884"/>
      <c r="E5" s="884"/>
      <c r="F5" s="884"/>
      <c r="G5" s="884"/>
      <c r="H5" s="884"/>
      <c r="I5" s="884"/>
      <c r="J5" s="885"/>
      <c r="K5" s="874" t="s">
        <v>936</v>
      </c>
      <c r="L5" s="876"/>
      <c r="M5" s="876" t="s">
        <v>937</v>
      </c>
      <c r="N5" s="878"/>
    </row>
    <row r="6" spans="2:14" ht="15.75" thickBot="1">
      <c r="B6" s="873"/>
      <c r="C6" s="880"/>
      <c r="D6" s="881"/>
      <c r="E6" s="881"/>
      <c r="F6" s="881"/>
      <c r="G6" s="881"/>
      <c r="H6" s="881"/>
      <c r="I6" s="881"/>
      <c r="J6" s="882"/>
      <c r="K6" s="875"/>
      <c r="L6" s="877"/>
      <c r="M6" s="877"/>
      <c r="N6" s="879"/>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5" t="s">
        <v>2205</v>
      </c>
      <c r="C10" s="906"/>
      <c r="D10" s="906"/>
      <c r="E10" s="906"/>
      <c r="F10" s="391" t="s">
        <v>2206</v>
      </c>
      <c r="G10" s="79"/>
      <c r="H10" s="359"/>
      <c r="I10" s="907" t="s">
        <v>2207</v>
      </c>
      <c r="J10" s="907"/>
      <c r="K10" s="392" t="s">
        <v>2206</v>
      </c>
      <c r="L10" s="356"/>
      <c r="M10" s="356"/>
      <c r="N10" s="35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312</v>
      </c>
      <c r="B36" s="840" t="str">
        <f>VLOOKUP(A36,EQUIPOS!A6:D154,3,FALSE)</f>
        <v>Retroexcavadora sobre oruga, potencia 138 HP, balde de 1,5 m3.</v>
      </c>
      <c r="C36" s="841"/>
      <c r="D36" s="841"/>
      <c r="E36" s="841"/>
      <c r="F36" s="841"/>
      <c r="G36" s="841"/>
      <c r="H36" s="842"/>
      <c r="I36" s="267"/>
      <c r="J36" s="268"/>
      <c r="K36" s="269">
        <f>VLOOKUP(A36,EQUIPOS!A6:D161,4,FALSE)</f>
        <v>223698.73840157755</v>
      </c>
      <c r="L36" s="270"/>
      <c r="M36" s="271">
        <v>2.5</v>
      </c>
      <c r="N36" s="272">
        <f>K36/M36</f>
        <v>89479.495360631016</v>
      </c>
    </row>
    <row r="37" spans="1:14">
      <c r="A37" t="s">
        <v>180</v>
      </c>
      <c r="B37" s="840" t="str">
        <f>VLOOKUP(A37,EQUIPOS!A7:D154,3,FALSE)</f>
        <v>Compresor 120 HP, con martillo.</v>
      </c>
      <c r="C37" s="841"/>
      <c r="D37" s="841"/>
      <c r="E37" s="841"/>
      <c r="F37" s="841"/>
      <c r="G37" s="841"/>
      <c r="H37" s="842"/>
      <c r="I37" s="267"/>
      <c r="J37" s="268"/>
      <c r="K37" s="269">
        <f>VLOOKUP(A37,EQUIPOS!A7:D162,4,FALSE)</f>
        <v>49548.881878644002</v>
      </c>
      <c r="L37" s="270"/>
      <c r="M37" s="271">
        <v>2.5</v>
      </c>
      <c r="N37" s="272">
        <f>K37/M37</f>
        <v>19819.552751457602</v>
      </c>
    </row>
    <row r="38" spans="1:14">
      <c r="A38" t="s">
        <v>195</v>
      </c>
      <c r="B38" s="840" t="str">
        <f>VLOOKUP(A38,EQUIPOS!A8:D154,3,FALSE)</f>
        <v xml:space="preserve">Equipo de oxicorte, Capacidad de corte: hasta 6´´ (152mm) </v>
      </c>
      <c r="C38" s="841"/>
      <c r="D38" s="841"/>
      <c r="E38" s="841"/>
      <c r="F38" s="841"/>
      <c r="G38" s="841"/>
      <c r="H38" s="842"/>
      <c r="I38" s="267"/>
      <c r="J38" s="268"/>
      <c r="K38" s="269">
        <f>VLOOKUP(A38,EQUIPOS!A8:D163,4,FALSE)</f>
        <v>26011.481209485759</v>
      </c>
      <c r="L38" s="270"/>
      <c r="M38" s="271">
        <v>2.5</v>
      </c>
      <c r="N38" s="272">
        <f>K38/M38</f>
        <v>10404.592483794304</v>
      </c>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294.45772861440798</v>
      </c>
    </row>
    <row r="43" spans="1:14" ht="15.75" thickBot="1">
      <c r="B43" s="827" t="s">
        <v>953</v>
      </c>
      <c r="C43" s="828"/>
      <c r="D43" s="828"/>
      <c r="E43" s="828"/>
      <c r="F43" s="828"/>
      <c r="G43" s="828"/>
      <c r="H43" s="828"/>
      <c r="I43" s="828"/>
      <c r="J43" s="828"/>
      <c r="K43" s="828"/>
      <c r="L43" s="828"/>
      <c r="M43" s="829"/>
      <c r="N43" s="99">
        <f>SUM(N36:N42)</f>
        <v>119998.09832449732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31">
        <f>'900.2'!N78</f>
        <v>1261.1627253084005</v>
      </c>
      <c r="M59" s="832"/>
      <c r="N59" s="287">
        <f>K59*L59</f>
        <v>1261.1627253084005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1261.1627253084005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20</v>
      </c>
      <c r="N70" s="296">
        <f>K70/M70</f>
        <v>9388.5742499999997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N70+N71+N72+N73+N74</f>
        <v>14722.886430720398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135982.14748052612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27196.429496105226</v>
      </c>
      <c r="M83" s="862"/>
      <c r="N83" s="51"/>
    </row>
    <row r="84" spans="1:14">
      <c r="B84" s="89" t="s">
        <v>973</v>
      </c>
      <c r="C84" s="90"/>
      <c r="D84" s="90"/>
      <c r="E84" s="90"/>
      <c r="F84" s="90"/>
      <c r="G84" s="90"/>
      <c r="H84" s="90"/>
      <c r="I84" s="87"/>
      <c r="J84" s="88"/>
      <c r="K84" s="304">
        <v>0.05</v>
      </c>
      <c r="L84" s="861">
        <f>N78*K84</f>
        <v>6799.1073740263064</v>
      </c>
      <c r="M84" s="862"/>
      <c r="N84" s="51"/>
    </row>
    <row r="85" spans="1:14" ht="15.75" thickBot="1">
      <c r="B85" s="91" t="s">
        <v>974</v>
      </c>
      <c r="C85" s="92"/>
      <c r="D85" s="92"/>
      <c r="E85" s="92"/>
      <c r="F85" s="92"/>
      <c r="G85" s="92"/>
      <c r="H85" s="92"/>
      <c r="I85" s="93"/>
      <c r="J85" s="94"/>
      <c r="K85" s="305">
        <v>0.05</v>
      </c>
      <c r="L85" s="863">
        <f>N78*K85</f>
        <v>6799.1073740263064</v>
      </c>
      <c r="M85" s="864"/>
      <c r="N85" s="51"/>
    </row>
    <row r="86" spans="1:14" ht="15.75" thickBot="1">
      <c r="B86" s="827" t="s">
        <v>953</v>
      </c>
      <c r="C86" s="828"/>
      <c r="D86" s="828"/>
      <c r="E86" s="828"/>
      <c r="F86" s="828"/>
      <c r="G86" s="828"/>
      <c r="H86" s="828"/>
      <c r="I86" s="828"/>
      <c r="J86" s="828"/>
      <c r="K86" s="828"/>
      <c r="L86" s="828"/>
      <c r="M86" s="829"/>
      <c r="N86" s="52">
        <f>L83+L84+L85</f>
        <v>40794.64424415784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176776.79172468395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28.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71"/>
      <c r="C1" s="886"/>
      <c r="D1" s="887"/>
      <c r="E1" s="887"/>
      <c r="F1" s="887"/>
      <c r="G1" s="887"/>
      <c r="H1" s="887"/>
      <c r="I1" s="887"/>
      <c r="J1" s="888"/>
      <c r="K1" s="889" t="s">
        <v>933</v>
      </c>
      <c r="L1" s="891" t="s">
        <v>2198</v>
      </c>
      <c r="M1" s="892"/>
      <c r="N1" s="893"/>
    </row>
    <row r="2" spans="2:14">
      <c r="B2" s="872"/>
      <c r="C2" s="883" t="s">
        <v>934</v>
      </c>
      <c r="D2" s="884"/>
      <c r="E2" s="884"/>
      <c r="F2" s="884"/>
      <c r="G2" s="884"/>
      <c r="H2" s="884"/>
      <c r="I2" s="884"/>
      <c r="J2" s="885"/>
      <c r="K2" s="890"/>
      <c r="L2" s="894"/>
      <c r="M2" s="895"/>
      <c r="N2" s="896"/>
    </row>
    <row r="3" spans="2:14">
      <c r="B3" s="872"/>
      <c r="C3" s="883" t="s">
        <v>2199</v>
      </c>
      <c r="D3" s="884"/>
      <c r="E3" s="884"/>
      <c r="F3" s="884"/>
      <c r="G3" s="884"/>
      <c r="H3" s="884"/>
      <c r="I3" s="884"/>
      <c r="J3" s="885"/>
      <c r="K3" s="874" t="s">
        <v>935</v>
      </c>
      <c r="L3" s="899">
        <v>1</v>
      </c>
      <c r="M3" s="900"/>
      <c r="N3" s="901"/>
    </row>
    <row r="4" spans="2:14">
      <c r="B4" s="872"/>
      <c r="C4" s="883" t="s">
        <v>2200</v>
      </c>
      <c r="D4" s="884"/>
      <c r="E4" s="884"/>
      <c r="F4" s="884"/>
      <c r="G4" s="884"/>
      <c r="H4" s="884"/>
      <c r="I4" s="884"/>
      <c r="J4" s="885"/>
      <c r="K4" s="897"/>
      <c r="L4" s="902"/>
      <c r="M4" s="903"/>
      <c r="N4" s="904"/>
    </row>
    <row r="5" spans="2:14">
      <c r="B5" s="872"/>
      <c r="C5" s="883" t="s">
        <v>2201</v>
      </c>
      <c r="D5" s="884"/>
      <c r="E5" s="884"/>
      <c r="F5" s="884"/>
      <c r="G5" s="884"/>
      <c r="H5" s="884"/>
      <c r="I5" s="884"/>
      <c r="J5" s="885"/>
      <c r="K5" s="874" t="s">
        <v>936</v>
      </c>
      <c r="L5" s="876"/>
      <c r="M5" s="876" t="s">
        <v>937</v>
      </c>
      <c r="N5" s="878"/>
    </row>
    <row r="6" spans="2:14" ht="15.75" thickBot="1">
      <c r="B6" s="873"/>
      <c r="C6" s="880"/>
      <c r="D6" s="881"/>
      <c r="E6" s="881"/>
      <c r="F6" s="881"/>
      <c r="G6" s="881"/>
      <c r="H6" s="881"/>
      <c r="I6" s="881"/>
      <c r="J6" s="882"/>
      <c r="K6" s="875"/>
      <c r="L6" s="877"/>
      <c r="M6" s="877"/>
      <c r="N6" s="879"/>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5" t="s">
        <v>2205</v>
      </c>
      <c r="C10" s="906"/>
      <c r="D10" s="906"/>
      <c r="E10" s="906"/>
      <c r="F10" s="391" t="s">
        <v>2206</v>
      </c>
      <c r="G10" s="79"/>
      <c r="H10" s="359"/>
      <c r="I10" s="907" t="s">
        <v>2207</v>
      </c>
      <c r="J10" s="907"/>
      <c r="K10" s="392" t="s">
        <v>2206</v>
      </c>
      <c r="L10" s="356"/>
      <c r="M10" s="356"/>
      <c r="N10" s="35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150</v>
      </c>
      <c r="B36" s="840" t="str">
        <f>VLOOKUP(A36,EQUIPOS!A6:D154,3,FALSE)</f>
        <v>Cargador : Potencia en el volante 125 hp, Clasificación de RPM del motor 2300.</v>
      </c>
      <c r="C36" s="841"/>
      <c r="D36" s="841"/>
      <c r="E36" s="841"/>
      <c r="F36" s="841"/>
      <c r="G36" s="841"/>
      <c r="H36" s="842"/>
      <c r="I36" s="267"/>
      <c r="J36" s="268"/>
      <c r="K36" s="269">
        <f>VLOOKUP(A36,EQUIPOS!A6:D161,4,FALSE)</f>
        <v>135569.93543430892</v>
      </c>
      <c r="L36" s="270"/>
      <c r="M36" s="271">
        <v>9.25</v>
      </c>
      <c r="N36" s="272">
        <f>K36/M36</f>
        <v>14656.209236141505</v>
      </c>
    </row>
    <row r="37" spans="1:14">
      <c r="A37" t="s">
        <v>180</v>
      </c>
      <c r="B37" s="840" t="str">
        <f>VLOOKUP(A37,EQUIPOS!A7:D154,3,FALSE)</f>
        <v>Compresor 120 HP, con martillo.</v>
      </c>
      <c r="C37" s="841"/>
      <c r="D37" s="841"/>
      <c r="E37" s="841"/>
      <c r="F37" s="841"/>
      <c r="G37" s="841"/>
      <c r="H37" s="842"/>
      <c r="I37" s="267"/>
      <c r="J37" s="268"/>
      <c r="K37" s="269">
        <f>VLOOKUP(A37,EQUIPOS!A7:D162,4,FALSE)</f>
        <v>49548.881878644002</v>
      </c>
      <c r="L37" s="270"/>
      <c r="M37" s="271">
        <v>9.25</v>
      </c>
      <c r="N37" s="272">
        <f>K37/M37</f>
        <v>5356.6358787723248</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62.666819895785942</v>
      </c>
    </row>
    <row r="43" spans="1:14" ht="15.75" thickBot="1">
      <c r="B43" s="827" t="s">
        <v>953</v>
      </c>
      <c r="C43" s="828"/>
      <c r="D43" s="828"/>
      <c r="E43" s="828"/>
      <c r="F43" s="828"/>
      <c r="G43" s="828"/>
      <c r="H43" s="828"/>
      <c r="I43" s="828"/>
      <c r="J43" s="828"/>
      <c r="K43" s="828"/>
      <c r="L43" s="828"/>
      <c r="M43" s="829"/>
      <c r="N43" s="99">
        <f>SUM(N36:N42)</f>
        <v>20075.511934809616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31">
        <f>'900.2'!N78</f>
        <v>1261.1627253084005</v>
      </c>
      <c r="M59" s="832"/>
      <c r="N59" s="287">
        <f>K59*L59</f>
        <v>1261.1627253084005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1261.1627253084005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74</v>
      </c>
      <c r="N70" s="296">
        <f>K70/M70</f>
        <v>1691.6349999999998</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N70+N71+N72+N73+N74</f>
        <v>3133.3409947892969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24470.015654907314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4894.0031309814631</v>
      </c>
      <c r="M83" s="862"/>
      <c r="N83" s="51"/>
    </row>
    <row r="84" spans="1:14">
      <c r="B84" s="89" t="s">
        <v>973</v>
      </c>
      <c r="C84" s="90"/>
      <c r="D84" s="90"/>
      <c r="E84" s="90"/>
      <c r="F84" s="90"/>
      <c r="G84" s="90"/>
      <c r="H84" s="90"/>
      <c r="I84" s="87"/>
      <c r="J84" s="88"/>
      <c r="K84" s="304">
        <v>0.05</v>
      </c>
      <c r="L84" s="861">
        <f>N78*K84</f>
        <v>1223.5007827453658</v>
      </c>
      <c r="M84" s="862"/>
      <c r="N84" s="51"/>
    </row>
    <row r="85" spans="1:14" ht="15.75" thickBot="1">
      <c r="B85" s="91" t="s">
        <v>974</v>
      </c>
      <c r="C85" s="92"/>
      <c r="D85" s="92"/>
      <c r="E85" s="92"/>
      <c r="F85" s="92"/>
      <c r="G85" s="92"/>
      <c r="H85" s="92"/>
      <c r="I85" s="93"/>
      <c r="J85" s="94"/>
      <c r="K85" s="305">
        <v>0.05</v>
      </c>
      <c r="L85" s="863">
        <f>N78*K85</f>
        <v>1223.5007827453658</v>
      </c>
      <c r="M85" s="864"/>
      <c r="N85" s="51"/>
    </row>
    <row r="86" spans="1:14" ht="15.75" thickBot="1">
      <c r="B86" s="827" t="s">
        <v>953</v>
      </c>
      <c r="C86" s="828"/>
      <c r="D86" s="828"/>
      <c r="E86" s="828"/>
      <c r="F86" s="828"/>
      <c r="G86" s="828"/>
      <c r="H86" s="828"/>
      <c r="I86" s="828"/>
      <c r="J86" s="828"/>
      <c r="K86" s="828"/>
      <c r="L86" s="828"/>
      <c r="M86" s="829"/>
      <c r="N86" s="52">
        <f>L83+L84+L85</f>
        <v>7341.0046964721942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31811.02035137951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22.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180</v>
      </c>
      <c r="B36" s="840" t="str">
        <f>VLOOKUP(A36,EQUIPOS!A6:D154,3,FALSE)</f>
        <v>Compresor 120 HP, con martillo.</v>
      </c>
      <c r="C36" s="841"/>
      <c r="D36" s="841"/>
      <c r="E36" s="841"/>
      <c r="F36" s="841"/>
      <c r="G36" s="841"/>
      <c r="H36" s="842"/>
      <c r="I36" s="267"/>
      <c r="J36" s="268"/>
      <c r="K36" s="269">
        <f>VLOOKUP(A36,EQUIPOS!A6:D161,4,FALSE)</f>
        <v>49548.881878644002</v>
      </c>
      <c r="L36" s="270"/>
      <c r="M36" s="271">
        <v>2.5</v>
      </c>
      <c r="N36" s="272">
        <f>K36/M36</f>
        <v>19819.552751457602</v>
      </c>
    </row>
    <row r="37" spans="1:14">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0.1</v>
      </c>
      <c r="M42" s="852"/>
      <c r="N42" s="105">
        <f>N76*L42</f>
        <v>1251.8099</v>
      </c>
    </row>
    <row r="43" spans="1:14" ht="15.75" thickBot="1">
      <c r="B43" s="827" t="s">
        <v>953</v>
      </c>
      <c r="C43" s="828"/>
      <c r="D43" s="828"/>
      <c r="E43" s="828"/>
      <c r="F43" s="828"/>
      <c r="G43" s="828"/>
      <c r="H43" s="828"/>
      <c r="I43" s="828"/>
      <c r="J43" s="828"/>
      <c r="K43" s="828"/>
      <c r="L43" s="828"/>
      <c r="M43" s="829"/>
      <c r="N43" s="99">
        <f>SUM(N36:N42)</f>
        <v>21071.362651457603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31">
        <f>'900.2'!N78</f>
        <v>1261.1627253084005</v>
      </c>
      <c r="M59" s="832"/>
      <c r="N59" s="287">
        <f>K59*L59</f>
        <v>1261.1627253084005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1261.1627253084005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20</v>
      </c>
      <c r="N70" s="296">
        <f>K70/M70</f>
        <v>12518.098999999998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N70+N71+N72+N73+N74</f>
        <v>12518.098999999998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34850.624376766005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6970.1248753532018</v>
      </c>
      <c r="M83" s="862"/>
      <c r="N83" s="51"/>
    </row>
    <row r="84" spans="1:14">
      <c r="B84" s="89" t="s">
        <v>973</v>
      </c>
      <c r="C84" s="90"/>
      <c r="D84" s="90"/>
      <c r="E84" s="90"/>
      <c r="F84" s="90"/>
      <c r="G84" s="90"/>
      <c r="H84" s="90"/>
      <c r="I84" s="87"/>
      <c r="J84" s="88"/>
      <c r="K84" s="304">
        <v>0.05</v>
      </c>
      <c r="L84" s="861">
        <f>N78*K84</f>
        <v>1742.5312188383004</v>
      </c>
      <c r="M84" s="862"/>
      <c r="N84" s="51"/>
    </row>
    <row r="85" spans="1:14" ht="15.75" thickBot="1">
      <c r="B85" s="91" t="s">
        <v>974</v>
      </c>
      <c r="C85" s="92"/>
      <c r="D85" s="92"/>
      <c r="E85" s="92"/>
      <c r="F85" s="92"/>
      <c r="G85" s="92"/>
      <c r="H85" s="92"/>
      <c r="I85" s="93"/>
      <c r="J85" s="94"/>
      <c r="K85" s="305">
        <v>0.05</v>
      </c>
      <c r="L85" s="863">
        <f>N78*K85</f>
        <v>1742.5312188383004</v>
      </c>
      <c r="M85" s="864"/>
      <c r="N85" s="51"/>
    </row>
    <row r="86" spans="1:14" ht="15.75" thickBot="1">
      <c r="B86" s="827" t="s">
        <v>953</v>
      </c>
      <c r="C86" s="828"/>
      <c r="D86" s="828"/>
      <c r="E86" s="828"/>
      <c r="F86" s="828"/>
      <c r="G86" s="828"/>
      <c r="H86" s="828"/>
      <c r="I86" s="828"/>
      <c r="J86" s="828"/>
      <c r="K86" s="828"/>
      <c r="L86" s="828"/>
      <c r="M86" s="829"/>
      <c r="N86" s="52">
        <f>L83+L84+L85</f>
        <v>10455.187313029801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45305.81168979581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150</v>
      </c>
      <c r="B36" s="840" t="str">
        <f>VLOOKUP(A36,EQUIPOS!A6:D154,3,FALSE)</f>
        <v>Cargador : Potencia en el volante 125 hp, Clasificación de RPM del motor 2300.</v>
      </c>
      <c r="C36" s="841"/>
      <c r="D36" s="841"/>
      <c r="E36" s="841"/>
      <c r="F36" s="841"/>
      <c r="G36" s="841"/>
      <c r="H36" s="842"/>
      <c r="I36" s="267"/>
      <c r="J36" s="268"/>
      <c r="K36" s="269">
        <f>VLOOKUP(A36,EQUIPOS!A6:D161,4,FALSE)</f>
        <v>135569.93543430892</v>
      </c>
      <c r="L36" s="270"/>
      <c r="M36" s="271">
        <v>2.375</v>
      </c>
      <c r="N36" s="272">
        <f>K36/M36</f>
        <v>57082.078077603757</v>
      </c>
    </row>
    <row r="37" spans="1:14">
      <c r="A37" t="s">
        <v>180</v>
      </c>
      <c r="B37" s="840" t="str">
        <f>VLOOKUP(A37,EQUIPOS!A7:D154,3,FALSE)</f>
        <v>Compresor 120 HP, con martillo.</v>
      </c>
      <c r="C37" s="841"/>
      <c r="D37" s="841"/>
      <c r="E37" s="841"/>
      <c r="F37" s="841"/>
      <c r="G37" s="841"/>
      <c r="H37" s="842"/>
      <c r="I37" s="267"/>
      <c r="J37" s="268"/>
      <c r="K37" s="269">
        <f>VLOOKUP(A37,EQUIPOS!A7:D162,4,FALSE)</f>
        <v>49548.881878644002</v>
      </c>
      <c r="L37" s="270"/>
      <c r="M37" s="271">
        <v>2.375</v>
      </c>
      <c r="N37" s="272">
        <f>K37/M37</f>
        <v>20862.687106797475</v>
      </c>
    </row>
    <row r="38" spans="1:14">
      <c r="A38" t="s">
        <v>195</v>
      </c>
      <c r="B38" s="840" t="str">
        <f>VLOOKUP(A38,EQUIPOS!A8:D154,3,FALSE)</f>
        <v xml:space="preserve">Equipo de oxicorte, Capacidad de corte: hasta 6´´ (152mm) </v>
      </c>
      <c r="C38" s="841"/>
      <c r="D38" s="841"/>
      <c r="E38" s="841"/>
      <c r="F38" s="841"/>
      <c r="G38" s="841"/>
      <c r="H38" s="842"/>
      <c r="I38" s="267"/>
      <c r="J38" s="268"/>
      <c r="K38" s="269">
        <f>VLOOKUP(A38,EQUIPOS!A8:D163,4,FALSE)</f>
        <v>26011.481209485759</v>
      </c>
      <c r="L38" s="270"/>
      <c r="M38" s="271">
        <v>2.375</v>
      </c>
      <c r="N38" s="272">
        <f>K38/M38</f>
        <v>10952.20261452032</v>
      </c>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0.1</v>
      </c>
      <c r="M42" s="852"/>
      <c r="N42" s="105">
        <f>N76*L42</f>
        <v>1549.7775190231998</v>
      </c>
    </row>
    <row r="43" spans="1:14" ht="15.75" thickBot="1">
      <c r="B43" s="827" t="s">
        <v>953</v>
      </c>
      <c r="C43" s="828"/>
      <c r="D43" s="828"/>
      <c r="E43" s="828"/>
      <c r="F43" s="828"/>
      <c r="G43" s="828"/>
      <c r="H43" s="828"/>
      <c r="I43" s="828"/>
      <c r="J43" s="828"/>
      <c r="K43" s="828"/>
      <c r="L43" s="828"/>
      <c r="M43" s="829"/>
      <c r="N43" s="99">
        <f>SUM(N36:N42)</f>
        <v>90446.745317944748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31">
        <f>'900.2'!N78</f>
        <v>1261.1627253084005</v>
      </c>
      <c r="M59" s="832"/>
      <c r="N59" s="287">
        <f>K59*L59</f>
        <v>1261.1627253084005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1261.1627253084005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19</v>
      </c>
      <c r="N70" s="296">
        <f>K70/M70</f>
        <v>9882.7097368421037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N70+N71+N72+N73+N74</f>
        <v>15497.775190231998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107205.68323348515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21441.136646697032</v>
      </c>
      <c r="M83" s="862"/>
      <c r="N83" s="51"/>
    </row>
    <row r="84" spans="1:14">
      <c r="B84" s="89" t="s">
        <v>973</v>
      </c>
      <c r="C84" s="90"/>
      <c r="D84" s="90"/>
      <c r="E84" s="90"/>
      <c r="F84" s="90"/>
      <c r="G84" s="90"/>
      <c r="H84" s="90"/>
      <c r="I84" s="87"/>
      <c r="J84" s="88"/>
      <c r="K84" s="304">
        <v>0.05</v>
      </c>
      <c r="L84" s="861">
        <f>N78*K84</f>
        <v>5360.284161674258</v>
      </c>
      <c r="M84" s="862"/>
      <c r="N84" s="51"/>
    </row>
    <row r="85" spans="1:14" ht="15.75" thickBot="1">
      <c r="B85" s="91" t="s">
        <v>974</v>
      </c>
      <c r="C85" s="92"/>
      <c r="D85" s="92"/>
      <c r="E85" s="92"/>
      <c r="F85" s="92"/>
      <c r="G85" s="92"/>
      <c r="H85" s="92"/>
      <c r="I85" s="93"/>
      <c r="J85" s="94"/>
      <c r="K85" s="305">
        <v>0.05</v>
      </c>
      <c r="L85" s="863">
        <f>N78*K85</f>
        <v>5360.284161674258</v>
      </c>
      <c r="M85" s="864"/>
      <c r="N85" s="51"/>
    </row>
    <row r="86" spans="1:14" ht="15.75" thickBot="1">
      <c r="B86" s="827" t="s">
        <v>953</v>
      </c>
      <c r="C86" s="828"/>
      <c r="D86" s="828"/>
      <c r="E86" s="828"/>
      <c r="F86" s="828"/>
      <c r="G86" s="828"/>
      <c r="H86" s="828"/>
      <c r="I86" s="828"/>
      <c r="J86" s="828"/>
      <c r="K86" s="828"/>
      <c r="L86" s="828"/>
      <c r="M86" s="829"/>
      <c r="N86" s="52">
        <f>L83+L84+L85</f>
        <v>32161.70497004555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139367.38820353069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312</v>
      </c>
      <c r="B36" s="840" t="str">
        <f>VLOOKUP(A36,EQUIPOS!A6:D154,3,FALSE)</f>
        <v>Retroexcavadora sobre oruga, potencia 138 HP, balde de 1,5 m3.</v>
      </c>
      <c r="C36" s="841"/>
      <c r="D36" s="841"/>
      <c r="E36" s="841"/>
      <c r="F36" s="841"/>
      <c r="G36" s="841"/>
      <c r="H36" s="842"/>
      <c r="I36" s="267"/>
      <c r="J36" s="268"/>
      <c r="K36" s="269">
        <f>VLOOKUP(A36,EQUIPOS!A6:D161,4,FALSE)</f>
        <v>223698.73840157755</v>
      </c>
      <c r="L36" s="270"/>
      <c r="M36" s="271">
        <v>2.5</v>
      </c>
      <c r="N36" s="272">
        <f>K36/M36</f>
        <v>89479.495360631016</v>
      </c>
    </row>
    <row r="37" spans="1:14">
      <c r="A37" t="s">
        <v>180</v>
      </c>
      <c r="B37" s="840" t="str">
        <f>VLOOKUP(A37,EQUIPOS!A7:D154,3,FALSE)</f>
        <v>Compresor 120 HP, con martillo.</v>
      </c>
      <c r="C37" s="841"/>
      <c r="D37" s="841"/>
      <c r="E37" s="841"/>
      <c r="F37" s="841"/>
      <c r="G37" s="841"/>
      <c r="H37" s="842"/>
      <c r="I37" s="267"/>
      <c r="J37" s="268"/>
      <c r="K37" s="269">
        <f>VLOOKUP(A37,EQUIPOS!A7:D162,4,FALSE)</f>
        <v>49548.881878644002</v>
      </c>
      <c r="L37" s="270"/>
      <c r="M37" s="271">
        <v>2.5</v>
      </c>
      <c r="N37" s="272">
        <f>K37/M37</f>
        <v>19819.552751457602</v>
      </c>
    </row>
    <row r="38" spans="1:14">
      <c r="A38" t="s">
        <v>195</v>
      </c>
      <c r="B38" s="840" t="str">
        <f>VLOOKUP(A38,EQUIPOS!A8:D154,3,FALSE)</f>
        <v xml:space="preserve">Equipo de oxicorte, Capacidad de corte: hasta 6´´ (152mm) </v>
      </c>
      <c r="C38" s="841"/>
      <c r="D38" s="841"/>
      <c r="E38" s="841"/>
      <c r="F38" s="841"/>
      <c r="G38" s="841"/>
      <c r="H38" s="842"/>
      <c r="I38" s="267"/>
      <c r="J38" s="268"/>
      <c r="K38" s="269">
        <f>VLOOKUP(A38,EQUIPOS!A8:D163,4,FALSE)</f>
        <v>26011.481209485759</v>
      </c>
      <c r="L38" s="270"/>
      <c r="M38" s="271">
        <v>2.5</v>
      </c>
      <c r="N38" s="272">
        <f>K38/M38</f>
        <v>10404.592483794304</v>
      </c>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294.45772861440798</v>
      </c>
    </row>
    <row r="43" spans="1:14" ht="15.75" thickBot="1">
      <c r="B43" s="827" t="s">
        <v>953</v>
      </c>
      <c r="C43" s="828"/>
      <c r="D43" s="828"/>
      <c r="E43" s="828"/>
      <c r="F43" s="828"/>
      <c r="G43" s="828"/>
      <c r="H43" s="828"/>
      <c r="I43" s="828"/>
      <c r="J43" s="828"/>
      <c r="K43" s="828"/>
      <c r="L43" s="828"/>
      <c r="M43" s="829"/>
      <c r="N43" s="99">
        <f>SUM(N36:N42)</f>
        <v>119998.09832449732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31">
        <f>'900.2'!N78</f>
        <v>1261.1627253084005</v>
      </c>
      <c r="M59" s="832"/>
      <c r="N59" s="287">
        <f>K59*L59</f>
        <v>1261.1627253084005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1261.1627253084005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9</v>
      </c>
      <c r="B70" s="49" t="str">
        <f>VLOOKUP(A70,'MANO DE OBRA'!A8:D68,3,FALSE)</f>
        <v>Obrero (3)</v>
      </c>
      <c r="C70" s="47"/>
      <c r="D70" s="47"/>
      <c r="E70" s="47"/>
      <c r="F70" s="47"/>
      <c r="G70" s="47"/>
      <c r="H70" s="47"/>
      <c r="I70" s="292">
        <f>K70/J70*100</f>
        <v>101498.09999999999</v>
      </c>
      <c r="J70" s="293">
        <v>185</v>
      </c>
      <c r="K70" s="294">
        <f>VLOOKUP(A70,'MANO DE OBRA'!A8:D99,4,FALSE)</f>
        <v>187771.48499999999</v>
      </c>
      <c r="L70" s="50"/>
      <c r="M70" s="295">
        <v>20</v>
      </c>
      <c r="N70" s="296">
        <f>K70/M70</f>
        <v>9388.5742499999997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SUM(N70:N75)</f>
        <v>14722.886430720398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135982.14748052612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27196.429496105226</v>
      </c>
      <c r="M83" s="862"/>
      <c r="N83" s="51"/>
    </row>
    <row r="84" spans="1:14">
      <c r="B84" s="89" t="s">
        <v>973</v>
      </c>
      <c r="C84" s="90"/>
      <c r="D84" s="90"/>
      <c r="E84" s="90"/>
      <c r="F84" s="90"/>
      <c r="G84" s="90"/>
      <c r="H84" s="90"/>
      <c r="I84" s="87"/>
      <c r="J84" s="88"/>
      <c r="K84" s="304">
        <v>0.05</v>
      </c>
      <c r="L84" s="861">
        <f>N78*K84</f>
        <v>6799.1073740263064</v>
      </c>
      <c r="M84" s="862"/>
      <c r="N84" s="51"/>
    </row>
    <row r="85" spans="1:14" ht="15.75" thickBot="1">
      <c r="B85" s="91" t="s">
        <v>974</v>
      </c>
      <c r="C85" s="92"/>
      <c r="D85" s="92"/>
      <c r="E85" s="92"/>
      <c r="F85" s="92"/>
      <c r="G85" s="92"/>
      <c r="H85" s="92"/>
      <c r="I85" s="93"/>
      <c r="J85" s="94"/>
      <c r="K85" s="305">
        <v>0.05</v>
      </c>
      <c r="L85" s="863">
        <f>N78*K85</f>
        <v>6799.1073740263064</v>
      </c>
      <c r="M85" s="864"/>
      <c r="N85" s="51"/>
    </row>
    <row r="86" spans="1:14" ht="15.75" thickBot="1">
      <c r="B86" s="827" t="s">
        <v>953</v>
      </c>
      <c r="C86" s="828"/>
      <c r="D86" s="828"/>
      <c r="E86" s="828"/>
      <c r="F86" s="828"/>
      <c r="G86" s="828"/>
      <c r="H86" s="828"/>
      <c r="I86" s="828"/>
      <c r="J86" s="828"/>
      <c r="K86" s="828"/>
      <c r="L86" s="828"/>
      <c r="M86" s="829"/>
      <c r="N86" s="52">
        <f>L83+L84+L85</f>
        <v>40794.64424415784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176776.79172468395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312</v>
      </c>
      <c r="B36" s="840" t="str">
        <f>VLOOKUP(A36,EQUIPOS!A6:D154,3,FALSE)</f>
        <v>Retroexcavadora sobre oruga, potencia 138 HP, balde de 1,5 m3.</v>
      </c>
      <c r="C36" s="841"/>
      <c r="D36" s="841"/>
      <c r="E36" s="841"/>
      <c r="F36" s="841"/>
      <c r="G36" s="841"/>
      <c r="H36" s="842"/>
      <c r="I36" s="267"/>
      <c r="J36" s="268"/>
      <c r="K36" s="269">
        <f>VLOOKUP(A36,EQUIPOS!A6:D161,4,FALSE)</f>
        <v>223698.73840157755</v>
      </c>
      <c r="L36" s="270"/>
      <c r="M36" s="271">
        <v>2.5</v>
      </c>
      <c r="N36" s="272">
        <f>K36/M36</f>
        <v>89479.495360631016</v>
      </c>
    </row>
    <row r="37" spans="1:14">
      <c r="A37" t="s">
        <v>180</v>
      </c>
      <c r="B37" s="840" t="str">
        <f>VLOOKUP(A37,EQUIPOS!A7:D154,3,FALSE)</f>
        <v>Compresor 120 HP, con martillo.</v>
      </c>
      <c r="C37" s="841"/>
      <c r="D37" s="841"/>
      <c r="E37" s="841"/>
      <c r="F37" s="841"/>
      <c r="G37" s="841"/>
      <c r="H37" s="842"/>
      <c r="I37" s="267"/>
      <c r="J37" s="268"/>
      <c r="K37" s="269">
        <f>VLOOKUP(A37,EQUIPOS!A7:D162,4,FALSE)</f>
        <v>49548.881878644002</v>
      </c>
      <c r="L37" s="270"/>
      <c r="M37" s="271">
        <v>2.5</v>
      </c>
      <c r="N37" s="272">
        <f>K37/M37</f>
        <v>19819.552751457602</v>
      </c>
    </row>
    <row r="38" spans="1:14">
      <c r="A38" t="s">
        <v>195</v>
      </c>
      <c r="B38" s="840" t="str">
        <f>VLOOKUP(A38,EQUIPOS!A8:D154,3,FALSE)</f>
        <v xml:space="preserve">Equipo de oxicorte, Capacidad de corte: hasta 6´´ (152mm) </v>
      </c>
      <c r="C38" s="841"/>
      <c r="D38" s="841"/>
      <c r="E38" s="841"/>
      <c r="F38" s="841"/>
      <c r="G38" s="841"/>
      <c r="H38" s="842"/>
      <c r="I38" s="267"/>
      <c r="J38" s="268"/>
      <c r="K38" s="269">
        <f>VLOOKUP(A38,EQUIPOS!A8:D163,4,FALSE)</f>
        <v>26011.481209485759</v>
      </c>
      <c r="L38" s="270"/>
      <c r="M38" s="271">
        <v>2.5</v>
      </c>
      <c r="N38" s="272">
        <f>K38/M38</f>
        <v>10404.592483794304</v>
      </c>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231.86723361440795</v>
      </c>
    </row>
    <row r="43" spans="1:14" ht="15.75" thickBot="1">
      <c r="B43" s="827" t="s">
        <v>953</v>
      </c>
      <c r="C43" s="828"/>
      <c r="D43" s="828"/>
      <c r="E43" s="828"/>
      <c r="F43" s="828"/>
      <c r="G43" s="828"/>
      <c r="H43" s="828"/>
      <c r="I43" s="828"/>
      <c r="J43" s="828"/>
      <c r="K43" s="828"/>
      <c r="L43" s="828"/>
      <c r="M43" s="829"/>
      <c r="N43" s="99">
        <f>SUM(N36:N42)</f>
        <v>119935.50782949732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1.4</v>
      </c>
      <c r="J59" s="286">
        <v>1</v>
      </c>
      <c r="K59" s="279">
        <f>I59*J59</f>
        <v>1.4</v>
      </c>
      <c r="L59" s="831">
        <f>'900.2'!N78</f>
        <v>1261.1627253084005</v>
      </c>
      <c r="M59" s="832"/>
      <c r="N59" s="287">
        <f>K59*L59</f>
        <v>1765.6278154317606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1765.6278154317606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20</v>
      </c>
      <c r="N70" s="296">
        <f>K70/M70</f>
        <v>6259.0494999999992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11593.361680720398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133294.49732564948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26658.8994651299</v>
      </c>
      <c r="M83" s="862"/>
      <c r="N83" s="51"/>
    </row>
    <row r="84" spans="1:14">
      <c r="B84" s="89" t="s">
        <v>973</v>
      </c>
      <c r="C84" s="90"/>
      <c r="D84" s="90"/>
      <c r="E84" s="90"/>
      <c r="F84" s="90"/>
      <c r="G84" s="90"/>
      <c r="H84" s="90"/>
      <c r="I84" s="87"/>
      <c r="J84" s="88"/>
      <c r="K84" s="304">
        <v>0.05</v>
      </c>
      <c r="L84" s="861">
        <f>N78*K84</f>
        <v>6664.724866282475</v>
      </c>
      <c r="M84" s="862"/>
      <c r="N84" s="51"/>
    </row>
    <row r="85" spans="1:14" ht="15.75" thickBot="1">
      <c r="B85" s="91" t="s">
        <v>974</v>
      </c>
      <c r="C85" s="92"/>
      <c r="D85" s="92"/>
      <c r="E85" s="92"/>
      <c r="F85" s="92"/>
      <c r="G85" s="92"/>
      <c r="H85" s="92"/>
      <c r="I85" s="93"/>
      <c r="J85" s="94"/>
      <c r="K85" s="305">
        <v>0.05</v>
      </c>
      <c r="L85" s="863">
        <f>N78*K85</f>
        <v>6664.724866282475</v>
      </c>
      <c r="M85" s="864"/>
      <c r="N85" s="51"/>
    </row>
    <row r="86" spans="1:14" ht="15.75" thickBot="1">
      <c r="B86" s="827" t="s">
        <v>953</v>
      </c>
      <c r="C86" s="828"/>
      <c r="D86" s="828"/>
      <c r="E86" s="828"/>
      <c r="F86" s="828"/>
      <c r="G86" s="828"/>
      <c r="H86" s="828"/>
      <c r="I86" s="828"/>
      <c r="J86" s="828"/>
      <c r="K86" s="828"/>
      <c r="L86" s="828"/>
      <c r="M86" s="829"/>
      <c r="N86" s="52">
        <f>L83+L84+L85</f>
        <v>39988.349197694843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173282.84652334434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150</v>
      </c>
      <c r="B36" s="840" t="str">
        <f>VLOOKUP(A36,EQUIPOS!A6:D154,3,FALSE)</f>
        <v>Cargador : Potencia en el volante 125 hp, Clasificación de RPM del motor 2300.</v>
      </c>
      <c r="C36" s="841"/>
      <c r="D36" s="841"/>
      <c r="E36" s="841"/>
      <c r="F36" s="841"/>
      <c r="G36" s="841"/>
      <c r="H36" s="842"/>
      <c r="I36" s="267"/>
      <c r="J36" s="268"/>
      <c r="K36" s="269">
        <f>VLOOKUP(A36,EQUIPOS!A6:D161,4,FALSE)</f>
        <v>135569.93543430892</v>
      </c>
      <c r="L36" s="270"/>
      <c r="M36" s="271">
        <v>22</v>
      </c>
      <c r="N36" s="272">
        <f>K36/M36</f>
        <v>6162.2697924685872</v>
      </c>
    </row>
    <row r="37" spans="1:14">
      <c r="A37" t="s">
        <v>180</v>
      </c>
      <c r="B37" s="840" t="str">
        <f>VLOOKUP(A37,EQUIPOS!A7:D154,3,FALSE)</f>
        <v>Compresor 120 HP, con martillo.</v>
      </c>
      <c r="C37" s="841"/>
      <c r="D37" s="841"/>
      <c r="E37" s="841"/>
      <c r="F37" s="841"/>
      <c r="G37" s="841"/>
      <c r="H37" s="842"/>
      <c r="I37" s="267"/>
      <c r="J37" s="268"/>
      <c r="K37" s="269">
        <f>VLOOKUP(A37,EQUIPOS!A7:D162,4,FALSE)</f>
        <v>49548.881878644002</v>
      </c>
      <c r="L37" s="270"/>
      <c r="M37" s="271">
        <v>22</v>
      </c>
      <c r="N37" s="272">
        <f>K37/M37</f>
        <v>2252.2219035747275</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26.34854927436454</v>
      </c>
    </row>
    <row r="43" spans="1:14" ht="15.75" thickBot="1">
      <c r="B43" s="827" t="s">
        <v>953</v>
      </c>
      <c r="C43" s="828"/>
      <c r="D43" s="828"/>
      <c r="E43" s="828"/>
      <c r="F43" s="828"/>
      <c r="G43" s="828"/>
      <c r="H43" s="828"/>
      <c r="I43" s="828"/>
      <c r="J43" s="828"/>
      <c r="K43" s="828"/>
      <c r="L43" s="828"/>
      <c r="M43" s="829"/>
      <c r="N43" s="99">
        <f>SUM(N36:N42)</f>
        <v>8440.8402453176786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0.42</v>
      </c>
      <c r="J59" s="286">
        <v>1</v>
      </c>
      <c r="K59" s="279">
        <f>I59*J59</f>
        <v>0.42</v>
      </c>
      <c r="L59" s="831">
        <f>'900.2'!N78</f>
        <v>1261.1627253084005</v>
      </c>
      <c r="M59" s="832"/>
      <c r="N59" s="287">
        <f>K59*L59</f>
        <v>529.68834462952816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529.68834462952816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176</v>
      </c>
      <c r="N70" s="296">
        <f>K70/M70</f>
        <v>711.2556249999999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1317.427463718227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10287.956053665435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2057.5912107330873</v>
      </c>
      <c r="M83" s="862"/>
      <c r="N83" s="51"/>
    </row>
    <row r="84" spans="1:14">
      <c r="B84" s="89" t="s">
        <v>973</v>
      </c>
      <c r="C84" s="90"/>
      <c r="D84" s="90"/>
      <c r="E84" s="90"/>
      <c r="F84" s="90"/>
      <c r="G84" s="90"/>
      <c r="H84" s="90"/>
      <c r="I84" s="87"/>
      <c r="J84" s="88"/>
      <c r="K84" s="304">
        <v>0.05</v>
      </c>
      <c r="L84" s="861">
        <f>N78*K84</f>
        <v>514.39780268327183</v>
      </c>
      <c r="M84" s="862"/>
      <c r="N84" s="51"/>
    </row>
    <row r="85" spans="1:14" ht="15.75" thickBot="1">
      <c r="B85" s="91" t="s">
        <v>974</v>
      </c>
      <c r="C85" s="92"/>
      <c r="D85" s="92"/>
      <c r="E85" s="92"/>
      <c r="F85" s="92"/>
      <c r="G85" s="92"/>
      <c r="H85" s="92"/>
      <c r="I85" s="93"/>
      <c r="J85" s="94"/>
      <c r="K85" s="305">
        <v>0.05</v>
      </c>
      <c r="L85" s="863">
        <f>N78*K85</f>
        <v>514.39780268327183</v>
      </c>
      <c r="M85" s="864"/>
      <c r="N85" s="51"/>
    </row>
    <row r="86" spans="1:14" ht="15.75" thickBot="1">
      <c r="B86" s="827" t="s">
        <v>953</v>
      </c>
      <c r="C86" s="828"/>
      <c r="D86" s="828"/>
      <c r="E86" s="828"/>
      <c r="F86" s="828"/>
      <c r="G86" s="828"/>
      <c r="H86" s="828"/>
      <c r="I86" s="828"/>
      <c r="J86" s="828"/>
      <c r="K86" s="828"/>
      <c r="L86" s="828"/>
      <c r="M86" s="829"/>
      <c r="N86" s="52">
        <f>L83+L84+L85</f>
        <v>3086.3868160996312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13374.342869765067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150</v>
      </c>
      <c r="B36" s="840" t="str">
        <f>VLOOKUP(A36,EQUIPOS!A6:D154,3,FALSE)</f>
        <v>Cargador : Potencia en el volante 125 hp, Clasificación de RPM del motor 2300.</v>
      </c>
      <c r="C36" s="841"/>
      <c r="D36" s="841"/>
      <c r="E36" s="841"/>
      <c r="F36" s="841"/>
      <c r="G36" s="841"/>
      <c r="H36" s="842"/>
      <c r="I36" s="267"/>
      <c r="J36" s="268"/>
      <c r="K36" s="269">
        <f>VLOOKUP(A36,EQUIPOS!A6:D161,4,FALSE)</f>
        <v>135569.93543430892</v>
      </c>
      <c r="L36" s="270"/>
      <c r="M36" s="271">
        <v>22</v>
      </c>
      <c r="N36" s="272">
        <f>K36/M36</f>
        <v>6162.2697924685872</v>
      </c>
    </row>
    <row r="37" spans="1:14">
      <c r="A37" t="s">
        <v>180</v>
      </c>
      <c r="B37" s="840" t="str">
        <f>VLOOKUP(A37,EQUIPOS!A7:D154,3,FALSE)</f>
        <v>Compresor 120 HP, con martillo.</v>
      </c>
      <c r="C37" s="841"/>
      <c r="D37" s="841"/>
      <c r="E37" s="841"/>
      <c r="F37" s="841"/>
      <c r="G37" s="841"/>
      <c r="H37" s="842"/>
      <c r="I37" s="267"/>
      <c r="J37" s="268"/>
      <c r="K37" s="269">
        <f>VLOOKUP(A37,EQUIPOS!A7:D162,4,FALSE)</f>
        <v>49548.881878644002</v>
      </c>
      <c r="L37" s="270"/>
      <c r="M37" s="271">
        <v>22</v>
      </c>
      <c r="N37" s="272">
        <f>K37/M37</f>
        <v>2252.2219035747275</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26.34854927436454</v>
      </c>
    </row>
    <row r="43" spans="1:14" ht="15.75" thickBot="1">
      <c r="B43" s="827" t="s">
        <v>953</v>
      </c>
      <c r="C43" s="828"/>
      <c r="D43" s="828"/>
      <c r="E43" s="828"/>
      <c r="F43" s="828"/>
      <c r="G43" s="828"/>
      <c r="H43" s="828"/>
      <c r="I43" s="828"/>
      <c r="J43" s="828"/>
      <c r="K43" s="828"/>
      <c r="L43" s="828"/>
      <c r="M43" s="829"/>
      <c r="N43" s="99">
        <f>SUM(N36:N42)</f>
        <v>8440.8402453176786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0.21</v>
      </c>
      <c r="J59" s="286">
        <v>1</v>
      </c>
      <c r="K59" s="279">
        <f>I59*J59</f>
        <v>0.21</v>
      </c>
      <c r="L59" s="831">
        <f>'900.2'!N78</f>
        <v>1261.1627253084005</v>
      </c>
      <c r="M59" s="832"/>
      <c r="N59" s="287">
        <f>K59*L59</f>
        <v>264.84417231476408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45"/>
    </row>
    <row r="65" spans="1:15" ht="15.75" thickBot="1">
      <c r="B65" s="833" t="s">
        <v>953</v>
      </c>
      <c r="C65" s="834"/>
      <c r="D65" s="834"/>
      <c r="E65" s="834"/>
      <c r="F65" s="834"/>
      <c r="G65" s="834"/>
      <c r="H65" s="834"/>
      <c r="I65" s="834"/>
      <c r="J65" s="834"/>
      <c r="K65" s="834"/>
      <c r="L65" s="834"/>
      <c r="M65" s="835"/>
      <c r="N65" s="104">
        <f>N59+N60+N61+N62+N63</f>
        <v>264.84417231476408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176</v>
      </c>
      <c r="N70" s="296">
        <f>K70/M70</f>
        <v>711.2556249999999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1317.427463718227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10023.111881350669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2004.6223762701338</v>
      </c>
      <c r="M83" s="862"/>
      <c r="N83" s="51"/>
    </row>
    <row r="84" spans="1:14">
      <c r="B84" s="89" t="s">
        <v>973</v>
      </c>
      <c r="C84" s="90"/>
      <c r="D84" s="90"/>
      <c r="E84" s="90"/>
      <c r="F84" s="90"/>
      <c r="G84" s="90"/>
      <c r="H84" s="90"/>
      <c r="I84" s="87"/>
      <c r="J84" s="88"/>
      <c r="K84" s="304">
        <v>0.05</v>
      </c>
      <c r="L84" s="861">
        <f>N78*K84</f>
        <v>501.15559406753346</v>
      </c>
      <c r="M84" s="862"/>
      <c r="N84" s="51"/>
    </row>
    <row r="85" spans="1:14" ht="15.75" thickBot="1">
      <c r="B85" s="91" t="s">
        <v>974</v>
      </c>
      <c r="C85" s="92"/>
      <c r="D85" s="92"/>
      <c r="E85" s="92"/>
      <c r="F85" s="92"/>
      <c r="G85" s="92"/>
      <c r="H85" s="92"/>
      <c r="I85" s="93"/>
      <c r="J85" s="94"/>
      <c r="K85" s="305">
        <v>0.05</v>
      </c>
      <c r="L85" s="863">
        <f>N78*K85</f>
        <v>501.15559406753346</v>
      </c>
      <c r="M85" s="864"/>
      <c r="N85" s="51"/>
    </row>
    <row r="86" spans="1:14" ht="15.75" thickBot="1">
      <c r="B86" s="827" t="s">
        <v>953</v>
      </c>
      <c r="C86" s="828"/>
      <c r="D86" s="828"/>
      <c r="E86" s="828"/>
      <c r="F86" s="828"/>
      <c r="G86" s="828"/>
      <c r="H86" s="828"/>
      <c r="I86" s="828"/>
      <c r="J86" s="828"/>
      <c r="K86" s="828"/>
      <c r="L86" s="828"/>
      <c r="M86" s="829"/>
      <c r="N86" s="52">
        <f>L83+L84+L85</f>
        <v>3006.9335644052007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13030.04544575587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180</v>
      </c>
      <c r="B36" s="840" t="str">
        <f>VLOOKUP(A36,EQUIPOS!A6:D154,3,FALSE)</f>
        <v>Compresor 120 HP, con martillo.</v>
      </c>
      <c r="C36" s="841"/>
      <c r="D36" s="841"/>
      <c r="E36" s="841"/>
      <c r="F36" s="841"/>
      <c r="G36" s="841"/>
      <c r="H36" s="842"/>
      <c r="I36" s="267"/>
      <c r="J36" s="268"/>
      <c r="K36" s="269">
        <f>VLOOKUP(A36,EQUIPOS!A6:D161,4,FALSE)</f>
        <v>49548.881878644002</v>
      </c>
      <c r="L36" s="270"/>
      <c r="M36" s="271">
        <v>20</v>
      </c>
      <c r="N36" s="272">
        <f>K36/M36</f>
        <v>2477.4440939322003</v>
      </c>
    </row>
    <row r="37" spans="1:14">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0.1</v>
      </c>
      <c r="M42" s="852"/>
      <c r="N42" s="105">
        <f>N76*L42</f>
        <v>78.238118749999998</v>
      </c>
    </row>
    <row r="43" spans="1:14" ht="15.75" thickBot="1">
      <c r="B43" s="827" t="s">
        <v>953</v>
      </c>
      <c r="C43" s="828"/>
      <c r="D43" s="828"/>
      <c r="E43" s="828"/>
      <c r="F43" s="828"/>
      <c r="G43" s="828"/>
      <c r="H43" s="828"/>
      <c r="I43" s="828"/>
      <c r="J43" s="828"/>
      <c r="K43" s="828"/>
      <c r="L43" s="828"/>
      <c r="M43" s="829"/>
      <c r="N43" s="99">
        <f>SUM(N36:N42)</f>
        <v>2555.6822126822003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0.08</v>
      </c>
      <c r="J59" s="286">
        <v>1</v>
      </c>
      <c r="K59" s="279">
        <f>I59*J59</f>
        <v>0.08</v>
      </c>
      <c r="L59" s="831">
        <f>'900.2'!N78</f>
        <v>1261.1627253084005</v>
      </c>
      <c r="M59" s="832"/>
      <c r="N59" s="287">
        <f>K59*L59</f>
        <v>100.89301802467205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100.89301802467205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160</v>
      </c>
      <c r="N70" s="296">
        <f>K70/M70</f>
        <v>782.3811874999999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782.3811874999999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3438.9564182068725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687.79128364137455</v>
      </c>
      <c r="M83" s="862"/>
      <c r="N83" s="51"/>
    </row>
    <row r="84" spans="1:14">
      <c r="B84" s="89" t="s">
        <v>973</v>
      </c>
      <c r="C84" s="90"/>
      <c r="D84" s="90"/>
      <c r="E84" s="90"/>
      <c r="F84" s="90"/>
      <c r="G84" s="90"/>
      <c r="H84" s="90"/>
      <c r="I84" s="87"/>
      <c r="J84" s="88"/>
      <c r="K84" s="304">
        <v>0.05</v>
      </c>
      <c r="L84" s="861">
        <f>N78*K84</f>
        <v>171.94782091034364</v>
      </c>
      <c r="M84" s="862"/>
      <c r="N84" s="51"/>
    </row>
    <row r="85" spans="1:14" ht="15.75" thickBot="1">
      <c r="B85" s="91" t="s">
        <v>974</v>
      </c>
      <c r="C85" s="92"/>
      <c r="D85" s="92"/>
      <c r="E85" s="92"/>
      <c r="F85" s="92"/>
      <c r="G85" s="92"/>
      <c r="H85" s="92"/>
      <c r="I85" s="93"/>
      <c r="J85" s="94"/>
      <c r="K85" s="305">
        <v>0.05</v>
      </c>
      <c r="L85" s="863">
        <f>N78*K85</f>
        <v>171.94782091034364</v>
      </c>
      <c r="M85" s="864"/>
      <c r="N85" s="51"/>
    </row>
    <row r="86" spans="1:14" ht="15.75" thickBot="1">
      <c r="B86" s="827" t="s">
        <v>953</v>
      </c>
      <c r="C86" s="828"/>
      <c r="D86" s="828"/>
      <c r="E86" s="828"/>
      <c r="F86" s="828"/>
      <c r="G86" s="828"/>
      <c r="H86" s="828"/>
      <c r="I86" s="828"/>
      <c r="J86" s="828"/>
      <c r="K86" s="828"/>
      <c r="L86" s="828"/>
      <c r="M86" s="829"/>
      <c r="N86" s="52">
        <f>L83+L84+L85</f>
        <v>1031.6869254620617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4470.643343668934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195</v>
      </c>
      <c r="B36" s="840" t="str">
        <f>VLOOKUP(A36,EQUIPOS!A6:D154,3,FALSE)</f>
        <v xml:space="preserve">Equipo de oxicorte, Capacidad de corte: hasta 6´´ (152mm) </v>
      </c>
      <c r="C36" s="841"/>
      <c r="D36" s="841"/>
      <c r="E36" s="841"/>
      <c r="F36" s="841"/>
      <c r="G36" s="841"/>
      <c r="H36" s="842"/>
      <c r="I36" s="267"/>
      <c r="J36" s="268"/>
      <c r="K36" s="269">
        <f>VLOOKUP(A36,EQUIPOS!A6:D161,4,FALSE)</f>
        <v>26011.481209485759</v>
      </c>
      <c r="L36" s="270"/>
      <c r="M36" s="271">
        <v>321</v>
      </c>
      <c r="N36" s="272">
        <f>K36/M36</f>
        <v>81.032651742946285</v>
      </c>
    </row>
    <row r="37" spans="1:14">
      <c r="A37" t="s">
        <v>248</v>
      </c>
      <c r="B37" s="840" t="str">
        <f>VLOOKUP(A37,EQUIPOS!A7:D154,3,FALSE)</f>
        <v>Grúa telescópica de 50 Ton.</v>
      </c>
      <c r="C37" s="841"/>
      <c r="D37" s="841"/>
      <c r="E37" s="841"/>
      <c r="F37" s="841"/>
      <c r="G37" s="841"/>
      <c r="H37" s="842"/>
      <c r="I37" s="267"/>
      <c r="J37" s="268"/>
      <c r="K37" s="269">
        <f>VLOOKUP(A37,EQUIPOS!A7:D162,4,FALSE)</f>
        <v>293275.89938875113</v>
      </c>
      <c r="L37" s="270"/>
      <c r="M37" s="271">
        <v>321</v>
      </c>
      <c r="N37" s="272">
        <f>K37/M37</f>
        <v>913.63208532321221</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0.1</v>
      </c>
      <c r="M42" s="852"/>
      <c r="N42" s="105">
        <f>N76*L42</f>
        <v>19.498596573208722</v>
      </c>
    </row>
    <row r="43" spans="1:14" ht="15.75" thickBot="1">
      <c r="B43" s="827" t="s">
        <v>953</v>
      </c>
      <c r="C43" s="828"/>
      <c r="D43" s="828"/>
      <c r="E43" s="828"/>
      <c r="F43" s="828"/>
      <c r="G43" s="828"/>
      <c r="H43" s="828"/>
      <c r="I43" s="828"/>
      <c r="J43" s="828"/>
      <c r="K43" s="828"/>
      <c r="L43" s="828"/>
      <c r="M43" s="829"/>
      <c r="N43" s="99">
        <f>SUM(N36:N42)</f>
        <v>1014.1633336393672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1222</v>
      </c>
      <c r="B59" s="46" t="str">
        <f>VLOOKUP(A59,TRANSPORTE!A5:D117,3,FALSE)</f>
        <v>Transporte de acero</v>
      </c>
      <c r="C59" s="317"/>
      <c r="D59" s="317"/>
      <c r="E59" s="317"/>
      <c r="F59" s="317"/>
      <c r="G59" s="317"/>
      <c r="H59" s="311" t="str">
        <f>VLOOKUP(A59,TRANSPORTE!A6:D120,2,FALSE)</f>
        <v>tkm</v>
      </c>
      <c r="I59" s="279">
        <v>1</v>
      </c>
      <c r="J59" s="286">
        <v>1</v>
      </c>
      <c r="K59" s="279">
        <f>I59*J59</f>
        <v>1</v>
      </c>
      <c r="L59" s="831">
        <f>VLOOKUP(A59,TRANSPORTE!A5:D120,4,FALSE)</f>
        <v>0.37439780501516934</v>
      </c>
      <c r="M59" s="832"/>
      <c r="N59" s="287">
        <f>K59*L59</f>
        <v>0.37439780501516934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0.37439780501516934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19</v>
      </c>
      <c r="B70" s="49" t="str">
        <f>VLOOKUP(A70,'MANO DE OBRA'!A8:D68,3,FALSE)</f>
        <v>Obrero (8)</v>
      </c>
      <c r="C70" s="47"/>
      <c r="D70" s="47"/>
      <c r="E70" s="47"/>
      <c r="F70" s="47"/>
      <c r="G70" s="47"/>
      <c r="H70" s="47"/>
      <c r="I70" s="292">
        <f>K70/J70*100</f>
        <v>270661.59999999998</v>
      </c>
      <c r="J70" s="293">
        <v>185</v>
      </c>
      <c r="K70" s="294">
        <f>VLOOKUP(A70,'MANO DE OBRA'!A8:D99,4,FALSE)</f>
        <v>500723.95999999996</v>
      </c>
      <c r="L70" s="50"/>
      <c r="M70" s="295">
        <v>2568</v>
      </c>
      <c r="N70" s="296">
        <f>K70/M70</f>
        <v>194.98596573208721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194.98596573208721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1209.5236971764696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241.90473943529392</v>
      </c>
      <c r="M83" s="862"/>
      <c r="N83" s="51"/>
    </row>
    <row r="84" spans="1:14">
      <c r="B84" s="89" t="s">
        <v>973</v>
      </c>
      <c r="C84" s="90"/>
      <c r="D84" s="90"/>
      <c r="E84" s="90"/>
      <c r="F84" s="90"/>
      <c r="G84" s="90"/>
      <c r="H84" s="90"/>
      <c r="I84" s="87"/>
      <c r="J84" s="88"/>
      <c r="K84" s="304">
        <v>0.05</v>
      </c>
      <c r="L84" s="861">
        <f>N78*K84</f>
        <v>60.47618485882348</v>
      </c>
      <c r="M84" s="862"/>
      <c r="N84" s="51"/>
    </row>
    <row r="85" spans="1:14" ht="15.75" thickBot="1">
      <c r="B85" s="91" t="s">
        <v>974</v>
      </c>
      <c r="C85" s="92"/>
      <c r="D85" s="92"/>
      <c r="E85" s="92"/>
      <c r="F85" s="92"/>
      <c r="G85" s="92"/>
      <c r="H85" s="92"/>
      <c r="I85" s="93"/>
      <c r="J85" s="94"/>
      <c r="K85" s="305">
        <v>0.05</v>
      </c>
      <c r="L85" s="863">
        <f>N78*K85</f>
        <v>60.47618485882348</v>
      </c>
      <c r="M85" s="864"/>
      <c r="N85" s="51"/>
    </row>
    <row r="86" spans="1:14" ht="15.75" thickBot="1">
      <c r="B86" s="827" t="s">
        <v>953</v>
      </c>
      <c r="C86" s="828"/>
      <c r="D86" s="828"/>
      <c r="E86" s="828"/>
      <c r="F86" s="828"/>
      <c r="G86" s="828"/>
      <c r="H86" s="828"/>
      <c r="I86" s="828"/>
      <c r="J86" s="828"/>
      <c r="K86" s="828"/>
      <c r="L86" s="828"/>
      <c r="M86" s="829"/>
      <c r="N86" s="52">
        <f>L83+L84+L85</f>
        <v>362.85710915294089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1572.3808063294105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273</v>
      </c>
      <c r="B36" s="840" t="str">
        <f>VLOOKUP(A36,EQUIPOS!A6:D154,3,FALSE)</f>
        <v>Motosierra, 93.6 cm3 - 7.1 HP, 45-90 cm - 7.9 kg</v>
      </c>
      <c r="C36" s="841"/>
      <c r="D36" s="841"/>
      <c r="E36" s="841"/>
      <c r="F36" s="841"/>
      <c r="G36" s="841"/>
      <c r="H36" s="842"/>
      <c r="I36" s="267"/>
      <c r="J36" s="268"/>
      <c r="K36" s="269">
        <f>VLOOKUP(A36,EQUIPOS!A6:D161,4,FALSE)</f>
        <v>8281.7416854304993</v>
      </c>
      <c r="L36" s="270"/>
      <c r="M36" s="271">
        <v>3</v>
      </c>
      <c r="N36" s="272">
        <f>K36/M36</f>
        <v>2760.5805618101663</v>
      </c>
    </row>
    <row r="37" spans="1:14">
      <c r="A37" s="205" t="s">
        <v>312</v>
      </c>
      <c r="B37" s="840" t="str">
        <f>VLOOKUP(A37,EQUIPOS!A7:D154,3,FALSE)</f>
        <v>Retroexcavadora sobre oruga, potencia 138 HP, balde de 1,5 m3.</v>
      </c>
      <c r="C37" s="841"/>
      <c r="D37" s="841"/>
      <c r="E37" s="841"/>
      <c r="F37" s="841"/>
      <c r="G37" s="841"/>
      <c r="H37" s="842"/>
      <c r="I37" s="267"/>
      <c r="J37" s="268"/>
      <c r="K37" s="269">
        <f>VLOOKUP(A37,EQUIPOS!A7:D162,4,FALSE)</f>
        <v>223698.73840157755</v>
      </c>
      <c r="L37" s="270"/>
      <c r="M37" s="271">
        <v>3</v>
      </c>
      <c r="N37" s="272">
        <f>K37/M37</f>
        <v>74566.246133859182</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743.85046586335</v>
      </c>
    </row>
    <row r="43" spans="1:14" ht="15.75" thickBot="1">
      <c r="B43" s="827" t="s">
        <v>953</v>
      </c>
      <c r="C43" s="828"/>
      <c r="D43" s="828"/>
      <c r="E43" s="828"/>
      <c r="F43" s="828"/>
      <c r="G43" s="828"/>
      <c r="H43" s="828"/>
      <c r="I43" s="828"/>
      <c r="J43" s="828"/>
      <c r="K43" s="828"/>
      <c r="L43" s="828"/>
      <c r="M43" s="829"/>
      <c r="N43" s="99">
        <f>SUM(N36:N42)</f>
        <v>78070.677161532702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6</v>
      </c>
      <c r="J59" s="286">
        <v>1</v>
      </c>
      <c r="K59" s="279">
        <f>I59*J59</f>
        <v>6</v>
      </c>
      <c r="L59" s="831">
        <f>VLOOKUP(A59,TRANSPORTE!A5:D94,4,FALSE)</f>
        <v>1404.1158416360727</v>
      </c>
      <c r="M59" s="832"/>
      <c r="N59" s="287">
        <f>K59*L59</f>
        <v>8424.6950498164369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8424.6950498164369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24</v>
      </c>
      <c r="N71" s="296">
        <f>K71/M71</f>
        <v>10431.749166666666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14877.009317266999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101372.38152861614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20274.47630572323</v>
      </c>
      <c r="M83" s="862"/>
      <c r="N83" s="51"/>
    </row>
    <row r="84" spans="1:14">
      <c r="B84" s="89" t="s">
        <v>973</v>
      </c>
      <c r="C84" s="90"/>
      <c r="D84" s="90"/>
      <c r="E84" s="90"/>
      <c r="F84" s="90"/>
      <c r="G84" s="90"/>
      <c r="H84" s="90"/>
      <c r="I84" s="87"/>
      <c r="J84" s="88"/>
      <c r="K84" s="304">
        <v>0.05</v>
      </c>
      <c r="L84" s="861">
        <f>N78*K84</f>
        <v>5068.6190764308076</v>
      </c>
      <c r="M84" s="862"/>
      <c r="N84" s="51"/>
    </row>
    <row r="85" spans="1:14" ht="15.75" thickBot="1">
      <c r="B85" s="91" t="s">
        <v>974</v>
      </c>
      <c r="C85" s="92"/>
      <c r="D85" s="92"/>
      <c r="E85" s="92"/>
      <c r="F85" s="92"/>
      <c r="G85" s="92"/>
      <c r="H85" s="92"/>
      <c r="I85" s="93"/>
      <c r="J85" s="94"/>
      <c r="K85" s="305">
        <v>0.05</v>
      </c>
      <c r="L85" s="863">
        <f>N78*K85</f>
        <v>5068.6190764308076</v>
      </c>
      <c r="M85" s="864"/>
      <c r="N85" s="51"/>
    </row>
    <row r="86" spans="1:14" ht="15.75" thickBot="1">
      <c r="B86" s="827" t="s">
        <v>953</v>
      </c>
      <c r="C86" s="828"/>
      <c r="D86" s="828"/>
      <c r="E86" s="828"/>
      <c r="F86" s="828"/>
      <c r="G86" s="828"/>
      <c r="H86" s="828"/>
      <c r="I86" s="828"/>
      <c r="J86" s="828"/>
      <c r="K86" s="828"/>
      <c r="L86" s="828"/>
      <c r="M86" s="829"/>
      <c r="N86" s="52">
        <f>L83+L84+L85</f>
        <v>30411.714458584847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131784.095987201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27.7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195</v>
      </c>
      <c r="B36" s="840" t="str">
        <f>VLOOKUP(A36,EQUIPOS!A6:D154,3,FALSE)</f>
        <v xml:space="preserve">Equipo de oxicorte, Capacidad de corte: hasta 6´´ (152mm) </v>
      </c>
      <c r="C36" s="841"/>
      <c r="D36" s="841"/>
      <c r="E36" s="841"/>
      <c r="F36" s="841"/>
      <c r="G36" s="841"/>
      <c r="H36" s="842"/>
      <c r="I36" s="267"/>
      <c r="J36" s="268"/>
      <c r="K36" s="269">
        <f>VLOOKUP(A36,EQUIPOS!A6:D161,4,FALSE)</f>
        <v>26011.481209485759</v>
      </c>
      <c r="L36" s="270"/>
      <c r="M36" s="271">
        <v>4</v>
      </c>
      <c r="N36" s="272">
        <f>K36/M36</f>
        <v>6502.8703023714397</v>
      </c>
    </row>
    <row r="37" spans="1:14">
      <c r="A37" s="108" t="s">
        <v>248</v>
      </c>
      <c r="B37" s="840" t="str">
        <f>VLOOKUP(A37,EQUIPOS!A7:D154,3,FALSE)</f>
        <v>Grúa telescópica de 50 Ton.</v>
      </c>
      <c r="C37" s="841"/>
      <c r="D37" s="841"/>
      <c r="E37" s="841"/>
      <c r="F37" s="841"/>
      <c r="G37" s="841"/>
      <c r="H37" s="842"/>
      <c r="I37" s="267"/>
      <c r="J37" s="268"/>
      <c r="K37" s="269">
        <f>VLOOKUP(A37,EQUIPOS!A7:D162,4,FALSE)</f>
        <v>293275.89938875113</v>
      </c>
      <c r="L37" s="270"/>
      <c r="M37" s="271">
        <v>4</v>
      </c>
      <c r="N37" s="272">
        <f>K37/M37</f>
        <v>73318.974847187783</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0.1</v>
      </c>
      <c r="M42" s="852"/>
      <c r="N42" s="105">
        <f>N76*L42</f>
        <v>1115.7756987950249</v>
      </c>
    </row>
    <row r="43" spans="1:14" ht="15.75" thickBot="1">
      <c r="B43" s="827" t="s">
        <v>953</v>
      </c>
      <c r="C43" s="828"/>
      <c r="D43" s="828"/>
      <c r="E43" s="828"/>
      <c r="F43" s="828"/>
      <c r="G43" s="828"/>
      <c r="H43" s="828"/>
      <c r="I43" s="828"/>
      <c r="J43" s="828"/>
      <c r="K43" s="828"/>
      <c r="L43" s="828"/>
      <c r="M43" s="829"/>
      <c r="N43" s="99">
        <f>SUM(N36:N42)</f>
        <v>80937.620848354243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VLOOKUP(A59,TRANSPORTE!A6:D120,2,FALSE)</f>
        <v>kgk</v>
      </c>
      <c r="I59" s="279">
        <v>1</v>
      </c>
      <c r="J59" s="286">
        <v>1</v>
      </c>
      <c r="K59" s="279">
        <f>I59*J59</f>
        <v>1</v>
      </c>
      <c r="L59" s="831">
        <f>VLOOKUP(A59,TRANSPORTE!A5:D117,4,FALSE)</f>
        <v>0.35320547642940503</v>
      </c>
      <c r="M59" s="832"/>
      <c r="N59" s="287">
        <f>K59*L59</f>
        <v>0.35320547642940503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0.35320547642940503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32</v>
      </c>
      <c r="N71" s="296">
        <f>K71/M71</f>
        <v>7823.8118749999994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SUM(N70:N75)</f>
        <v>11157.756987950248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92095.731041780935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18419.146208356189</v>
      </c>
      <c r="M83" s="862"/>
      <c r="N83" s="51"/>
    </row>
    <row r="84" spans="1:14">
      <c r="B84" s="89" t="s">
        <v>973</v>
      </c>
      <c r="C84" s="90"/>
      <c r="D84" s="90"/>
      <c r="E84" s="90"/>
      <c r="F84" s="90"/>
      <c r="G84" s="90"/>
      <c r="H84" s="90"/>
      <c r="I84" s="87"/>
      <c r="J84" s="88"/>
      <c r="K84" s="304">
        <v>0.05</v>
      </c>
      <c r="L84" s="861">
        <f>N78*K84</f>
        <v>4604.7865520890473</v>
      </c>
      <c r="M84" s="862"/>
      <c r="N84" s="51"/>
    </row>
    <row r="85" spans="1:14" ht="15.75" thickBot="1">
      <c r="B85" s="91" t="s">
        <v>974</v>
      </c>
      <c r="C85" s="92"/>
      <c r="D85" s="92"/>
      <c r="E85" s="92"/>
      <c r="F85" s="92"/>
      <c r="G85" s="92"/>
      <c r="H85" s="92"/>
      <c r="I85" s="93"/>
      <c r="J85" s="94"/>
      <c r="K85" s="305">
        <v>0.05</v>
      </c>
      <c r="L85" s="863">
        <f>N78*K85</f>
        <v>4604.7865520890473</v>
      </c>
      <c r="M85" s="864"/>
      <c r="N85" s="51"/>
    </row>
    <row r="86" spans="1:14" ht="15.75" thickBot="1">
      <c r="B86" s="827" t="s">
        <v>953</v>
      </c>
      <c r="C86" s="828"/>
      <c r="D86" s="828"/>
      <c r="E86" s="828"/>
      <c r="F86" s="828"/>
      <c r="G86" s="828"/>
      <c r="H86" s="828"/>
      <c r="I86" s="828"/>
      <c r="J86" s="828"/>
      <c r="K86" s="828"/>
      <c r="L86" s="828"/>
      <c r="M86" s="829"/>
      <c r="N86" s="52">
        <f>L83+L84+L85</f>
        <v>27628.719312534286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119724.45035431522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307</v>
      </c>
      <c r="B36" s="840" t="str">
        <f>VLOOKUP(A36,EQUIPOS!A6:D154,3,FALSE)</f>
        <v>Retroexcavadora, Potencia en el Volante 78 HP 2200 RPM</v>
      </c>
      <c r="C36" s="841"/>
      <c r="D36" s="841"/>
      <c r="E36" s="841"/>
      <c r="F36" s="841"/>
      <c r="G36" s="841"/>
      <c r="H36" s="842"/>
      <c r="I36" s="267"/>
      <c r="J36" s="268"/>
      <c r="K36" s="269">
        <f>VLOOKUP(A36,EQUIPOS!A6:D161,4,FALSE)</f>
        <v>130057.4060474288</v>
      </c>
      <c r="L36" s="270"/>
      <c r="M36" s="271">
        <v>5</v>
      </c>
      <c r="N36" s="272">
        <f>K36/M36</f>
        <v>26011.481209485759</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115.93361680720398</v>
      </c>
    </row>
    <row r="43" spans="1:14" ht="15.75" thickBot="1">
      <c r="B43" s="827" t="s">
        <v>953</v>
      </c>
      <c r="C43" s="828"/>
      <c r="D43" s="828"/>
      <c r="E43" s="828"/>
      <c r="F43" s="828"/>
      <c r="G43" s="828"/>
      <c r="H43" s="828"/>
      <c r="I43" s="828"/>
      <c r="J43" s="828"/>
      <c r="K43" s="828"/>
      <c r="L43" s="828"/>
      <c r="M43" s="829"/>
      <c r="N43" s="99">
        <f>SUM(N36:N42)</f>
        <v>26127.414826292963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0.70199999999999996</v>
      </c>
      <c r="J59" s="286">
        <v>1</v>
      </c>
      <c r="K59" s="279">
        <f>I59*J59</f>
        <v>0.70199999999999996</v>
      </c>
      <c r="L59" s="831">
        <f>VLOOKUP(A59,TRANSPORTE!A5:D94,4,FALSE)</f>
        <v>1404.1158416360727</v>
      </c>
      <c r="M59" s="832"/>
      <c r="N59" s="287">
        <f>K59*L59</f>
        <v>985.68932082852291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985.68932082852291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40</v>
      </c>
      <c r="N71" s="296">
        <f>K71/M71</f>
        <v>3129.5247499999996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5796.680840360199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32909.784987481682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6581.956997496337</v>
      </c>
      <c r="M83" s="862"/>
      <c r="N83" s="51"/>
    </row>
    <row r="84" spans="1:14">
      <c r="B84" s="89" t="s">
        <v>973</v>
      </c>
      <c r="C84" s="90"/>
      <c r="D84" s="90"/>
      <c r="E84" s="90"/>
      <c r="F84" s="90"/>
      <c r="G84" s="90"/>
      <c r="H84" s="90"/>
      <c r="I84" s="87"/>
      <c r="J84" s="88"/>
      <c r="K84" s="304">
        <v>0.05</v>
      </c>
      <c r="L84" s="861">
        <f>N78*K84</f>
        <v>1645.4892493740842</v>
      </c>
      <c r="M84" s="862"/>
      <c r="N84" s="51"/>
    </row>
    <row r="85" spans="1:14" ht="15.75" thickBot="1">
      <c r="B85" s="91" t="s">
        <v>974</v>
      </c>
      <c r="C85" s="92"/>
      <c r="D85" s="92"/>
      <c r="E85" s="92"/>
      <c r="F85" s="92"/>
      <c r="G85" s="92"/>
      <c r="H85" s="92"/>
      <c r="I85" s="93"/>
      <c r="J85" s="94"/>
      <c r="K85" s="305">
        <v>0.05</v>
      </c>
      <c r="L85" s="863">
        <f>N78*K85</f>
        <v>1645.4892493740842</v>
      </c>
      <c r="M85" s="864"/>
      <c r="N85" s="51"/>
    </row>
    <row r="86" spans="1:14" ht="15.75" thickBot="1">
      <c r="B86" s="827" t="s">
        <v>953</v>
      </c>
      <c r="C86" s="828"/>
      <c r="D86" s="828"/>
      <c r="E86" s="828"/>
      <c r="F86" s="828"/>
      <c r="G86" s="828"/>
      <c r="H86" s="828"/>
      <c r="I86" s="828"/>
      <c r="J86" s="828"/>
      <c r="K86" s="828"/>
      <c r="L86" s="828"/>
      <c r="M86" s="829"/>
      <c r="N86" s="52">
        <f>L83+L84+L85</f>
        <v>9872.935496244505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42782.720483726189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307</v>
      </c>
      <c r="B36" s="840" t="str">
        <f>VLOOKUP(A36,EQUIPOS!A6:D154,3,FALSE)</f>
        <v>Retroexcavadora, Potencia en el Volante 78 HP 2200 RPM</v>
      </c>
      <c r="C36" s="841"/>
      <c r="D36" s="841"/>
      <c r="E36" s="841"/>
      <c r="F36" s="841"/>
      <c r="G36" s="841"/>
      <c r="H36" s="842"/>
      <c r="I36" s="267"/>
      <c r="J36" s="268"/>
      <c r="K36" s="269">
        <f>VLOOKUP(A36,EQUIPOS!A6:D161,4,FALSE)</f>
        <v>130057.4060474288</v>
      </c>
      <c r="L36" s="270"/>
      <c r="M36" s="271">
        <v>4</v>
      </c>
      <c r="N36" s="272">
        <f>K36/M36</f>
        <v>32514.3515118572</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78.238118749999998</v>
      </c>
    </row>
    <row r="43" spans="1:14" ht="15.75" thickBot="1">
      <c r="B43" s="827" t="s">
        <v>953</v>
      </c>
      <c r="C43" s="828"/>
      <c r="D43" s="828"/>
      <c r="E43" s="828"/>
      <c r="F43" s="828"/>
      <c r="G43" s="828"/>
      <c r="H43" s="828"/>
      <c r="I43" s="828"/>
      <c r="J43" s="828"/>
      <c r="K43" s="828"/>
      <c r="L43" s="828"/>
      <c r="M43" s="829"/>
      <c r="N43" s="99">
        <f>SUM(N36:N42)</f>
        <v>32592.589630607199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3.03</v>
      </c>
      <c r="J59" s="286">
        <v>1</v>
      </c>
      <c r="K59" s="279">
        <f>I59*J59</f>
        <v>3.03</v>
      </c>
      <c r="L59" s="831">
        <f>VLOOKUP(A59,TRANSPORTE!A5:D94,4,FALSE)</f>
        <v>1404.1158416360727</v>
      </c>
      <c r="M59" s="832"/>
      <c r="N59" s="287">
        <f>K59*L59</f>
        <v>4254.4710001573003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4254.4710001573003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32</v>
      </c>
      <c r="N70" s="296">
        <f>K70/M70</f>
        <v>3911.9059374999997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SUM(N70:N75)</f>
        <v>3911.9059374999997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40758.966568264499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8151.7933136529</v>
      </c>
      <c r="M83" s="862"/>
      <c r="N83" s="51"/>
    </row>
    <row r="84" spans="1:14">
      <c r="B84" s="89" t="s">
        <v>973</v>
      </c>
      <c r="C84" s="90"/>
      <c r="D84" s="90"/>
      <c r="E84" s="90"/>
      <c r="F84" s="90"/>
      <c r="G84" s="90"/>
      <c r="H84" s="90"/>
      <c r="I84" s="87"/>
      <c r="J84" s="88"/>
      <c r="K84" s="304">
        <v>0.05</v>
      </c>
      <c r="L84" s="861">
        <f>N78*K84</f>
        <v>2037.948328413225</v>
      </c>
      <c r="M84" s="862"/>
      <c r="N84" s="51"/>
    </row>
    <row r="85" spans="1:14" ht="15.75" thickBot="1">
      <c r="B85" s="91" t="s">
        <v>974</v>
      </c>
      <c r="C85" s="92"/>
      <c r="D85" s="92"/>
      <c r="E85" s="92"/>
      <c r="F85" s="92"/>
      <c r="G85" s="92"/>
      <c r="H85" s="92"/>
      <c r="I85" s="93"/>
      <c r="J85" s="94"/>
      <c r="K85" s="305">
        <v>0.05</v>
      </c>
      <c r="L85" s="863">
        <f>N78*K85</f>
        <v>2037.948328413225</v>
      </c>
      <c r="M85" s="864"/>
      <c r="N85" s="51"/>
    </row>
    <row r="86" spans="1:14" ht="15.75" thickBot="1">
      <c r="B86" s="827" t="s">
        <v>953</v>
      </c>
      <c r="C86" s="828"/>
      <c r="D86" s="828"/>
      <c r="E86" s="828"/>
      <c r="F86" s="828"/>
      <c r="G86" s="828"/>
      <c r="H86" s="828"/>
      <c r="I86" s="828"/>
      <c r="J86" s="828"/>
      <c r="K86" s="828"/>
      <c r="L86" s="828"/>
      <c r="M86" s="829"/>
      <c r="N86" s="52">
        <f>L83+L84+L85</f>
        <v>12227.68997047935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52986.656538743846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c r="B36" s="840"/>
      <c r="C36" s="841"/>
      <c r="D36" s="841"/>
      <c r="E36" s="841"/>
      <c r="F36" s="841"/>
      <c r="G36" s="841"/>
      <c r="H36" s="842"/>
      <c r="I36" s="267"/>
      <c r="J36" s="268"/>
      <c r="K36" s="269"/>
      <c r="L36" s="270"/>
      <c r="M36" s="271"/>
      <c r="N36" s="272"/>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0.1</v>
      </c>
      <c r="M42" s="852"/>
      <c r="N42" s="105">
        <f>N76*L42</f>
        <v>166.90798666666666</v>
      </c>
    </row>
    <row r="43" spans="1:14" ht="15.75" thickBot="1">
      <c r="B43" s="827" t="s">
        <v>953</v>
      </c>
      <c r="C43" s="828"/>
      <c r="D43" s="828"/>
      <c r="E43" s="828"/>
      <c r="F43" s="828"/>
      <c r="G43" s="828"/>
      <c r="H43" s="828"/>
      <c r="I43" s="828"/>
      <c r="J43" s="828"/>
      <c r="K43" s="828"/>
      <c r="L43" s="828"/>
      <c r="M43" s="829"/>
      <c r="N43" s="99">
        <f>SUM(N36:N42)</f>
        <v>166.90798666666666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2"/>
      <c r="C53" s="823"/>
      <c r="D53" s="823"/>
      <c r="E53" s="823"/>
      <c r="F53" s="823"/>
      <c r="G53" s="823"/>
      <c r="H53" s="823"/>
      <c r="I53" s="824"/>
      <c r="J53" s="42"/>
      <c r="K53" s="44"/>
      <c r="L53" s="825"/>
      <c r="M53" s="826"/>
      <c r="N53" s="45"/>
    </row>
    <row r="54" spans="2:14" ht="15.75" thickBot="1">
      <c r="B54" s="827" t="s">
        <v>953</v>
      </c>
      <c r="C54" s="828"/>
      <c r="D54" s="828"/>
      <c r="E54" s="828"/>
      <c r="F54" s="828"/>
      <c r="G54" s="828"/>
      <c r="H54" s="828"/>
      <c r="I54" s="828"/>
      <c r="J54" s="828"/>
      <c r="K54" s="828"/>
      <c r="L54" s="828"/>
      <c r="M54" s="829"/>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30" t="s">
        <v>961</v>
      </c>
      <c r="M58" s="803"/>
      <c r="N58" s="76" t="s">
        <v>951</v>
      </c>
    </row>
    <row r="59" spans="2:14">
      <c r="B59" s="46"/>
      <c r="C59" s="317"/>
      <c r="D59" s="317"/>
      <c r="E59" s="317"/>
      <c r="F59" s="317"/>
      <c r="G59" s="317"/>
      <c r="H59" s="311"/>
      <c r="I59" s="279"/>
      <c r="J59" s="286"/>
      <c r="K59" s="279"/>
      <c r="L59" s="831"/>
      <c r="M59" s="832"/>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150</v>
      </c>
      <c r="N70" s="296">
        <f>K70/M70</f>
        <v>1669.0798666666665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1669.0798666666665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1835.9878533333331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367.19757066666665</v>
      </c>
      <c r="M83" s="862"/>
      <c r="N83" s="51"/>
    </row>
    <row r="84" spans="1:14">
      <c r="B84" s="89" t="s">
        <v>973</v>
      </c>
      <c r="C84" s="90"/>
      <c r="D84" s="90"/>
      <c r="E84" s="90"/>
      <c r="F84" s="90"/>
      <c r="G84" s="90"/>
      <c r="H84" s="90"/>
      <c r="I84" s="87"/>
      <c r="J84" s="88"/>
      <c r="K84" s="304">
        <v>0.05</v>
      </c>
      <c r="L84" s="861">
        <f>N78*K84</f>
        <v>91.799392666666662</v>
      </c>
      <c r="M84" s="862"/>
      <c r="N84" s="51"/>
    </row>
    <row r="85" spans="1:14" ht="15.75" thickBot="1">
      <c r="B85" s="91" t="s">
        <v>974</v>
      </c>
      <c r="C85" s="92"/>
      <c r="D85" s="92"/>
      <c r="E85" s="92"/>
      <c r="F85" s="92"/>
      <c r="G85" s="92"/>
      <c r="H85" s="92"/>
      <c r="I85" s="93"/>
      <c r="J85" s="94"/>
      <c r="K85" s="305">
        <v>0.05</v>
      </c>
      <c r="L85" s="863">
        <f>N78*K85</f>
        <v>91.799392666666662</v>
      </c>
      <c r="M85" s="864"/>
      <c r="N85" s="51"/>
    </row>
    <row r="86" spans="1:14" ht="15.75" thickBot="1">
      <c r="B86" s="827" t="s">
        <v>953</v>
      </c>
      <c r="C86" s="828"/>
      <c r="D86" s="828"/>
      <c r="E86" s="828"/>
      <c r="F86" s="828"/>
      <c r="G86" s="828"/>
      <c r="H86" s="828"/>
      <c r="I86" s="828"/>
      <c r="J86" s="828"/>
      <c r="K86" s="828"/>
      <c r="L86" s="828"/>
      <c r="M86" s="829"/>
      <c r="N86" s="52">
        <f>L83+L84+L85</f>
        <v>550.79635599999995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2386.7842093333329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310</v>
      </c>
      <c r="B36" s="840" t="str">
        <f>VLOOKUP(A36,EQUIPOS!A6:D154,3,FALSE)</f>
        <v>Retroexcavadora A25C</v>
      </c>
      <c r="C36" s="841"/>
      <c r="D36" s="841"/>
      <c r="E36" s="841"/>
      <c r="F36" s="841"/>
      <c r="G36" s="841"/>
      <c r="H36" s="842"/>
      <c r="I36" s="267"/>
      <c r="J36" s="268"/>
      <c r="K36" s="269">
        <f>VLOOKUP(A36,EQUIPOS!A6:D163,4,FALSE)</f>
        <v>141077.46406132774</v>
      </c>
      <c r="L36" s="270"/>
      <c r="M36" s="271">
        <v>3</v>
      </c>
      <c r="N36" s="272">
        <f>K36/M36</f>
        <v>47025.821353775915</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104.31749166666667</v>
      </c>
    </row>
    <row r="43" spans="1:14" ht="15.75" thickBot="1">
      <c r="B43" s="827" t="s">
        <v>953</v>
      </c>
      <c r="C43" s="828"/>
      <c r="D43" s="828"/>
      <c r="E43" s="828"/>
      <c r="F43" s="828"/>
      <c r="G43" s="828"/>
      <c r="H43" s="828"/>
      <c r="I43" s="828"/>
      <c r="J43" s="828"/>
      <c r="K43" s="828"/>
      <c r="L43" s="828"/>
      <c r="M43" s="829"/>
      <c r="N43" s="99">
        <f>SUM(N36:N42)</f>
        <v>47130.138845442583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31">
        <f>VLOOKUP(A59,TRANSPORTE!A6:D117,4,FALSE)</f>
        <v>1404.1158416360727</v>
      </c>
      <c r="M59" s="832"/>
      <c r="N59" s="287">
        <f>K59*L59</f>
        <v>2386.9969307813235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2386.9969307813235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24</v>
      </c>
      <c r="N70" s="296">
        <f>K70/M70</f>
        <v>10431.749166666666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10431.749166666666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59948.884942890574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11989.776988578116</v>
      </c>
      <c r="M83" s="862"/>
      <c r="N83" s="51"/>
    </row>
    <row r="84" spans="1:14">
      <c r="B84" s="89" t="s">
        <v>973</v>
      </c>
      <c r="C84" s="90"/>
      <c r="D84" s="90"/>
      <c r="E84" s="90"/>
      <c r="F84" s="90"/>
      <c r="G84" s="90"/>
      <c r="H84" s="90"/>
      <c r="I84" s="87"/>
      <c r="J84" s="88"/>
      <c r="K84" s="304">
        <v>0.05</v>
      </c>
      <c r="L84" s="861">
        <f>N78*K84</f>
        <v>2997.4442471445291</v>
      </c>
      <c r="M84" s="862"/>
      <c r="N84" s="51"/>
    </row>
    <row r="85" spans="1:14" ht="15.75" thickBot="1">
      <c r="B85" s="91" t="s">
        <v>974</v>
      </c>
      <c r="C85" s="92"/>
      <c r="D85" s="92"/>
      <c r="E85" s="92"/>
      <c r="F85" s="92"/>
      <c r="G85" s="92"/>
      <c r="H85" s="92"/>
      <c r="I85" s="93"/>
      <c r="J85" s="94"/>
      <c r="K85" s="305">
        <v>0.05</v>
      </c>
      <c r="L85" s="863">
        <f>N78*K85</f>
        <v>2997.4442471445291</v>
      </c>
      <c r="M85" s="864"/>
      <c r="N85" s="51"/>
    </row>
    <row r="86" spans="1:14" ht="15.75" thickBot="1">
      <c r="B86" s="827" t="s">
        <v>953</v>
      </c>
      <c r="C86" s="828"/>
      <c r="D86" s="828"/>
      <c r="E86" s="828"/>
      <c r="F86" s="828"/>
      <c r="G86" s="828"/>
      <c r="H86" s="828"/>
      <c r="I86" s="828"/>
      <c r="J86" s="828"/>
      <c r="K86" s="828"/>
      <c r="L86" s="828"/>
      <c r="M86" s="829"/>
      <c r="N86" s="52">
        <f>L83+L84+L85</f>
        <v>17984.665482867174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77933.550425757741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310</v>
      </c>
      <c r="B36" s="840" t="str">
        <f>VLOOKUP(A36,EQUIPOS!A6:D154,3,FALSE)</f>
        <v>Retroexcavadora A25C</v>
      </c>
      <c r="C36" s="841"/>
      <c r="D36" s="841"/>
      <c r="E36" s="841"/>
      <c r="F36" s="841"/>
      <c r="G36" s="841"/>
      <c r="H36" s="842"/>
      <c r="I36" s="267"/>
      <c r="J36" s="268"/>
      <c r="K36" s="269">
        <f>VLOOKUP(A36,EQUIPOS!A6:D163,4,FALSE)</f>
        <v>141077.46406132774</v>
      </c>
      <c r="L36" s="270"/>
      <c r="M36" s="271">
        <v>3</v>
      </c>
      <c r="N36" s="272">
        <f>K36/M36</f>
        <v>47025.821353775915</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104.31749166666667</v>
      </c>
    </row>
    <row r="43" spans="1:14" ht="15.75" thickBot="1">
      <c r="B43" s="827" t="s">
        <v>953</v>
      </c>
      <c r="C43" s="828"/>
      <c r="D43" s="828"/>
      <c r="E43" s="828"/>
      <c r="F43" s="828"/>
      <c r="G43" s="828"/>
      <c r="H43" s="828"/>
      <c r="I43" s="828"/>
      <c r="J43" s="828"/>
      <c r="K43" s="828"/>
      <c r="L43" s="828"/>
      <c r="M43" s="829"/>
      <c r="N43" s="99">
        <f>SUM(N36:N42)</f>
        <v>47130.138845442583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31">
        <f>VLOOKUP(A59,TRANSPORTE!A6:D117,4,FALSE)</f>
        <v>1404.1158416360727</v>
      </c>
      <c r="M59" s="832"/>
      <c r="N59" s="287">
        <f>K59*L59</f>
        <v>2386.9969307813235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2386.9969307813235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24</v>
      </c>
      <c r="N70" s="296">
        <f>K70/M70</f>
        <v>10431.749166666666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10431.749166666666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59948.884942890574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11989.776988578116</v>
      </c>
      <c r="M83" s="862"/>
      <c r="N83" s="51"/>
    </row>
    <row r="84" spans="1:14">
      <c r="B84" s="89" t="s">
        <v>973</v>
      </c>
      <c r="C84" s="90"/>
      <c r="D84" s="90"/>
      <c r="E84" s="90"/>
      <c r="F84" s="90"/>
      <c r="G84" s="90"/>
      <c r="H84" s="90"/>
      <c r="I84" s="87"/>
      <c r="J84" s="88"/>
      <c r="K84" s="304">
        <v>0.05</v>
      </c>
      <c r="L84" s="861">
        <f>N78*K84</f>
        <v>2997.4442471445291</v>
      </c>
      <c r="M84" s="862"/>
      <c r="N84" s="51"/>
    </row>
    <row r="85" spans="1:14" ht="15.75" thickBot="1">
      <c r="B85" s="91" t="s">
        <v>974</v>
      </c>
      <c r="C85" s="92"/>
      <c r="D85" s="92"/>
      <c r="E85" s="92"/>
      <c r="F85" s="92"/>
      <c r="G85" s="92"/>
      <c r="H85" s="92"/>
      <c r="I85" s="93"/>
      <c r="J85" s="94"/>
      <c r="K85" s="305">
        <v>0.05</v>
      </c>
      <c r="L85" s="863">
        <f>N78*K85</f>
        <v>2997.4442471445291</v>
      </c>
      <c r="M85" s="864"/>
      <c r="N85" s="51"/>
    </row>
    <row r="86" spans="1:14" ht="15.75" thickBot="1">
      <c r="B86" s="827" t="s">
        <v>953</v>
      </c>
      <c r="C86" s="828"/>
      <c r="D86" s="828"/>
      <c r="E86" s="828"/>
      <c r="F86" s="828"/>
      <c r="G86" s="828"/>
      <c r="H86" s="828"/>
      <c r="I86" s="828"/>
      <c r="J86" s="828"/>
      <c r="K86" s="828"/>
      <c r="L86" s="828"/>
      <c r="M86" s="829"/>
      <c r="N86" s="52">
        <f>L83+L84+L85</f>
        <v>17984.665482867174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77933.550425757741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312</v>
      </c>
      <c r="B36" s="840" t="str">
        <f>VLOOKUP(A36,EQUIPOS!A6:D154,3,FALSE)</f>
        <v>Retroexcavadora sobre oruga, potencia 138 HP, balde de 1,5 m3.</v>
      </c>
      <c r="C36" s="841"/>
      <c r="D36" s="841"/>
      <c r="E36" s="841"/>
      <c r="F36" s="841"/>
      <c r="G36" s="841"/>
      <c r="H36" s="842"/>
      <c r="I36" s="267"/>
      <c r="J36" s="268"/>
      <c r="K36" s="269">
        <f>VLOOKUP(A36,EQUIPOS!A6:D163,4,FALSE)</f>
        <v>223698.73840157755</v>
      </c>
      <c r="L36" s="270"/>
      <c r="M36" s="271">
        <v>45</v>
      </c>
      <c r="N36" s="272">
        <f>K36/M36</f>
        <v>4971.0830755906118</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1.738624861111111</v>
      </c>
    </row>
    <row r="43" spans="1:14" ht="15.75" thickBot="1">
      <c r="B43" s="827" t="s">
        <v>953</v>
      </c>
      <c r="C43" s="828"/>
      <c r="D43" s="828"/>
      <c r="E43" s="828"/>
      <c r="F43" s="828"/>
      <c r="G43" s="828"/>
      <c r="H43" s="828"/>
      <c r="I43" s="828"/>
      <c r="J43" s="828"/>
      <c r="K43" s="828"/>
      <c r="L43" s="828"/>
      <c r="M43" s="829"/>
      <c r="N43" s="99">
        <f>SUM(N36:N42)</f>
        <v>4972.8217004517228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831">
        <f>VLOOKUP(A59,TRANSPORTE!A6:D117,4,FALSE)</f>
        <v>0.35320547642940503</v>
      </c>
      <c r="M59" s="832"/>
      <c r="N59" s="287">
        <f>K59*L59</f>
        <v>12.60943550852976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12.60943550852976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360</v>
      </c>
      <c r="N70" s="296">
        <f>K70/M70</f>
        <v>173.86248611111111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173.86248611111111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5159.2936220713636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1031.8587244142727</v>
      </c>
      <c r="M83" s="862"/>
      <c r="N83" s="51"/>
    </row>
    <row r="84" spans="1:14">
      <c r="B84" s="89" t="s">
        <v>973</v>
      </c>
      <c r="C84" s="90"/>
      <c r="D84" s="90"/>
      <c r="E84" s="90"/>
      <c r="F84" s="90"/>
      <c r="G84" s="90"/>
      <c r="H84" s="90"/>
      <c r="I84" s="87"/>
      <c r="J84" s="88"/>
      <c r="K84" s="304">
        <v>0.05</v>
      </c>
      <c r="L84" s="861">
        <f>N78*K84</f>
        <v>257.96468110356818</v>
      </c>
      <c r="M84" s="862"/>
      <c r="N84" s="51"/>
    </row>
    <row r="85" spans="1:14" ht="15.75" thickBot="1">
      <c r="B85" s="91" t="s">
        <v>974</v>
      </c>
      <c r="C85" s="92"/>
      <c r="D85" s="92"/>
      <c r="E85" s="92"/>
      <c r="F85" s="92"/>
      <c r="G85" s="92"/>
      <c r="H85" s="92"/>
      <c r="I85" s="93"/>
      <c r="J85" s="94"/>
      <c r="K85" s="305">
        <v>0.05</v>
      </c>
      <c r="L85" s="863">
        <f>N78*K85</f>
        <v>257.96468110356818</v>
      </c>
      <c r="M85" s="864"/>
      <c r="N85" s="51"/>
    </row>
    <row r="86" spans="1:14" ht="15.75" thickBot="1">
      <c r="B86" s="827" t="s">
        <v>953</v>
      </c>
      <c r="C86" s="828"/>
      <c r="D86" s="828"/>
      <c r="E86" s="828"/>
      <c r="F86" s="828"/>
      <c r="G86" s="828"/>
      <c r="H86" s="828"/>
      <c r="I86" s="828"/>
      <c r="J86" s="828"/>
      <c r="K86" s="828"/>
      <c r="L86" s="828"/>
      <c r="M86" s="829"/>
      <c r="N86" s="52">
        <f>L83+L84+L85</f>
        <v>1547.7880866214091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6707.0817086927727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2.2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c r="B36" s="840"/>
      <c r="C36" s="841"/>
      <c r="D36" s="841"/>
      <c r="E36" s="841"/>
      <c r="F36" s="841"/>
      <c r="G36" s="841"/>
      <c r="H36" s="842"/>
      <c r="I36" s="267"/>
      <c r="J36" s="268"/>
      <c r="K36" s="269"/>
      <c r="L36" s="270"/>
      <c r="M36" s="271"/>
      <c r="N36" s="272"/>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0.1</v>
      </c>
      <c r="M42" s="852"/>
      <c r="N42" s="105">
        <f>N76*L42</f>
        <v>69.544994444444441</v>
      </c>
    </row>
    <row r="43" spans="1:14" ht="15.75" thickBot="1">
      <c r="B43" s="827" t="s">
        <v>953</v>
      </c>
      <c r="C43" s="828"/>
      <c r="D43" s="828"/>
      <c r="E43" s="828"/>
      <c r="F43" s="828"/>
      <c r="G43" s="828"/>
      <c r="H43" s="828"/>
      <c r="I43" s="828"/>
      <c r="J43" s="828"/>
      <c r="K43" s="828"/>
      <c r="L43" s="828"/>
      <c r="M43" s="829"/>
      <c r="N43" s="99">
        <f>SUM(N36:N42)</f>
        <v>69.544994444444441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831">
        <f>VLOOKUP(A59,TRANSPORTE!A6:D117,4,FALSE)</f>
        <v>0.35320547642940503</v>
      </c>
      <c r="M59" s="832"/>
      <c r="N59" s="287">
        <f>K59*L59</f>
        <v>3.6203561334014016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3.6203561334014016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360</v>
      </c>
      <c r="N70" s="296">
        <f>K70/M70</f>
        <v>695.44994444444444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695.44994444444444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768.6152950222903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153.72305900445807</v>
      </c>
      <c r="M83" s="862"/>
      <c r="N83" s="51"/>
    </row>
    <row r="84" spans="1:14">
      <c r="B84" s="89" t="s">
        <v>973</v>
      </c>
      <c r="C84" s="90"/>
      <c r="D84" s="90"/>
      <c r="E84" s="90"/>
      <c r="F84" s="90"/>
      <c r="G84" s="90"/>
      <c r="H84" s="90"/>
      <c r="I84" s="87"/>
      <c r="J84" s="88"/>
      <c r="K84" s="304">
        <v>0.05</v>
      </c>
      <c r="L84" s="861">
        <f>N78*K84</f>
        <v>38.430764751114516</v>
      </c>
      <c r="M84" s="862"/>
      <c r="N84" s="51"/>
    </row>
    <row r="85" spans="1:14" ht="15.75" thickBot="1">
      <c r="B85" s="91" t="s">
        <v>974</v>
      </c>
      <c r="C85" s="92"/>
      <c r="D85" s="92"/>
      <c r="E85" s="92"/>
      <c r="F85" s="92"/>
      <c r="G85" s="92"/>
      <c r="H85" s="92"/>
      <c r="I85" s="93"/>
      <c r="J85" s="94"/>
      <c r="K85" s="305">
        <v>0.05</v>
      </c>
      <c r="L85" s="863">
        <f>N78*K85</f>
        <v>38.430764751114516</v>
      </c>
      <c r="M85" s="864"/>
      <c r="N85" s="51"/>
    </row>
    <row r="86" spans="1:14" ht="15.75" thickBot="1">
      <c r="B86" s="827" t="s">
        <v>953</v>
      </c>
      <c r="C86" s="828"/>
      <c r="D86" s="828"/>
      <c r="E86" s="828"/>
      <c r="F86" s="828"/>
      <c r="G86" s="828"/>
      <c r="H86" s="828"/>
      <c r="I86" s="828"/>
      <c r="J86" s="828"/>
      <c r="K86" s="828"/>
      <c r="L86" s="828"/>
      <c r="M86" s="829"/>
      <c r="N86" s="52">
        <f>L83+L84+L85</f>
        <v>230.58458850668708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999.19988352897735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312</v>
      </c>
      <c r="B36" s="840" t="str">
        <f>VLOOKUP(A36,EQUIPOS!A6:D154,3,FALSE)</f>
        <v>Retroexcavadora sobre oruga, potencia 138 HP, balde de 1,5 m3.</v>
      </c>
      <c r="C36" s="841"/>
      <c r="D36" s="841"/>
      <c r="E36" s="841"/>
      <c r="F36" s="841"/>
      <c r="G36" s="841"/>
      <c r="H36" s="842"/>
      <c r="I36" s="267"/>
      <c r="J36" s="268"/>
      <c r="K36" s="269">
        <f>VLOOKUP(A36,EQUIPOS!A6:D163,4,FALSE)</f>
        <v>223698.73840157755</v>
      </c>
      <c r="L36" s="270"/>
      <c r="M36" s="271">
        <v>45</v>
      </c>
      <c r="N36" s="272">
        <f>K36/M36</f>
        <v>4971.0830755906118</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1.738624861111111</v>
      </c>
    </row>
    <row r="43" spans="1:14" ht="15.75" thickBot="1">
      <c r="B43" s="827" t="s">
        <v>953</v>
      </c>
      <c r="C43" s="828"/>
      <c r="D43" s="828"/>
      <c r="E43" s="828"/>
      <c r="F43" s="828"/>
      <c r="G43" s="828"/>
      <c r="H43" s="828"/>
      <c r="I43" s="828"/>
      <c r="J43" s="828"/>
      <c r="K43" s="828"/>
      <c r="L43" s="828"/>
      <c r="M43" s="829"/>
      <c r="N43" s="99">
        <f>SUM(N36:N42)</f>
        <v>4972.8217004517228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831">
        <f>VLOOKUP(A59,TRANSPORTE!A6:D117,4,FALSE)</f>
        <v>1434.6168337577337</v>
      </c>
      <c r="M59" s="832"/>
      <c r="N59" s="287">
        <f>K59*L59</f>
        <v>1162.7497706764743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1162.7497706764743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360</v>
      </c>
      <c r="N70" s="296">
        <f>K70/M70</f>
        <v>173.86248611111111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173.86248611111111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6309.4339572393083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1261.8867914478617</v>
      </c>
      <c r="M83" s="862"/>
      <c r="N83" s="51"/>
    </row>
    <row r="84" spans="1:14">
      <c r="B84" s="89" t="s">
        <v>973</v>
      </c>
      <c r="C84" s="90"/>
      <c r="D84" s="90"/>
      <c r="E84" s="90"/>
      <c r="F84" s="90"/>
      <c r="G84" s="90"/>
      <c r="H84" s="90"/>
      <c r="I84" s="87"/>
      <c r="J84" s="88"/>
      <c r="K84" s="304">
        <v>0.05</v>
      </c>
      <c r="L84" s="861">
        <f>N78*K84</f>
        <v>315.47169786196542</v>
      </c>
      <c r="M84" s="862"/>
      <c r="N84" s="51"/>
    </row>
    <row r="85" spans="1:14" ht="15.75" thickBot="1">
      <c r="B85" s="91" t="s">
        <v>974</v>
      </c>
      <c r="C85" s="92"/>
      <c r="D85" s="92"/>
      <c r="E85" s="92"/>
      <c r="F85" s="92"/>
      <c r="G85" s="92"/>
      <c r="H85" s="92"/>
      <c r="I85" s="93"/>
      <c r="J85" s="94"/>
      <c r="K85" s="305">
        <v>0.05</v>
      </c>
      <c r="L85" s="863">
        <f>N78*K85</f>
        <v>315.47169786196542</v>
      </c>
      <c r="M85" s="864"/>
      <c r="N85" s="51"/>
    </row>
    <row r="86" spans="1:14" ht="15.75" thickBot="1">
      <c r="B86" s="827" t="s">
        <v>953</v>
      </c>
      <c r="C86" s="828"/>
      <c r="D86" s="828"/>
      <c r="E86" s="828"/>
      <c r="F86" s="828"/>
      <c r="G86" s="828"/>
      <c r="H86" s="828"/>
      <c r="I86" s="828"/>
      <c r="J86" s="828"/>
      <c r="K86" s="828"/>
      <c r="L86" s="828"/>
      <c r="M86" s="829"/>
      <c r="N86" s="52">
        <f>L83+L84+L85</f>
        <v>1892.8301871717924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8202.2641444111014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146</v>
      </c>
      <c r="B36" s="840" t="str">
        <f>VLOOKUP(A36,EQUIPOS!A6:D154,3,FALSE)</f>
        <v>Camabaja</v>
      </c>
      <c r="C36" s="841"/>
      <c r="D36" s="841"/>
      <c r="E36" s="841"/>
      <c r="F36" s="841"/>
      <c r="G36" s="841"/>
      <c r="H36" s="842"/>
      <c r="I36" s="267"/>
      <c r="J36" s="268"/>
      <c r="K36" s="269">
        <f>VLOOKUP(A36,EQUIPOS!A5:D154,4,FALSE)</f>
        <v>202889.55343398894</v>
      </c>
      <c r="L36" s="270"/>
      <c r="M36" s="271">
        <v>0.625</v>
      </c>
      <c r="N36" s="272">
        <f>K36/M36</f>
        <v>324623.28549438232</v>
      </c>
    </row>
    <row r="37" spans="1:14">
      <c r="A37" s="108" t="s">
        <v>241</v>
      </c>
      <c r="B37" s="840" t="str">
        <f>VLOOKUP(A37,EQUIPOS!A7:D154,3,FALSE)</f>
        <v>Grúa (capacidad 15 ton)</v>
      </c>
      <c r="C37" s="841"/>
      <c r="D37" s="841"/>
      <c r="E37" s="841"/>
      <c r="F37" s="841"/>
      <c r="G37" s="841"/>
      <c r="H37" s="842"/>
      <c r="I37" s="267"/>
      <c r="J37" s="268"/>
      <c r="K37" s="269">
        <f>VLOOKUP(A37,EQUIPOS!A6:D154,4,FALSE)</f>
        <v>220512.97310486808</v>
      </c>
      <c r="L37" s="270"/>
      <c r="M37" s="271">
        <v>0.625</v>
      </c>
      <c r="N37" s="272">
        <f>K37/M37</f>
        <v>352820.75696778891</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3129.52475</v>
      </c>
    </row>
    <row r="43" spans="1:14" ht="15.75" thickBot="1">
      <c r="B43" s="827" t="s">
        <v>953</v>
      </c>
      <c r="C43" s="828"/>
      <c r="D43" s="828"/>
      <c r="E43" s="828"/>
      <c r="F43" s="828"/>
      <c r="G43" s="828"/>
      <c r="H43" s="828"/>
      <c r="I43" s="828"/>
      <c r="J43" s="828"/>
      <c r="K43" s="828"/>
      <c r="L43" s="828"/>
      <c r="M43" s="829"/>
      <c r="N43" s="394">
        <f>SUM(N36:N42)</f>
        <v>680573.56721217127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349.59115242773947</v>
      </c>
      <c r="N48" s="272">
        <f>K48*M48</f>
        <v>3495.9115242773946</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38477.0136319839</v>
      </c>
      <c r="N49" s="272">
        <f>K49*M49</f>
        <v>38477.0136319839</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1826.4577346575445</v>
      </c>
      <c r="N50" s="272">
        <f>K50*M50</f>
        <v>1826.4577346575445</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49470.44609826502</v>
      </c>
      <c r="N51" s="272">
        <f>K51*M51</f>
        <v>98940.89219653004</v>
      </c>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142740.27508744888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5</v>
      </c>
      <c r="N70" s="395">
        <f>K70/M70</f>
        <v>62590.494999999995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62590.494999999995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885904.33729962015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177180.86745992405</v>
      </c>
      <c r="M83" s="862"/>
      <c r="N83" s="51"/>
    </row>
    <row r="84" spans="1:14">
      <c r="B84" s="89" t="s">
        <v>973</v>
      </c>
      <c r="C84" s="90"/>
      <c r="D84" s="90"/>
      <c r="E84" s="90"/>
      <c r="F84" s="90"/>
      <c r="G84" s="90"/>
      <c r="H84" s="90"/>
      <c r="I84" s="87"/>
      <c r="J84" s="88"/>
      <c r="K84" s="304">
        <v>0.05</v>
      </c>
      <c r="L84" s="861">
        <f>N78*K84</f>
        <v>44295.216864981012</v>
      </c>
      <c r="M84" s="862"/>
      <c r="N84" s="51"/>
    </row>
    <row r="85" spans="1:14" ht="15.75" thickBot="1">
      <c r="B85" s="91" t="s">
        <v>974</v>
      </c>
      <c r="C85" s="92"/>
      <c r="D85" s="92"/>
      <c r="E85" s="92"/>
      <c r="F85" s="92"/>
      <c r="G85" s="92"/>
      <c r="H85" s="92"/>
      <c r="I85" s="93"/>
      <c r="J85" s="94"/>
      <c r="K85" s="305">
        <v>0.05</v>
      </c>
      <c r="L85" s="863">
        <f>N78*K85</f>
        <v>44295.216864981012</v>
      </c>
      <c r="M85" s="864"/>
      <c r="N85" s="51"/>
    </row>
    <row r="86" spans="1:14" ht="15.75" thickBot="1">
      <c r="B86" s="827" t="s">
        <v>953</v>
      </c>
      <c r="C86" s="828"/>
      <c r="D86" s="828"/>
      <c r="E86" s="828"/>
      <c r="F86" s="828"/>
      <c r="G86" s="828"/>
      <c r="H86" s="828"/>
      <c r="I86" s="828"/>
      <c r="J86" s="828"/>
      <c r="K86" s="828"/>
      <c r="L86" s="828"/>
      <c r="M86" s="829"/>
      <c r="N86" s="52">
        <f>L83+L84+L85</f>
        <v>265771.30118988606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1151675.6384895062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2.2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146</v>
      </c>
      <c r="B36" s="840" t="str">
        <f>VLOOKUP(A36,EQUIPOS!A6:D154,3,FALSE)</f>
        <v>Camabaja</v>
      </c>
      <c r="C36" s="841"/>
      <c r="D36" s="841"/>
      <c r="E36" s="841"/>
      <c r="F36" s="841"/>
      <c r="G36" s="841"/>
      <c r="H36" s="842"/>
      <c r="I36" s="267"/>
      <c r="J36" s="268"/>
      <c r="K36" s="269">
        <f>VLOOKUP(A36,EQUIPOS!A6:D163,4,FALSE)</f>
        <v>202889.55343398894</v>
      </c>
      <c r="L36" s="270"/>
      <c r="M36" s="271">
        <v>0.5</v>
      </c>
      <c r="N36" s="272">
        <f>K36/M36</f>
        <v>405779.10686797788</v>
      </c>
    </row>
    <row r="37" spans="1:14">
      <c r="A37" s="108" t="s">
        <v>241</v>
      </c>
      <c r="B37" s="840" t="str">
        <f>VLOOKUP(A37,EQUIPOS!A7:D154,3,FALSE)</f>
        <v>Grúa (capacidad 15 ton)</v>
      </c>
      <c r="C37" s="841"/>
      <c r="D37" s="841"/>
      <c r="E37" s="841"/>
      <c r="F37" s="841"/>
      <c r="G37" s="841"/>
      <c r="H37" s="842"/>
      <c r="I37" s="267"/>
      <c r="J37" s="268"/>
      <c r="K37" s="269">
        <f>VLOOKUP(A37,EQUIPOS!A7:D164,4,FALSE)</f>
        <v>220512.97310486808</v>
      </c>
      <c r="L37" s="270"/>
      <c r="M37" s="271">
        <v>0.5</v>
      </c>
      <c r="N37" s="272">
        <f>K37/M37</f>
        <v>441025.94620973617</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3911.9059374999997</v>
      </c>
    </row>
    <row r="43" spans="1:14" ht="15.75" thickBot="1">
      <c r="B43" s="827" t="s">
        <v>953</v>
      </c>
      <c r="C43" s="828"/>
      <c r="D43" s="828"/>
      <c r="E43" s="828"/>
      <c r="F43" s="828"/>
      <c r="G43" s="828"/>
      <c r="H43" s="828"/>
      <c r="I43" s="828"/>
      <c r="J43" s="828"/>
      <c r="K43" s="828"/>
      <c r="L43" s="828"/>
      <c r="M43" s="829"/>
      <c r="N43" s="394">
        <f>SUM(N36:N42)</f>
        <v>850716.959015214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349.59115242773947</v>
      </c>
      <c r="N48" s="272">
        <f>K48*M48</f>
        <v>3495.9115242773946</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38477.0136319839</v>
      </c>
      <c r="N49" s="272">
        <f>K49*M49</f>
        <v>38477.0136319839</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1826.4577346575445</v>
      </c>
      <c r="N50" s="272">
        <f>K50*M50</f>
        <v>1826.4577346575445</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49470.44609826502</v>
      </c>
      <c r="N51" s="272">
        <f>K51*M51</f>
        <v>98940.89219653004</v>
      </c>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142740.27508744888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4</v>
      </c>
      <c r="N70" s="395">
        <f>K70/M70</f>
        <v>78238.118749999994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78238.118749999994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1071695.3528526628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214339.07057053258</v>
      </c>
      <c r="M83" s="862"/>
      <c r="N83" s="51"/>
    </row>
    <row r="84" spans="1:14">
      <c r="B84" s="89" t="s">
        <v>973</v>
      </c>
      <c r="C84" s="90"/>
      <c r="D84" s="90"/>
      <c r="E84" s="90"/>
      <c r="F84" s="90"/>
      <c r="G84" s="90"/>
      <c r="H84" s="90"/>
      <c r="I84" s="87"/>
      <c r="J84" s="88"/>
      <c r="K84" s="304">
        <v>0.05</v>
      </c>
      <c r="L84" s="861">
        <f>N78*K84</f>
        <v>53584.767642633145</v>
      </c>
      <c r="M84" s="862"/>
      <c r="N84" s="51"/>
    </row>
    <row r="85" spans="1:14" ht="15.75" thickBot="1">
      <c r="B85" s="91" t="s">
        <v>974</v>
      </c>
      <c r="C85" s="92"/>
      <c r="D85" s="92"/>
      <c r="E85" s="92"/>
      <c r="F85" s="92"/>
      <c r="G85" s="92"/>
      <c r="H85" s="92"/>
      <c r="I85" s="93"/>
      <c r="J85" s="94"/>
      <c r="K85" s="305">
        <v>0.05</v>
      </c>
      <c r="L85" s="863">
        <f>N78*K85</f>
        <v>53584.767642633145</v>
      </c>
      <c r="M85" s="864"/>
      <c r="N85" s="51"/>
    </row>
    <row r="86" spans="1:14" ht="15.75" thickBot="1">
      <c r="B86" s="827" t="s">
        <v>953</v>
      </c>
      <c r="C86" s="828"/>
      <c r="D86" s="828"/>
      <c r="E86" s="828"/>
      <c r="F86" s="828"/>
      <c r="G86" s="828"/>
      <c r="H86" s="828"/>
      <c r="I86" s="828"/>
      <c r="J86" s="828"/>
      <c r="K86" s="828"/>
      <c r="L86" s="828"/>
      <c r="M86" s="829"/>
      <c r="N86" s="52">
        <f>L83+L84+L85</f>
        <v>321508.60585579893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1393203.9587084618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146</v>
      </c>
      <c r="B36" s="840" t="str">
        <f>VLOOKUP(A36,EQUIPOS!A6:D154,3,FALSE)</f>
        <v>Camabaja</v>
      </c>
      <c r="C36" s="841"/>
      <c r="D36" s="841"/>
      <c r="E36" s="841"/>
      <c r="F36" s="841"/>
      <c r="G36" s="841"/>
      <c r="H36" s="842"/>
      <c r="I36" s="267"/>
      <c r="J36" s="268"/>
      <c r="K36" s="269">
        <f>VLOOKUP(A36,EQUIPOS!A6:D163,4,FALSE)</f>
        <v>202889.55343398894</v>
      </c>
      <c r="L36" s="270"/>
      <c r="M36" s="271">
        <v>0.4375</v>
      </c>
      <c r="N36" s="272">
        <f>K36/M36</f>
        <v>463747.55070626043</v>
      </c>
    </row>
    <row r="37" spans="1:14">
      <c r="A37" s="108" t="s">
        <v>241</v>
      </c>
      <c r="B37" s="840" t="str">
        <f>VLOOKUP(A37,EQUIPOS!A7:D154,3,FALSE)</f>
        <v>Grúa (capacidad 15 ton)</v>
      </c>
      <c r="C37" s="841"/>
      <c r="D37" s="841"/>
      <c r="E37" s="841"/>
      <c r="F37" s="841"/>
      <c r="G37" s="841"/>
      <c r="H37" s="842"/>
      <c r="I37" s="267"/>
      <c r="J37" s="268"/>
      <c r="K37" s="269">
        <f>VLOOKUP(A37,EQUIPOS!A7:D164,4,FALSE)</f>
        <v>220512.97310486808</v>
      </c>
      <c r="L37" s="270"/>
      <c r="M37" s="271">
        <v>0.4375</v>
      </c>
      <c r="N37" s="272">
        <f>K37/M37</f>
        <v>504029.65281112707</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4470.7496428571421</v>
      </c>
    </row>
    <row r="43" spans="1:14" ht="15.75" thickBot="1">
      <c r="B43" s="827" t="s">
        <v>953</v>
      </c>
      <c r="C43" s="828"/>
      <c r="D43" s="828"/>
      <c r="E43" s="828"/>
      <c r="F43" s="828"/>
      <c r="G43" s="828"/>
      <c r="H43" s="828"/>
      <c r="I43" s="828"/>
      <c r="J43" s="828"/>
      <c r="K43" s="828"/>
      <c r="L43" s="828"/>
      <c r="M43" s="829"/>
      <c r="N43" s="394">
        <f>SUM(N36:N42)</f>
        <v>972247.95316024462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349.59115242773947</v>
      </c>
      <c r="N48" s="272">
        <f>K48*M48</f>
        <v>3495.9115242773946</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38477.0136319839</v>
      </c>
      <c r="N49" s="272">
        <f>K49*M49</f>
        <v>38477.0136319839</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1826.4577346575445</v>
      </c>
      <c r="N50" s="272">
        <f>K50*M50</f>
        <v>1826.4577346575445</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49470.44609826502</v>
      </c>
      <c r="N51" s="272">
        <f>K51*M51</f>
        <v>98940.89219653004</v>
      </c>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142740.27508744888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295">
        <v>3.5</v>
      </c>
      <c r="N70" s="395">
        <f>K70/M70</f>
        <v>89414.992857142846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89414.992857142846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1204403.2211048363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240880.64422096728</v>
      </c>
      <c r="M83" s="862"/>
      <c r="N83" s="51"/>
    </row>
    <row r="84" spans="1:14">
      <c r="B84" s="89" t="s">
        <v>973</v>
      </c>
      <c r="C84" s="90"/>
      <c r="D84" s="90"/>
      <c r="E84" s="90"/>
      <c r="F84" s="90"/>
      <c r="G84" s="90"/>
      <c r="H84" s="90"/>
      <c r="I84" s="87"/>
      <c r="J84" s="88"/>
      <c r="K84" s="304">
        <v>0.05</v>
      </c>
      <c r="L84" s="861">
        <f>N78*K84</f>
        <v>60220.161055241821</v>
      </c>
      <c r="M84" s="862"/>
      <c r="N84" s="51"/>
    </row>
    <row r="85" spans="1:14" ht="15.75" thickBot="1">
      <c r="B85" s="91" t="s">
        <v>974</v>
      </c>
      <c r="C85" s="92"/>
      <c r="D85" s="92"/>
      <c r="E85" s="92"/>
      <c r="F85" s="92"/>
      <c r="G85" s="92"/>
      <c r="H85" s="92"/>
      <c r="I85" s="93"/>
      <c r="J85" s="94"/>
      <c r="K85" s="305">
        <v>0.05</v>
      </c>
      <c r="L85" s="863">
        <f>N78*K85</f>
        <v>60220.161055241821</v>
      </c>
      <c r="M85" s="864"/>
      <c r="N85" s="51"/>
    </row>
    <row r="86" spans="1:14" ht="15.75" thickBot="1">
      <c r="B86" s="827" t="s">
        <v>953</v>
      </c>
      <c r="C86" s="828"/>
      <c r="D86" s="828"/>
      <c r="E86" s="828"/>
      <c r="F86" s="828"/>
      <c r="G86" s="828"/>
      <c r="H86" s="828"/>
      <c r="I86" s="828"/>
      <c r="J86" s="828"/>
      <c r="K86" s="828"/>
      <c r="L86" s="828"/>
      <c r="M86" s="829"/>
      <c r="N86" s="52">
        <f>L83+L84+L85</f>
        <v>361320.96633145091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1565724.1874362873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146</v>
      </c>
      <c r="B36" s="840" t="str">
        <f>VLOOKUP(A36,EQUIPOS!A6:D154,3,FALSE)</f>
        <v>Camabaja</v>
      </c>
      <c r="C36" s="841"/>
      <c r="D36" s="841"/>
      <c r="E36" s="841"/>
      <c r="F36" s="841"/>
      <c r="G36" s="841"/>
      <c r="H36" s="842"/>
      <c r="I36" s="267"/>
      <c r="J36" s="268"/>
      <c r="K36" s="269">
        <f>VLOOKUP(A36,EQUIPOS!A6:D163,4,FALSE)</f>
        <v>202889.55343398894</v>
      </c>
      <c r="L36" s="270"/>
      <c r="M36" s="271">
        <v>0.875</v>
      </c>
      <c r="N36" s="272">
        <f>K36/M36</f>
        <v>231873.77535313022</v>
      </c>
    </row>
    <row r="37" spans="1:14">
      <c r="A37" s="108" t="s">
        <v>241</v>
      </c>
      <c r="B37" s="840" t="str">
        <f>VLOOKUP(A37,EQUIPOS!A7:D154,3,FALSE)</f>
        <v>Grúa (capacidad 15 ton)</v>
      </c>
      <c r="C37" s="841"/>
      <c r="D37" s="841"/>
      <c r="E37" s="841"/>
      <c r="F37" s="841"/>
      <c r="G37" s="841"/>
      <c r="H37" s="842"/>
      <c r="I37" s="267"/>
      <c r="J37" s="268"/>
      <c r="K37" s="269">
        <f>VLOOKUP(A37,EQUIPOS!A7:D164,4,FALSE)</f>
        <v>220512.97310486808</v>
      </c>
      <c r="L37" s="270"/>
      <c r="M37" s="271">
        <v>0.875</v>
      </c>
      <c r="N37" s="272">
        <f>K37/M37</f>
        <v>252014.82640556354</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1788.299857142857</v>
      </c>
    </row>
    <row r="43" spans="1:14" ht="15.75" thickBot="1">
      <c r="B43" s="827" t="s">
        <v>953</v>
      </c>
      <c r="C43" s="828"/>
      <c r="D43" s="828"/>
      <c r="E43" s="828"/>
      <c r="F43" s="828"/>
      <c r="G43" s="828"/>
      <c r="H43" s="828"/>
      <c r="I43" s="828"/>
      <c r="J43" s="828"/>
      <c r="K43" s="828"/>
      <c r="L43" s="828"/>
      <c r="M43" s="829"/>
      <c r="N43" s="394">
        <f>SUM(N36:N42)</f>
        <v>485676.9016158366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349.59115242773947</v>
      </c>
      <c r="N48" s="272">
        <f>K48*M48</f>
        <v>3495.9115242773946</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38477.0136319839</v>
      </c>
      <c r="N49" s="272">
        <f>K49*M49</f>
        <v>38477.0136319839</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1826.4577346575445</v>
      </c>
      <c r="N50" s="272">
        <f>K50*M50</f>
        <v>1826.4577346575445</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43799.382890918838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7</v>
      </c>
      <c r="N70" s="395">
        <f>K70/M70</f>
        <v>35765.997142857137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35765.997142857137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565242.28164961259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113048.45632992253</v>
      </c>
      <c r="M83" s="862"/>
      <c r="N83" s="51"/>
    </row>
    <row r="84" spans="1:14">
      <c r="B84" s="89" t="s">
        <v>973</v>
      </c>
      <c r="C84" s="90"/>
      <c r="D84" s="90"/>
      <c r="E84" s="90"/>
      <c r="F84" s="90"/>
      <c r="G84" s="90"/>
      <c r="H84" s="90"/>
      <c r="I84" s="87"/>
      <c r="J84" s="88"/>
      <c r="K84" s="304">
        <v>0.05</v>
      </c>
      <c r="L84" s="861">
        <f>N78*K84</f>
        <v>28262.114082480632</v>
      </c>
      <c r="M84" s="862"/>
      <c r="N84" s="51"/>
    </row>
    <row r="85" spans="1:14" ht="15.75" thickBot="1">
      <c r="B85" s="91" t="s">
        <v>974</v>
      </c>
      <c r="C85" s="92"/>
      <c r="D85" s="92"/>
      <c r="E85" s="92"/>
      <c r="F85" s="92"/>
      <c r="G85" s="92"/>
      <c r="H85" s="92"/>
      <c r="I85" s="93"/>
      <c r="J85" s="94"/>
      <c r="K85" s="305">
        <v>0.05</v>
      </c>
      <c r="L85" s="863">
        <f>N78*K85</f>
        <v>28262.114082480632</v>
      </c>
      <c r="M85" s="864"/>
      <c r="N85" s="51"/>
    </row>
    <row r="86" spans="1:14" ht="15.75" thickBot="1">
      <c r="B86" s="827" t="s">
        <v>953</v>
      </c>
      <c r="C86" s="828"/>
      <c r="D86" s="828"/>
      <c r="E86" s="828"/>
      <c r="F86" s="828"/>
      <c r="G86" s="828"/>
      <c r="H86" s="828"/>
      <c r="I86" s="828"/>
      <c r="J86" s="828"/>
      <c r="K86" s="828"/>
      <c r="L86" s="828"/>
      <c r="M86" s="829"/>
      <c r="N86" s="52">
        <f>L83+L84+L85</f>
        <v>169572.68449488378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734814.96614449634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2.2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146</v>
      </c>
      <c r="B36" s="840" t="str">
        <f>VLOOKUP(A36,EQUIPOS!A6:D154,3,FALSE)</f>
        <v>Camabaja</v>
      </c>
      <c r="C36" s="841"/>
      <c r="D36" s="841"/>
      <c r="E36" s="841"/>
      <c r="F36" s="841"/>
      <c r="G36" s="841"/>
      <c r="H36" s="842"/>
      <c r="I36" s="267"/>
      <c r="J36" s="268"/>
      <c r="K36" s="269">
        <f>VLOOKUP(A36,EQUIPOS!A6:D163,4,FALSE)</f>
        <v>202889.55343398894</v>
      </c>
      <c r="L36" s="270"/>
      <c r="M36" s="271">
        <v>0.75</v>
      </c>
      <c r="N36" s="272">
        <f>K36/M36</f>
        <v>270519.40457865194</v>
      </c>
    </row>
    <row r="37" spans="1:14">
      <c r="A37" s="108" t="s">
        <v>241</v>
      </c>
      <c r="B37" s="840" t="str">
        <f>VLOOKUP(A37,EQUIPOS!A7:D154,3,FALSE)</f>
        <v>Grúa (capacidad 15 ton)</v>
      </c>
      <c r="C37" s="841"/>
      <c r="D37" s="841"/>
      <c r="E37" s="841"/>
      <c r="F37" s="841"/>
      <c r="G37" s="841"/>
      <c r="H37" s="842"/>
      <c r="I37" s="267"/>
      <c r="J37" s="268"/>
      <c r="K37" s="269">
        <f>VLOOKUP(A37,EQUIPOS!A7:D164,4,FALSE)</f>
        <v>220512.97310486808</v>
      </c>
      <c r="L37" s="270"/>
      <c r="M37" s="271">
        <v>0.75</v>
      </c>
      <c r="N37" s="272">
        <f>K37/M37</f>
        <v>294017.29747315746</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2086.3498333333332</v>
      </c>
    </row>
    <row r="43" spans="1:14" ht="15.75" thickBot="1">
      <c r="B43" s="827" t="s">
        <v>953</v>
      </c>
      <c r="C43" s="828"/>
      <c r="D43" s="828"/>
      <c r="E43" s="828"/>
      <c r="F43" s="828"/>
      <c r="G43" s="828"/>
      <c r="H43" s="828"/>
      <c r="I43" s="828"/>
      <c r="J43" s="828"/>
      <c r="K43" s="828"/>
      <c r="L43" s="828"/>
      <c r="M43" s="829"/>
      <c r="N43" s="394">
        <f>SUM(N36:N42)</f>
        <v>566623.05188514269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349.59115242773947</v>
      </c>
      <c r="N48" s="272">
        <f>K48*M48</f>
        <v>3495.9115242773946</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38477.0136319839</v>
      </c>
      <c r="N49" s="272">
        <f>K49*M49</f>
        <v>38477.0136319839</v>
      </c>
    </row>
    <row r="50" spans="1:14">
      <c r="A50" s="206"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1826.4577346575445</v>
      </c>
      <c r="N50" s="272">
        <f>K50*M50</f>
        <v>1826.4577346575445</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43799.382890918838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43"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6</v>
      </c>
      <c r="N70" s="395">
        <f>K70/M70</f>
        <v>41726.996666666666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41726.996666666666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652149.43144272827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130429.88628854566</v>
      </c>
      <c r="M83" s="862"/>
      <c r="N83" s="51"/>
    </row>
    <row r="84" spans="1:14">
      <c r="B84" s="89" t="s">
        <v>973</v>
      </c>
      <c r="C84" s="90"/>
      <c r="D84" s="90"/>
      <c r="E84" s="90"/>
      <c r="F84" s="90"/>
      <c r="G84" s="90"/>
      <c r="H84" s="90"/>
      <c r="I84" s="87"/>
      <c r="J84" s="88"/>
      <c r="K84" s="304">
        <v>0.05</v>
      </c>
      <c r="L84" s="861">
        <f>N78*K84</f>
        <v>32607.471572136415</v>
      </c>
      <c r="M84" s="862"/>
      <c r="N84" s="51"/>
    </row>
    <row r="85" spans="1:14" ht="15.75" thickBot="1">
      <c r="B85" s="91" t="s">
        <v>974</v>
      </c>
      <c r="C85" s="92"/>
      <c r="D85" s="92"/>
      <c r="E85" s="92"/>
      <c r="F85" s="92"/>
      <c r="G85" s="92"/>
      <c r="H85" s="92"/>
      <c r="I85" s="93"/>
      <c r="J85" s="94"/>
      <c r="K85" s="305">
        <v>0.05</v>
      </c>
      <c r="L85" s="863">
        <f>N78*K85</f>
        <v>32607.471572136415</v>
      </c>
      <c r="M85" s="864"/>
      <c r="N85" s="51"/>
    </row>
    <row r="86" spans="1:14" ht="15.75" thickBot="1">
      <c r="B86" s="827" t="s">
        <v>953</v>
      </c>
      <c r="C86" s="828"/>
      <c r="D86" s="828"/>
      <c r="E86" s="828"/>
      <c r="F86" s="828"/>
      <c r="G86" s="828"/>
      <c r="H86" s="828"/>
      <c r="I86" s="828"/>
      <c r="J86" s="828"/>
      <c r="K86" s="828"/>
      <c r="L86" s="828"/>
      <c r="M86" s="829"/>
      <c r="N86" s="52">
        <f>L83+L84+L85</f>
        <v>195644.82943281849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847794.26087554672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146</v>
      </c>
      <c r="B36" s="840" t="str">
        <f>VLOOKUP(A36,EQUIPOS!A6:D154,3,FALSE)</f>
        <v>Camabaja</v>
      </c>
      <c r="C36" s="841"/>
      <c r="D36" s="841"/>
      <c r="E36" s="841"/>
      <c r="F36" s="841"/>
      <c r="G36" s="841"/>
      <c r="H36" s="842"/>
      <c r="I36" s="267"/>
      <c r="J36" s="268"/>
      <c r="K36" s="269">
        <f>VLOOKUP(A36,EQUIPOS!A6:D163,4,FALSE)</f>
        <v>202889.55343398894</v>
      </c>
      <c r="L36" s="270"/>
      <c r="M36" s="271">
        <v>0.6875</v>
      </c>
      <c r="N36" s="272">
        <f>K36/M36</f>
        <v>295112.07772216573</v>
      </c>
    </row>
    <row r="37" spans="1:14">
      <c r="A37" s="108" t="s">
        <v>241</v>
      </c>
      <c r="B37" s="840" t="str">
        <f>VLOOKUP(A37,EQUIPOS!A7:D154,3,FALSE)</f>
        <v>Grúa (capacidad 15 ton)</v>
      </c>
      <c r="C37" s="841"/>
      <c r="D37" s="841"/>
      <c r="E37" s="841"/>
      <c r="F37" s="841"/>
      <c r="G37" s="841"/>
      <c r="H37" s="842"/>
      <c r="I37" s="267"/>
      <c r="J37" s="268"/>
      <c r="K37" s="269">
        <f>VLOOKUP(A37,EQUIPOS!A7:D164,4,FALSE)</f>
        <v>220512.97310486808</v>
      </c>
      <c r="L37" s="270"/>
      <c r="M37" s="271">
        <v>0.6875</v>
      </c>
      <c r="N37" s="272">
        <f>K37/M37</f>
        <v>320746.14269798994</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2276.0179999999996</v>
      </c>
    </row>
    <row r="43" spans="1:14" ht="15.75" thickBot="1">
      <c r="B43" s="827" t="s">
        <v>953</v>
      </c>
      <c r="C43" s="828"/>
      <c r="D43" s="828"/>
      <c r="E43" s="828"/>
      <c r="F43" s="828"/>
      <c r="G43" s="828"/>
      <c r="H43" s="828"/>
      <c r="I43" s="828"/>
      <c r="J43" s="828"/>
      <c r="K43" s="828"/>
      <c r="L43" s="828"/>
      <c r="M43" s="829"/>
      <c r="N43" s="394">
        <f>SUM(N36:N42)</f>
        <v>618134.23842015571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349.59115242773947</v>
      </c>
      <c r="N48" s="272">
        <f>K48*M48</f>
        <v>3495.9115242773946</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38477.0136319839</v>
      </c>
      <c r="N49" s="272">
        <f>K49*M49</f>
        <v>38477.0136319839</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1826.4577346575445</v>
      </c>
      <c r="N50" s="272">
        <f>K50*M50</f>
        <v>1826.4577346575445</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43799.382890918838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5.5</v>
      </c>
      <c r="N70" s="395">
        <f>K70/M70</f>
        <v>45520.359999999993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45520.359999999993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707453.98131107457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141490.79626221492</v>
      </c>
      <c r="M83" s="862"/>
      <c r="N83" s="51"/>
    </row>
    <row r="84" spans="1:14">
      <c r="B84" s="89" t="s">
        <v>973</v>
      </c>
      <c r="C84" s="90"/>
      <c r="D84" s="90"/>
      <c r="E84" s="90"/>
      <c r="F84" s="90"/>
      <c r="G84" s="90"/>
      <c r="H84" s="90"/>
      <c r="I84" s="87"/>
      <c r="J84" s="88"/>
      <c r="K84" s="304">
        <v>0.05</v>
      </c>
      <c r="L84" s="861">
        <f>N78*K84</f>
        <v>35372.69906555373</v>
      </c>
      <c r="M84" s="862"/>
      <c r="N84" s="51"/>
    </row>
    <row r="85" spans="1:14" ht="15.75" thickBot="1">
      <c r="B85" s="91" t="s">
        <v>974</v>
      </c>
      <c r="C85" s="92"/>
      <c r="D85" s="92"/>
      <c r="E85" s="92"/>
      <c r="F85" s="92"/>
      <c r="G85" s="92"/>
      <c r="H85" s="92"/>
      <c r="I85" s="93"/>
      <c r="J85" s="94"/>
      <c r="K85" s="305">
        <v>0.05</v>
      </c>
      <c r="L85" s="863">
        <f>N78*K85</f>
        <v>35372.69906555373</v>
      </c>
      <c r="M85" s="864"/>
      <c r="N85" s="51"/>
    </row>
    <row r="86" spans="1:14" ht="15.75" thickBot="1">
      <c r="B86" s="827" t="s">
        <v>953</v>
      </c>
      <c r="C86" s="828"/>
      <c r="D86" s="828"/>
      <c r="E86" s="828"/>
      <c r="F86" s="828"/>
      <c r="G86" s="828"/>
      <c r="H86" s="828"/>
      <c r="I86" s="828"/>
      <c r="J86" s="828"/>
      <c r="K86" s="828"/>
      <c r="L86" s="828"/>
      <c r="M86" s="829"/>
      <c r="N86" s="52">
        <f>L83+L84+L85</f>
        <v>212236.19439332237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919690.17570439691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52" t="s">
        <v>241</v>
      </c>
      <c r="B36" s="840" t="str">
        <f>VLOOKUP(A36,EQUIPOS!A6:D154,3,FALSE)</f>
        <v>Grúa (capacidad 15 ton)</v>
      </c>
      <c r="C36" s="841"/>
      <c r="D36" s="841"/>
      <c r="E36" s="841"/>
      <c r="F36" s="841"/>
      <c r="G36" s="841"/>
      <c r="H36" s="842"/>
      <c r="I36" s="267"/>
      <c r="J36" s="268"/>
      <c r="K36" s="269">
        <f>VLOOKUP(A36,EQUIPOS!A6:D163,4,FALSE)</f>
        <v>220512.97310486808</v>
      </c>
      <c r="L36" s="270"/>
      <c r="M36" s="396">
        <v>1.125</v>
      </c>
      <c r="N36" s="272">
        <f>K36/M36</f>
        <v>196011.53164877163</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1390.8998888888889</v>
      </c>
    </row>
    <row r="43" spans="1:14" ht="15.75" thickBot="1">
      <c r="B43" s="827" t="s">
        <v>953</v>
      </c>
      <c r="C43" s="828"/>
      <c r="D43" s="828"/>
      <c r="E43" s="828"/>
      <c r="F43" s="828"/>
      <c r="G43" s="828"/>
      <c r="H43" s="828"/>
      <c r="I43" s="828"/>
      <c r="J43" s="828"/>
      <c r="K43" s="828"/>
      <c r="L43" s="828"/>
      <c r="M43" s="829"/>
      <c r="N43" s="394">
        <f>SUM(N36:N42)</f>
        <v>197402.43153766051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49" t="s">
        <v>428</v>
      </c>
      <c r="B48" s="43" t="str">
        <f>VLOOKUP(A48,MATERIALES!A4:D373,3,FALSE)</f>
        <v>Costal de fibra o fique</v>
      </c>
      <c r="C48" s="281"/>
      <c r="D48" s="281"/>
      <c r="E48" s="281"/>
      <c r="F48" s="281"/>
      <c r="G48" s="281"/>
      <c r="H48" s="281"/>
      <c r="I48" s="268"/>
      <c r="J48" s="224" t="str">
        <f>VLOOKUP(A48,MATERIALES!A4:D373,2,FALSE)</f>
        <v>u</v>
      </c>
      <c r="K48" s="461">
        <v>10</v>
      </c>
      <c r="L48" s="267"/>
      <c r="M48" s="283">
        <f>VLOOKUP(A48,MATERIALES!A5:D373,4,FALSE)</f>
        <v>349.59115242773947</v>
      </c>
      <c r="N48" s="272">
        <f>K48*M48</f>
        <v>3495.9115242773946</v>
      </c>
    </row>
    <row r="49" spans="1:14">
      <c r="A49" s="149" t="s">
        <v>589</v>
      </c>
      <c r="B49" s="43" t="str">
        <f>VLOOKUP(A49,MATERIALES!A5:D373,3,FALSE)</f>
        <v>Nutrientes (para remoción de especies vegetales) (dap, triple 15 o similar) (ítem 201.9)</v>
      </c>
      <c r="C49" s="281"/>
      <c r="D49" s="281"/>
      <c r="E49" s="281"/>
      <c r="F49" s="281"/>
      <c r="G49" s="281"/>
      <c r="H49" s="281"/>
      <c r="I49" s="268"/>
      <c r="J49" s="224" t="str">
        <f>VLOOKUP(A49,MATERIALES!A5:D373,2,FALSE)</f>
        <v>kg</v>
      </c>
      <c r="K49" s="461">
        <v>1</v>
      </c>
      <c r="L49" s="267"/>
      <c r="M49" s="283">
        <f>VLOOKUP(A49,MATERIALES!A6:D373,4,FALSE)</f>
        <v>1826.4577346575445</v>
      </c>
      <c r="N49" s="272">
        <f>K49*M49</f>
        <v>1826.4577346575445</v>
      </c>
    </row>
    <row r="50" spans="1:14">
      <c r="A50" s="150" t="s">
        <v>412</v>
      </c>
      <c r="B50" s="43" t="str">
        <f>VLOOKUP(A50,MATERIALES!A6:D373,3,FALSE)</f>
        <v>Cicatrizante (para remoción de especies vegetales)</v>
      </c>
      <c r="C50" s="281"/>
      <c r="D50" s="281"/>
      <c r="E50" s="281"/>
      <c r="F50" s="281"/>
      <c r="G50" s="281"/>
      <c r="H50" s="281"/>
      <c r="I50" s="268"/>
      <c r="J50" s="224" t="str">
        <f>VLOOKUP(A50,MATERIALES!A6:D373,2,FALSE)</f>
        <v>kg</v>
      </c>
      <c r="K50" s="461">
        <v>1</v>
      </c>
      <c r="L50" s="267"/>
      <c r="M50" s="283">
        <f>VLOOKUP(A50,MATERIALES!A6:D373,4,FALSE)</f>
        <v>38477.0136319839</v>
      </c>
      <c r="N50" s="272">
        <f>K50*M50</f>
        <v>38477.0136319839</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43799.382890918838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48"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396">
        <v>9</v>
      </c>
      <c r="N70" s="395">
        <f>K70/M70</f>
        <v>27817.997777777775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27817.997777777775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269019.81220635714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53803.962441271433</v>
      </c>
      <c r="M83" s="862"/>
      <c r="N83" s="51"/>
    </row>
    <row r="84" spans="1:14">
      <c r="B84" s="89" t="s">
        <v>973</v>
      </c>
      <c r="C84" s="90"/>
      <c r="D84" s="90"/>
      <c r="E84" s="90"/>
      <c r="F84" s="90"/>
      <c r="G84" s="90"/>
      <c r="H84" s="90"/>
      <c r="I84" s="87"/>
      <c r="J84" s="88"/>
      <c r="K84" s="304">
        <v>0.05</v>
      </c>
      <c r="L84" s="861">
        <f>N78*K84</f>
        <v>13450.990610317858</v>
      </c>
      <c r="M84" s="862"/>
      <c r="N84" s="51"/>
    </row>
    <row r="85" spans="1:14" ht="15.75" thickBot="1">
      <c r="B85" s="91" t="s">
        <v>974</v>
      </c>
      <c r="C85" s="92"/>
      <c r="D85" s="92"/>
      <c r="E85" s="92"/>
      <c r="F85" s="92"/>
      <c r="G85" s="92"/>
      <c r="H85" s="92"/>
      <c r="I85" s="93"/>
      <c r="J85" s="94"/>
      <c r="K85" s="305">
        <v>0.05</v>
      </c>
      <c r="L85" s="863">
        <f>N78*K85</f>
        <v>13450.990610317858</v>
      </c>
      <c r="M85" s="864"/>
      <c r="N85" s="51"/>
    </row>
    <row r="86" spans="1:14" ht="15.75" thickBot="1">
      <c r="B86" s="827" t="s">
        <v>953</v>
      </c>
      <c r="C86" s="828"/>
      <c r="D86" s="828"/>
      <c r="E86" s="828"/>
      <c r="F86" s="828"/>
      <c r="G86" s="828"/>
      <c r="H86" s="828"/>
      <c r="I86" s="828"/>
      <c r="J86" s="828"/>
      <c r="K86" s="828"/>
      <c r="L86" s="828"/>
      <c r="M86" s="829"/>
      <c r="N86" s="52">
        <f>L83+L84+L85</f>
        <v>80705.943661907135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349725.75586826424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2.2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55" t="s">
        <v>241</v>
      </c>
      <c r="B36" s="840" t="str">
        <f>VLOOKUP(A36,EQUIPOS!A6:D154,3,FALSE)</f>
        <v>Grúa (capacidad 15 ton)</v>
      </c>
      <c r="C36" s="841"/>
      <c r="D36" s="841"/>
      <c r="E36" s="841"/>
      <c r="F36" s="841"/>
      <c r="G36" s="841"/>
      <c r="H36" s="842"/>
      <c r="I36" s="267"/>
      <c r="J36" s="268"/>
      <c r="K36" s="269">
        <f>VLOOKUP(A36,EQUIPOS!A6:D163,4,FALSE)</f>
        <v>220512.97310486808</v>
      </c>
      <c r="L36" s="270"/>
      <c r="M36" s="462">
        <v>1</v>
      </c>
      <c r="N36" s="272">
        <f>K36/M36</f>
        <v>220512.97310486808</v>
      </c>
    </row>
    <row r="37" spans="1:14">
      <c r="A37" s="155" t="s">
        <v>373</v>
      </c>
      <c r="B37" s="840" t="str">
        <f>VLOOKUP(A37,EQUIPOS!A7:D154,3,FALSE)</f>
        <v>Volqueta 6 m3</v>
      </c>
      <c r="C37" s="841"/>
      <c r="D37" s="841"/>
      <c r="E37" s="841"/>
      <c r="F37" s="841"/>
      <c r="G37" s="841"/>
      <c r="H37" s="842"/>
      <c r="I37" s="267"/>
      <c r="J37" s="268"/>
      <c r="K37" s="269">
        <f>VLOOKUP(A37,EQUIPOS!A7:D164,4,FALSE)</f>
        <v>83236.739870354431</v>
      </c>
      <c r="L37" s="270"/>
      <c r="M37" s="463">
        <v>1</v>
      </c>
      <c r="N37" s="272">
        <f>K37/M37</f>
        <v>83236.739870354431</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1564.762375</v>
      </c>
    </row>
    <row r="43" spans="1:14" ht="15.75" thickBot="1">
      <c r="B43" s="827" t="s">
        <v>953</v>
      </c>
      <c r="C43" s="828"/>
      <c r="D43" s="828"/>
      <c r="E43" s="828"/>
      <c r="F43" s="828"/>
      <c r="G43" s="828"/>
      <c r="H43" s="828"/>
      <c r="I43" s="828"/>
      <c r="J43" s="828"/>
      <c r="K43" s="828"/>
      <c r="L43" s="828"/>
      <c r="M43" s="829"/>
      <c r="N43" s="394">
        <f>SUM(N36:N42)</f>
        <v>305314.47535022249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54" t="s">
        <v>428</v>
      </c>
      <c r="B48" s="43" t="str">
        <f>VLOOKUP(A48,MATERIALES!A4:D373,3,FALSE)</f>
        <v>Costal de fibra o fique</v>
      </c>
      <c r="C48" s="281"/>
      <c r="D48" s="281"/>
      <c r="E48" s="281"/>
      <c r="F48" s="281"/>
      <c r="G48" s="281"/>
      <c r="H48" s="281"/>
      <c r="I48" s="268"/>
      <c r="J48" s="224" t="str">
        <f>VLOOKUP(A48,MATERIALES!A4:D385,2,FALSE)</f>
        <v>u</v>
      </c>
      <c r="K48" s="461">
        <v>10</v>
      </c>
      <c r="L48" s="267"/>
      <c r="M48" s="283">
        <f>VLOOKUP(A48,MATERIALES!A5:D373,4,FALSE)</f>
        <v>349.59115242773947</v>
      </c>
      <c r="N48" s="272">
        <f>K48*M48</f>
        <v>3495.9115242773946</v>
      </c>
    </row>
    <row r="49" spans="1:14">
      <c r="A49" s="151" t="s">
        <v>589</v>
      </c>
      <c r="B49" s="43" t="str">
        <f>VLOOKUP(A49,MATERIALES!A5:D373,3,FALSE)</f>
        <v>Nutrientes (para remoción de especies vegetales) (dap, triple 15 o similar) (ítem 201.9)</v>
      </c>
      <c r="C49" s="281"/>
      <c r="D49" s="281"/>
      <c r="E49" s="281"/>
      <c r="F49" s="281"/>
      <c r="G49" s="281"/>
      <c r="H49" s="281"/>
      <c r="I49" s="268"/>
      <c r="J49" s="224" t="str">
        <f>VLOOKUP(A49,MATERIALES!A5:D386,2,FALSE)</f>
        <v>kg</v>
      </c>
      <c r="K49" s="461">
        <v>1</v>
      </c>
      <c r="L49" s="267"/>
      <c r="M49" s="283">
        <f>VLOOKUP(A49,MATERIALES!A6:D373,4,FALSE)</f>
        <v>1826.4577346575445</v>
      </c>
      <c r="N49" s="272">
        <f>K49*M49</f>
        <v>1826.4577346575445</v>
      </c>
    </row>
    <row r="50" spans="1:14">
      <c r="A50" s="154" t="s">
        <v>412</v>
      </c>
      <c r="B50" s="43" t="str">
        <f>VLOOKUP(A50,MATERIALES!A6:D373,3,FALSE)</f>
        <v>Cicatrizante (para remoción de especies vegetales)</v>
      </c>
      <c r="C50" s="281"/>
      <c r="D50" s="281"/>
      <c r="E50" s="281"/>
      <c r="F50" s="281"/>
      <c r="G50" s="281"/>
      <c r="H50" s="281"/>
      <c r="I50" s="268"/>
      <c r="J50" s="224" t="str">
        <f>VLOOKUP(A50,MATERIALES!A6:D387,2,FALSE)</f>
        <v>kg</v>
      </c>
      <c r="K50" s="461">
        <v>1</v>
      </c>
      <c r="L50" s="267"/>
      <c r="M50" s="283">
        <f>VLOOKUP(A50,MATERIALES!A6:D373,4,FALSE)</f>
        <v>38477.0136319839</v>
      </c>
      <c r="N50" s="272">
        <f>K50*M50</f>
        <v>38477.0136319839</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43799.382890918838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53"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8</v>
      </c>
      <c r="N70" s="395">
        <f>K70/M70</f>
        <v>31295.247499999998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31295.247499999998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380409.10574114131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76081.821148228264</v>
      </c>
      <c r="M83" s="862"/>
      <c r="N83" s="51"/>
    </row>
    <row r="84" spans="1:14">
      <c r="B84" s="89" t="s">
        <v>973</v>
      </c>
      <c r="C84" s="90"/>
      <c r="D84" s="90"/>
      <c r="E84" s="90"/>
      <c r="F84" s="90"/>
      <c r="G84" s="90"/>
      <c r="H84" s="90"/>
      <c r="I84" s="87"/>
      <c r="J84" s="88"/>
      <c r="K84" s="304">
        <v>0.05</v>
      </c>
      <c r="L84" s="861">
        <f>N78*K84</f>
        <v>19020.455287057066</v>
      </c>
      <c r="M84" s="862"/>
      <c r="N84" s="51"/>
    </row>
    <row r="85" spans="1:14" ht="15.75" thickBot="1">
      <c r="B85" s="91" t="s">
        <v>974</v>
      </c>
      <c r="C85" s="92"/>
      <c r="D85" s="92"/>
      <c r="E85" s="92"/>
      <c r="F85" s="92"/>
      <c r="G85" s="92"/>
      <c r="H85" s="92"/>
      <c r="I85" s="93"/>
      <c r="J85" s="94"/>
      <c r="K85" s="305">
        <v>0.05</v>
      </c>
      <c r="L85" s="863">
        <f>N78*K85</f>
        <v>19020.455287057066</v>
      </c>
      <c r="M85" s="864"/>
      <c r="N85" s="51"/>
    </row>
    <row r="86" spans="1:14" ht="15.75" thickBot="1">
      <c r="B86" s="827" t="s">
        <v>953</v>
      </c>
      <c r="C86" s="828"/>
      <c r="D86" s="828"/>
      <c r="E86" s="828"/>
      <c r="F86" s="828"/>
      <c r="G86" s="828"/>
      <c r="H86" s="828"/>
      <c r="I86" s="828"/>
      <c r="J86" s="828"/>
      <c r="K86" s="828"/>
      <c r="L86" s="828"/>
      <c r="M86" s="829"/>
      <c r="N86" s="52">
        <f>L83+L84+L85</f>
        <v>114122.73172234239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494531.83746348368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4"/>
      <c r="K118" s="804"/>
      <c r="L118" s="804"/>
      <c r="M118" s="804"/>
      <c r="N118" s="805"/>
    </row>
    <row r="119" spans="2:14" ht="15.75" customHeight="1"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44" t="s">
        <v>241</v>
      </c>
      <c r="B36" s="840" t="str">
        <f>VLOOKUP(A36,EQUIPOS!A6:D154,3,FALSE)</f>
        <v>Grúa (capacidad 15 ton)</v>
      </c>
      <c r="C36" s="841"/>
      <c r="D36" s="841"/>
      <c r="E36" s="841"/>
      <c r="F36" s="841"/>
      <c r="G36" s="841"/>
      <c r="H36" s="842"/>
      <c r="I36" s="267"/>
      <c r="J36" s="268"/>
      <c r="K36" s="269">
        <f>VLOOKUP(A36,EQUIPOS!A6:D163,4,FALSE)</f>
        <v>220512.97310486808</v>
      </c>
      <c r="L36" s="270"/>
      <c r="M36" s="271">
        <v>0.9375</v>
      </c>
      <c r="N36" s="272">
        <f>K36/M36</f>
        <v>235213.83797852596</v>
      </c>
    </row>
    <row r="37" spans="1:14">
      <c r="A37" s="144" t="s">
        <v>373</v>
      </c>
      <c r="B37" s="840" t="str">
        <f>VLOOKUP(A37,EQUIPOS!A7:D154,3,FALSE)</f>
        <v>Volqueta 6 m3</v>
      </c>
      <c r="C37" s="841"/>
      <c r="D37" s="841"/>
      <c r="E37" s="841"/>
      <c r="F37" s="841"/>
      <c r="G37" s="841"/>
      <c r="H37" s="842"/>
      <c r="I37" s="267"/>
      <c r="J37" s="268"/>
      <c r="K37" s="269">
        <f>VLOOKUP(A37,EQUIPOS!A7:D164,4,FALSE)</f>
        <v>83236.739870354431</v>
      </c>
      <c r="L37" s="270"/>
      <c r="M37" s="271">
        <v>0.9375</v>
      </c>
      <c r="N37" s="272">
        <f>K37/M37</f>
        <v>88785.855861711389</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1669.0798666666667</v>
      </c>
    </row>
    <row r="43" spans="1:14" ht="15.75" thickBot="1">
      <c r="B43" s="827" t="s">
        <v>953</v>
      </c>
      <c r="C43" s="828"/>
      <c r="D43" s="828"/>
      <c r="E43" s="828"/>
      <c r="F43" s="828"/>
      <c r="G43" s="828"/>
      <c r="H43" s="828"/>
      <c r="I43" s="828"/>
      <c r="J43" s="828"/>
      <c r="K43" s="828"/>
      <c r="L43" s="828"/>
      <c r="M43" s="829"/>
      <c r="N43" s="394">
        <f>SUM(N36:N42)</f>
        <v>325668.77370690397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349.59115242773947</v>
      </c>
      <c r="N48" s="272">
        <f>K48*M48</f>
        <v>3495.9115242773946</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38477.0136319839</v>
      </c>
      <c r="N49" s="272">
        <f>K49*M49</f>
        <v>38477.0136319839</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1826.4577346575445</v>
      </c>
      <c r="N50" s="272">
        <f>K50*M50</f>
        <v>1826.4577346575445</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43799.382890918838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56"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398">
        <v>7.5</v>
      </c>
      <c r="N70" s="395">
        <f>K70/M70</f>
        <v>33381.597333333331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SUM(N70:N75)</f>
        <v>33381.597333333331</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402849.75393115613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80569.950786231231</v>
      </c>
      <c r="M83" s="862"/>
      <c r="N83" s="51"/>
    </row>
    <row r="84" spans="1:14">
      <c r="B84" s="89" t="s">
        <v>973</v>
      </c>
      <c r="C84" s="90"/>
      <c r="D84" s="90"/>
      <c r="E84" s="90"/>
      <c r="F84" s="90"/>
      <c r="G84" s="90"/>
      <c r="H84" s="90"/>
      <c r="I84" s="87"/>
      <c r="J84" s="88"/>
      <c r="K84" s="304">
        <v>0.05</v>
      </c>
      <c r="L84" s="861">
        <f>N78*K84</f>
        <v>20142.487696557808</v>
      </c>
      <c r="M84" s="862"/>
      <c r="N84" s="51"/>
    </row>
    <row r="85" spans="1:14" ht="15.75" thickBot="1">
      <c r="B85" s="91" t="s">
        <v>974</v>
      </c>
      <c r="C85" s="92"/>
      <c r="D85" s="92"/>
      <c r="E85" s="92"/>
      <c r="F85" s="92"/>
      <c r="G85" s="92"/>
      <c r="H85" s="92"/>
      <c r="I85" s="93"/>
      <c r="J85" s="94"/>
      <c r="K85" s="305">
        <v>0.05</v>
      </c>
      <c r="L85" s="863">
        <f>N78*K85</f>
        <v>20142.487696557808</v>
      </c>
      <c r="M85" s="864"/>
      <c r="N85" s="51"/>
    </row>
    <row r="86" spans="1:14" ht="15.75" thickBot="1">
      <c r="B86" s="827" t="s">
        <v>953</v>
      </c>
      <c r="C86" s="828"/>
      <c r="D86" s="828"/>
      <c r="E86" s="828"/>
      <c r="F86" s="828"/>
      <c r="G86" s="828"/>
      <c r="H86" s="828"/>
      <c r="I86" s="828"/>
      <c r="J86" s="828"/>
      <c r="K86" s="828"/>
      <c r="L86" s="828"/>
      <c r="M86" s="829"/>
      <c r="N86" s="52">
        <f>L83+L84+L85</f>
        <v>120854.92617934683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523704.68011050299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4"/>
      <c r="K118" s="804"/>
      <c r="L118" s="804"/>
      <c r="M118" s="804"/>
      <c r="N118" s="805"/>
    </row>
    <row r="119" spans="2:14" ht="15.75" customHeight="1"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44" t="s">
        <v>241</v>
      </c>
      <c r="B36" s="840" t="str">
        <f>VLOOKUP(A36,EQUIPOS!A6:D154,3,FALSE)</f>
        <v>Grúa (capacidad 15 ton)</v>
      </c>
      <c r="C36" s="841"/>
      <c r="D36" s="841"/>
      <c r="E36" s="841"/>
      <c r="F36" s="841"/>
      <c r="G36" s="841"/>
      <c r="H36" s="842"/>
      <c r="I36" s="267"/>
      <c r="J36" s="268"/>
      <c r="K36" s="269">
        <f>VLOOKUP(A36,EQUIPOS!A6:D163,4,FALSE)</f>
        <v>220512.97310486808</v>
      </c>
      <c r="L36" s="270"/>
      <c r="M36" s="271">
        <v>1.5</v>
      </c>
      <c r="N36" s="272">
        <f>K36/M36</f>
        <v>147008.64873657873</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1043.1749166666666</v>
      </c>
    </row>
    <row r="43" spans="1:14" ht="15.75" thickBot="1">
      <c r="B43" s="827" t="s">
        <v>953</v>
      </c>
      <c r="C43" s="828"/>
      <c r="D43" s="828"/>
      <c r="E43" s="828"/>
      <c r="F43" s="828"/>
      <c r="G43" s="828"/>
      <c r="H43" s="828"/>
      <c r="I43" s="828"/>
      <c r="J43" s="828"/>
      <c r="K43" s="828"/>
      <c r="L43" s="828"/>
      <c r="M43" s="829"/>
      <c r="N43" s="394">
        <f>SUM(N36:N42)</f>
        <v>148051.8236532454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349.59115242773947</v>
      </c>
      <c r="N48" s="272">
        <f>K48*M48</f>
        <v>3495.9115242773946</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38477.0136319839</v>
      </c>
      <c r="N49" s="272">
        <f>K49*M49</f>
        <v>38477.0136319839</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1826.4577346575445</v>
      </c>
      <c r="N50" s="272">
        <f>K50*M50</f>
        <v>1826.4577346575445</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43799.382890918838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12</v>
      </c>
      <c r="N70" s="395">
        <f>K70/M70</f>
        <v>20863.498333333333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SUM(N70:N75)</f>
        <v>20863.498333333333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212714.70487749757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42542.940975499514</v>
      </c>
      <c r="M83" s="862"/>
      <c r="N83" s="51"/>
    </row>
    <row r="84" spans="1:14">
      <c r="B84" s="89" t="s">
        <v>973</v>
      </c>
      <c r="C84" s="90"/>
      <c r="D84" s="90"/>
      <c r="E84" s="90"/>
      <c r="F84" s="90"/>
      <c r="G84" s="90"/>
      <c r="H84" s="90"/>
      <c r="I84" s="87"/>
      <c r="J84" s="88"/>
      <c r="K84" s="304">
        <v>0.05</v>
      </c>
      <c r="L84" s="861">
        <f>N78*K84</f>
        <v>10635.735243874879</v>
      </c>
      <c r="M84" s="862"/>
      <c r="N84" s="51"/>
    </row>
    <row r="85" spans="1:14" ht="15.75" thickBot="1">
      <c r="B85" s="91" t="s">
        <v>974</v>
      </c>
      <c r="C85" s="92"/>
      <c r="D85" s="92"/>
      <c r="E85" s="92"/>
      <c r="F85" s="92"/>
      <c r="G85" s="92"/>
      <c r="H85" s="92"/>
      <c r="I85" s="93"/>
      <c r="J85" s="94"/>
      <c r="K85" s="305">
        <v>0.05</v>
      </c>
      <c r="L85" s="863">
        <f>N78*K85</f>
        <v>10635.735243874879</v>
      </c>
      <c r="M85" s="864"/>
      <c r="N85" s="51"/>
    </row>
    <row r="86" spans="1:14" ht="15.75" thickBot="1">
      <c r="B86" s="827" t="s">
        <v>953</v>
      </c>
      <c r="C86" s="828"/>
      <c r="D86" s="828"/>
      <c r="E86" s="828"/>
      <c r="F86" s="828"/>
      <c r="G86" s="828"/>
      <c r="H86" s="828"/>
      <c r="I86" s="828"/>
      <c r="J86" s="828"/>
      <c r="K86" s="828"/>
      <c r="L86" s="828"/>
      <c r="M86" s="829"/>
      <c r="N86" s="52">
        <f>L83+L84+L85</f>
        <v>63814.411463249271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276529.11634074687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4"/>
      <c r="K118" s="804"/>
      <c r="L118" s="804"/>
      <c r="M118" s="804"/>
      <c r="N118" s="805"/>
    </row>
    <row r="119" spans="2:14" ht="15.75" customHeight="1"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44" t="s">
        <v>241</v>
      </c>
      <c r="B36" s="840" t="str">
        <f>VLOOKUP(A36,EQUIPOS!A6:D154,3,FALSE)</f>
        <v>Grúa (capacidad 15 ton)</v>
      </c>
      <c r="C36" s="841"/>
      <c r="D36" s="841"/>
      <c r="E36" s="841"/>
      <c r="F36" s="841"/>
      <c r="G36" s="841"/>
      <c r="H36" s="842"/>
      <c r="I36" s="267"/>
      <c r="J36" s="268"/>
      <c r="K36" s="269">
        <f>VLOOKUP(A36,EQUIPOS!A6:D163,4,FALSE)</f>
        <v>220512.97310486808</v>
      </c>
      <c r="L36" s="270"/>
      <c r="M36" s="271">
        <v>1.375</v>
      </c>
      <c r="N36" s="272">
        <f>K36/M36</f>
        <v>160373.07134899497</v>
      </c>
    </row>
    <row r="37" spans="1:14">
      <c r="A37" s="144" t="s">
        <v>373</v>
      </c>
      <c r="B37" s="840" t="str">
        <f>VLOOKUP(A37,EQUIPOS!A7:D154,3,FALSE)</f>
        <v>Volqueta 6 m3</v>
      </c>
      <c r="C37" s="841"/>
      <c r="D37" s="841"/>
      <c r="E37" s="841"/>
      <c r="F37" s="841"/>
      <c r="G37" s="841"/>
      <c r="H37" s="842"/>
      <c r="I37" s="267"/>
      <c r="J37" s="268"/>
      <c r="K37" s="269">
        <f>VLOOKUP(A37,EQUIPOS!A7:D164,4,FALSE)</f>
        <v>83236.739870354431</v>
      </c>
      <c r="L37" s="270"/>
      <c r="M37" s="271">
        <v>1.375</v>
      </c>
      <c r="N37" s="272">
        <f>K37/M37</f>
        <v>60535.810814803226</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1138.0089999999998</v>
      </c>
    </row>
    <row r="43" spans="1:14" ht="15.75" thickBot="1">
      <c r="B43" s="827" t="s">
        <v>953</v>
      </c>
      <c r="C43" s="828"/>
      <c r="D43" s="828"/>
      <c r="E43" s="828"/>
      <c r="F43" s="828"/>
      <c r="G43" s="828"/>
      <c r="H43" s="828"/>
      <c r="I43" s="828"/>
      <c r="J43" s="828"/>
      <c r="K43" s="828"/>
      <c r="L43" s="828"/>
      <c r="M43" s="829"/>
      <c r="N43" s="394">
        <f>SUM(N36:N42)</f>
        <v>222046.89116379819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349.59115242773947</v>
      </c>
      <c r="N48" s="272">
        <f>K48*M48</f>
        <v>3495.9115242773946</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38477.0136319839</v>
      </c>
      <c r="N49" s="272">
        <f>K49*M49</f>
        <v>38477.0136319839</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1826.4577346575445</v>
      </c>
      <c r="N50" s="272">
        <f>K50*M50</f>
        <v>1826.4577346575445</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43799.382890918838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11</v>
      </c>
      <c r="N70" s="395">
        <f>K70/M70</f>
        <v>22760.179999999997</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22760.179999999997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288606.45405471703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57721.290810943407</v>
      </c>
      <c r="M83" s="862"/>
      <c r="N83" s="51"/>
    </row>
    <row r="84" spans="1:14">
      <c r="B84" s="89" t="s">
        <v>973</v>
      </c>
      <c r="C84" s="90"/>
      <c r="D84" s="90"/>
      <c r="E84" s="90"/>
      <c r="F84" s="90"/>
      <c r="G84" s="90"/>
      <c r="H84" s="90"/>
      <c r="I84" s="87"/>
      <c r="J84" s="88"/>
      <c r="K84" s="304">
        <v>0.05</v>
      </c>
      <c r="L84" s="861">
        <f>N78*K84</f>
        <v>14430.322702735852</v>
      </c>
      <c r="M84" s="862"/>
      <c r="N84" s="51"/>
    </row>
    <row r="85" spans="1:14" ht="15.75" thickBot="1">
      <c r="B85" s="91" t="s">
        <v>974</v>
      </c>
      <c r="C85" s="92"/>
      <c r="D85" s="92"/>
      <c r="E85" s="92"/>
      <c r="F85" s="92"/>
      <c r="G85" s="92"/>
      <c r="H85" s="92"/>
      <c r="I85" s="93"/>
      <c r="J85" s="94"/>
      <c r="K85" s="305">
        <v>0.05</v>
      </c>
      <c r="L85" s="863">
        <f>N78*K85</f>
        <v>14430.322702735852</v>
      </c>
      <c r="M85" s="864"/>
      <c r="N85" s="51"/>
    </row>
    <row r="86" spans="1:14" ht="15.75" thickBot="1">
      <c r="B86" s="827" t="s">
        <v>953</v>
      </c>
      <c r="C86" s="828"/>
      <c r="D86" s="828"/>
      <c r="E86" s="828"/>
      <c r="F86" s="828"/>
      <c r="G86" s="828"/>
      <c r="H86" s="828"/>
      <c r="I86" s="828"/>
      <c r="J86" s="828"/>
      <c r="K86" s="828"/>
      <c r="L86" s="828"/>
      <c r="M86" s="829"/>
      <c r="N86" s="52">
        <f>L83+L84+L85</f>
        <v>86581.93621641511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375188.39027113211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4"/>
      <c r="K118" s="804"/>
      <c r="L118" s="804"/>
      <c r="M118" s="804"/>
      <c r="N118" s="805"/>
    </row>
    <row r="119" spans="2:14" ht="15.75" customHeight="1"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44" t="s">
        <v>241</v>
      </c>
      <c r="B36" s="840" t="str">
        <f>VLOOKUP(A36,EQUIPOS!A6:D154,3,FALSE)</f>
        <v>Grúa (capacidad 15 ton)</v>
      </c>
      <c r="C36" s="841"/>
      <c r="D36" s="841"/>
      <c r="E36" s="841"/>
      <c r="F36" s="841"/>
      <c r="G36" s="841"/>
      <c r="H36" s="842"/>
      <c r="I36" s="267"/>
      <c r="J36" s="268"/>
      <c r="K36" s="269">
        <f>VLOOKUP(A36,EQUIPOS!A6:D163,4,FALSE)</f>
        <v>220512.97310486808</v>
      </c>
      <c r="L36" s="270"/>
      <c r="M36" s="271">
        <v>1.3125</v>
      </c>
      <c r="N36" s="272">
        <f>K36/M36</f>
        <v>168009.88427037568</v>
      </c>
    </row>
    <row r="37" spans="1:14">
      <c r="A37" s="144" t="s">
        <v>373</v>
      </c>
      <c r="B37" s="840" t="str">
        <f>VLOOKUP(A37,EQUIPOS!A7:D154,3,FALSE)</f>
        <v>Volqueta 6 m3</v>
      </c>
      <c r="C37" s="841"/>
      <c r="D37" s="841"/>
      <c r="E37" s="841"/>
      <c r="F37" s="841"/>
      <c r="G37" s="841"/>
      <c r="H37" s="842"/>
      <c r="I37" s="267"/>
      <c r="J37" s="268"/>
      <c r="K37" s="269">
        <f>VLOOKUP(A37,EQUIPOS!A7:D164,4,FALSE)</f>
        <v>83236.739870354431</v>
      </c>
      <c r="L37" s="270"/>
      <c r="M37" s="271">
        <v>1.3125</v>
      </c>
      <c r="N37" s="272">
        <f>K37/M37</f>
        <v>63418.468472650995</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0.05</v>
      </c>
      <c r="M42" s="852"/>
      <c r="N42" s="105">
        <f>N76*L42</f>
        <v>1192.1999047619047</v>
      </c>
    </row>
    <row r="43" spans="1:14" ht="15.75" thickBot="1">
      <c r="B43" s="827" t="s">
        <v>953</v>
      </c>
      <c r="C43" s="828"/>
      <c r="D43" s="828"/>
      <c r="E43" s="828"/>
      <c r="F43" s="828"/>
      <c r="G43" s="828"/>
      <c r="H43" s="828"/>
      <c r="I43" s="828"/>
      <c r="J43" s="828"/>
      <c r="K43" s="828"/>
      <c r="L43" s="828"/>
      <c r="M43" s="829"/>
      <c r="N43" s="394">
        <f>SUM(N36:N42)</f>
        <v>232620.5526477886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349.59115242773947</v>
      </c>
      <c r="N48" s="272">
        <f>K48*M48</f>
        <v>3495.9115242773946</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38477.0136319839</v>
      </c>
      <c r="N49" s="272">
        <f>K49*M49</f>
        <v>38477.0136319839</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1826.4577346575445</v>
      </c>
      <c r="N50" s="272">
        <f>K50*M50</f>
        <v>1826.4577346575445</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43799.382890918838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10.5</v>
      </c>
      <c r="N70" s="395">
        <f>K70/M70</f>
        <v>23843.998095238094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23843.998095238094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300263.93363394553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60052.786726789112</v>
      </c>
      <c r="M83" s="862"/>
      <c r="N83" s="51"/>
    </row>
    <row r="84" spans="1:14">
      <c r="B84" s="89" t="s">
        <v>973</v>
      </c>
      <c r="C84" s="90"/>
      <c r="D84" s="90"/>
      <c r="E84" s="90"/>
      <c r="F84" s="90"/>
      <c r="G84" s="90"/>
      <c r="H84" s="90"/>
      <c r="I84" s="87"/>
      <c r="J84" s="88"/>
      <c r="K84" s="304">
        <v>0.05</v>
      </c>
      <c r="L84" s="861">
        <f>N78*K84</f>
        <v>15013.196681697278</v>
      </c>
      <c r="M84" s="862"/>
      <c r="N84" s="51"/>
    </row>
    <row r="85" spans="1:14" ht="15.75" thickBot="1">
      <c r="B85" s="91" t="s">
        <v>974</v>
      </c>
      <c r="C85" s="92"/>
      <c r="D85" s="92"/>
      <c r="E85" s="92"/>
      <c r="F85" s="92"/>
      <c r="G85" s="92"/>
      <c r="H85" s="92"/>
      <c r="I85" s="93"/>
      <c r="J85" s="94"/>
      <c r="K85" s="305">
        <v>0.05</v>
      </c>
      <c r="L85" s="863">
        <f>N78*K85</f>
        <v>15013.196681697278</v>
      </c>
      <c r="M85" s="864"/>
      <c r="N85" s="51"/>
    </row>
    <row r="86" spans="1:14" ht="15.75" thickBot="1">
      <c r="B86" s="827" t="s">
        <v>953</v>
      </c>
      <c r="C86" s="828"/>
      <c r="D86" s="828"/>
      <c r="E86" s="828"/>
      <c r="F86" s="828"/>
      <c r="G86" s="828"/>
      <c r="H86" s="828"/>
      <c r="I86" s="828"/>
      <c r="J86" s="828"/>
      <c r="K86" s="828"/>
      <c r="L86" s="828"/>
      <c r="M86" s="829"/>
      <c r="N86" s="52">
        <f>L83+L84+L85</f>
        <v>90079.180090183654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390343.11372412916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44" t="s">
        <v>312</v>
      </c>
      <c r="B36" s="840" t="str">
        <f>VLOOKUP(A36,EQUIPOS!A6:D154,3,FALSE)</f>
        <v>Retroexcavadora sobre oruga, potencia 138 HP, balde de 1,5 m3.</v>
      </c>
      <c r="C36" s="841"/>
      <c r="D36" s="841"/>
      <c r="E36" s="841"/>
      <c r="F36" s="841"/>
      <c r="G36" s="841"/>
      <c r="H36" s="842"/>
      <c r="I36" s="267"/>
      <c r="J36" s="268"/>
      <c r="K36" s="269">
        <f>VLOOKUP(A36,EQUIPOS!A6:D163,4,FALSE)</f>
        <v>223698.73840157755</v>
      </c>
      <c r="L36" s="270"/>
      <c r="M36" s="271">
        <v>66</v>
      </c>
      <c r="N36" s="272">
        <f>K36/M36</f>
        <v>3389.3748242663264</v>
      </c>
    </row>
    <row r="37" spans="1:14">
      <c r="A37" s="144" t="s">
        <v>129</v>
      </c>
      <c r="B37" s="840" t="str">
        <f>VLOOKUP(A37,EQUIPOS!A7:D154,3,FALSE)</f>
        <v xml:space="preserve">Buldozer, Potencia al volante de 140 HP, motor de 2200 RPM, longitud de hoja 4,80m. </v>
      </c>
      <c r="C37" s="841"/>
      <c r="D37" s="841"/>
      <c r="E37" s="841"/>
      <c r="F37" s="841"/>
      <c r="G37" s="841"/>
      <c r="H37" s="842"/>
      <c r="I37" s="267"/>
      <c r="J37" s="268"/>
      <c r="K37" s="269">
        <f>VLOOKUP(A37,EQUIPOS!A7:D164,4,FALSE)</f>
        <v>200601.13883795397</v>
      </c>
      <c r="L37" s="270"/>
      <c r="M37" s="271">
        <v>100</v>
      </c>
      <c r="N37" s="272">
        <f>K37/M37</f>
        <v>2006.0113883795398</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1.1854260416666667</v>
      </c>
    </row>
    <row r="43" spans="1:14" ht="15.75" thickBot="1">
      <c r="B43" s="827" t="s">
        <v>953</v>
      </c>
      <c r="C43" s="828"/>
      <c r="D43" s="828"/>
      <c r="E43" s="828"/>
      <c r="F43" s="828"/>
      <c r="G43" s="828"/>
      <c r="H43" s="828"/>
      <c r="I43" s="828"/>
      <c r="J43" s="828"/>
      <c r="K43" s="828"/>
      <c r="L43" s="828"/>
      <c r="M43" s="829"/>
      <c r="N43" s="394">
        <f>SUM(N36:N42)</f>
        <v>5396.5716386875329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VLOOKUP(A48,MATERIALES!A5:D373,4,FALSE)</f>
        <v>4109.5299029794751</v>
      </c>
      <c r="N48" s="272">
        <f>K48*M48</f>
        <v>4109.5299029794751</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4109.5299029794751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118.54260416666666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9624.6441458336758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1924.9288291667353</v>
      </c>
      <c r="M83" s="862"/>
      <c r="N83" s="51"/>
    </row>
    <row r="84" spans="1:14">
      <c r="B84" s="89" t="s">
        <v>973</v>
      </c>
      <c r="C84" s="90"/>
      <c r="D84" s="90"/>
      <c r="E84" s="90"/>
      <c r="F84" s="90"/>
      <c r="G84" s="90"/>
      <c r="H84" s="90"/>
      <c r="I84" s="87"/>
      <c r="J84" s="88"/>
      <c r="K84" s="304">
        <v>0.05</v>
      </c>
      <c r="L84" s="861">
        <f>N78*K84</f>
        <v>481.23220729168384</v>
      </c>
      <c r="M84" s="862"/>
      <c r="N84" s="51"/>
    </row>
    <row r="85" spans="1:14" ht="15.75" thickBot="1">
      <c r="B85" s="91" t="s">
        <v>974</v>
      </c>
      <c r="C85" s="92"/>
      <c r="D85" s="92"/>
      <c r="E85" s="92"/>
      <c r="F85" s="92"/>
      <c r="G85" s="92"/>
      <c r="H85" s="92"/>
      <c r="I85" s="93"/>
      <c r="J85" s="94"/>
      <c r="K85" s="305">
        <v>0.05</v>
      </c>
      <c r="L85" s="863">
        <f>N78*K85</f>
        <v>481.23220729168384</v>
      </c>
      <c r="M85" s="864"/>
      <c r="N85" s="51"/>
    </row>
    <row r="86" spans="1:14" ht="15.75" thickBot="1">
      <c r="B86" s="827" t="s">
        <v>953</v>
      </c>
      <c r="C86" s="828"/>
      <c r="D86" s="828"/>
      <c r="E86" s="828"/>
      <c r="F86" s="828"/>
      <c r="G86" s="828"/>
      <c r="H86" s="828"/>
      <c r="I86" s="828"/>
      <c r="J86" s="828"/>
      <c r="K86" s="828"/>
      <c r="L86" s="828"/>
      <c r="M86" s="829"/>
      <c r="N86" s="52">
        <f>L83+L84+L85</f>
        <v>2887.3932437501035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12512.03738958378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44" t="s">
        <v>312</v>
      </c>
      <c r="B36" s="840" t="str">
        <f>VLOOKUP(A36,EQUIPOS!A6:D154,3,FALSE)</f>
        <v>Retroexcavadora sobre oruga, potencia 138 HP, balde de 1,5 m3.</v>
      </c>
      <c r="C36" s="841"/>
      <c r="D36" s="841"/>
      <c r="E36" s="841"/>
      <c r="F36" s="841"/>
      <c r="G36" s="841"/>
      <c r="H36" s="842"/>
      <c r="I36" s="267"/>
      <c r="J36" s="268"/>
      <c r="K36" s="269">
        <f>VLOOKUP(A36,EQUIPOS!A6:D163,4,FALSE)</f>
        <v>223698.73840157755</v>
      </c>
      <c r="L36" s="270"/>
      <c r="M36" s="271">
        <v>66</v>
      </c>
      <c r="N36" s="272">
        <f>K36/M36</f>
        <v>3389.3748242663264</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1.1854260416666667</v>
      </c>
    </row>
    <row r="43" spans="1:14" ht="15.75" thickBot="1">
      <c r="B43" s="827" t="s">
        <v>953</v>
      </c>
      <c r="C43" s="828"/>
      <c r="D43" s="828"/>
      <c r="E43" s="828"/>
      <c r="F43" s="828"/>
      <c r="G43" s="828"/>
      <c r="H43" s="828"/>
      <c r="I43" s="828"/>
      <c r="J43" s="828"/>
      <c r="K43" s="828"/>
      <c r="L43" s="828"/>
      <c r="M43" s="829"/>
      <c r="N43" s="394">
        <f>SUM(N36:N42)</f>
        <v>3390.5602503079931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118.54260416666666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3509.1028544746596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701.82057089493196</v>
      </c>
      <c r="M83" s="862"/>
      <c r="N83" s="51"/>
    </row>
    <row r="84" spans="1:14">
      <c r="B84" s="89" t="s">
        <v>973</v>
      </c>
      <c r="C84" s="90"/>
      <c r="D84" s="90"/>
      <c r="E84" s="90"/>
      <c r="F84" s="90"/>
      <c r="G84" s="90"/>
      <c r="H84" s="90"/>
      <c r="I84" s="87"/>
      <c r="J84" s="88"/>
      <c r="K84" s="304">
        <v>0.05</v>
      </c>
      <c r="L84" s="861">
        <f>N78*K84</f>
        <v>175.45514272373299</v>
      </c>
      <c r="M84" s="862"/>
      <c r="N84" s="51"/>
    </row>
    <row r="85" spans="1:14" ht="15.75" thickBot="1">
      <c r="B85" s="91" t="s">
        <v>974</v>
      </c>
      <c r="C85" s="92"/>
      <c r="D85" s="92"/>
      <c r="E85" s="92"/>
      <c r="F85" s="92"/>
      <c r="G85" s="92"/>
      <c r="H85" s="92"/>
      <c r="I85" s="93"/>
      <c r="J85" s="94"/>
      <c r="K85" s="305">
        <v>0.05</v>
      </c>
      <c r="L85" s="863">
        <f>N78*K85</f>
        <v>175.45514272373299</v>
      </c>
      <c r="M85" s="864"/>
      <c r="N85" s="51"/>
    </row>
    <row r="86" spans="1:14" ht="15.75" thickBot="1">
      <c r="B86" s="827" t="s">
        <v>953</v>
      </c>
      <c r="C86" s="828"/>
      <c r="D86" s="828"/>
      <c r="E86" s="828"/>
      <c r="F86" s="828"/>
      <c r="G86" s="828"/>
      <c r="H86" s="828"/>
      <c r="I86" s="828"/>
      <c r="J86" s="828"/>
      <c r="K86" s="828"/>
      <c r="L86" s="828"/>
      <c r="M86" s="829"/>
      <c r="N86" s="52">
        <f>L83+L84+L85</f>
        <v>1052.7308563423978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4561.8337108170572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O12" sqref="O12"/>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180</v>
      </c>
      <c r="B36" s="840" t="str">
        <f>VLOOKUP(A36,EQUIPOS!A6:D154,3,FALSE)</f>
        <v>Compresor 120 HP, con martillo.</v>
      </c>
      <c r="C36" s="841"/>
      <c r="D36" s="841"/>
      <c r="E36" s="841"/>
      <c r="F36" s="841"/>
      <c r="G36" s="841"/>
      <c r="H36" s="842"/>
      <c r="I36" s="267"/>
      <c r="J36" s="268"/>
      <c r="K36" s="269">
        <f>VLOOKUP(A36,EQUIPOS!A6:D163,4,FALSE)</f>
        <v>49548.881878644002</v>
      </c>
      <c r="L36" s="270"/>
      <c r="M36" s="271">
        <v>66</v>
      </c>
      <c r="N36" s="272">
        <f>K36/M36</f>
        <v>750.74063452490918</v>
      </c>
    </row>
    <row r="37" spans="1:14">
      <c r="A37" s="108" t="s">
        <v>129</v>
      </c>
      <c r="B37" s="840" t="str">
        <f>VLOOKUP(A37,EQUIPOS!A7:D154,3,FALSE)</f>
        <v xml:space="preserve">Buldozer, Potencia al volante de 140 HP, motor de 2200 RPM, longitud de hoja 4,80m. </v>
      </c>
      <c r="C37" s="841"/>
      <c r="D37" s="841"/>
      <c r="E37" s="841"/>
      <c r="F37" s="841"/>
      <c r="G37" s="841"/>
      <c r="H37" s="842"/>
      <c r="I37" s="267"/>
      <c r="J37" s="268"/>
      <c r="K37" s="269">
        <f>VLOOKUP(A37,EQUIPOS!A7:D164,4,FALSE)</f>
        <v>200601.13883795397</v>
      </c>
      <c r="L37" s="270"/>
      <c r="M37" s="271">
        <v>100</v>
      </c>
      <c r="N37" s="272">
        <f>K37/M37</f>
        <v>2006.0113883795398</v>
      </c>
    </row>
    <row r="38" spans="1:14">
      <c r="A38" t="s">
        <v>312</v>
      </c>
      <c r="B38" s="840" t="str">
        <f>VLOOKUP(A38,EQUIPOS!A8:D154,3,FALSE)</f>
        <v>Retroexcavadora sobre oruga, potencia 138 HP, balde de 1,5 m3.</v>
      </c>
      <c r="C38" s="841"/>
      <c r="D38" s="841"/>
      <c r="E38" s="841"/>
      <c r="F38" s="841"/>
      <c r="G38" s="841"/>
      <c r="H38" s="842"/>
      <c r="I38" s="267"/>
      <c r="J38" s="268"/>
      <c r="K38" s="269">
        <f>VLOOKUP(A38,EQUIPOS!A8:D165,4,FALSE)</f>
        <v>223698.73840157755</v>
      </c>
      <c r="L38" s="270"/>
      <c r="M38" s="271">
        <v>66</v>
      </c>
      <c r="N38" s="272">
        <f>K38/M38</f>
        <v>3389.3748242663264</v>
      </c>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N78*L42</f>
        <v>6.4119976747881813</v>
      </c>
    </row>
    <row r="43" spans="1:14" ht="15.75" thickBot="1">
      <c r="B43" s="827" t="s">
        <v>953</v>
      </c>
      <c r="C43" s="828"/>
      <c r="D43" s="828"/>
      <c r="E43" s="828"/>
      <c r="F43" s="828"/>
      <c r="G43" s="828"/>
      <c r="H43" s="828"/>
      <c r="I43" s="828"/>
      <c r="J43" s="828"/>
      <c r="K43" s="828"/>
      <c r="L43" s="828"/>
      <c r="M43" s="829"/>
      <c r="N43" s="394">
        <f>SUM(N36:N42)</f>
        <v>6152.5388448455633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376</v>
      </c>
      <c r="B48" s="43" t="str">
        <f>VLOOKUP(A48,MATERIALES!A4:D373,3,FALSE)</f>
        <v>Anfo</v>
      </c>
      <c r="C48" s="281"/>
      <c r="D48" s="281"/>
      <c r="E48" s="281"/>
      <c r="F48" s="281"/>
      <c r="G48" s="281"/>
      <c r="H48" s="281"/>
      <c r="I48" s="268"/>
      <c r="J48" s="224" t="str">
        <f>VLOOKUP(A48,MATERIALES!A4:D385,2,FALSE)</f>
        <v>kg</v>
      </c>
      <c r="K48" s="282">
        <v>0.2</v>
      </c>
      <c r="L48" s="267"/>
      <c r="M48" s="283">
        <f>VLOOKUP(A48,MATERIALES!A5:D373,4,FALSE)</f>
        <v>6506.7556797175021</v>
      </c>
      <c r="N48" s="272">
        <f>K48*M48</f>
        <v>1301.3511359435006</v>
      </c>
    </row>
    <row r="49" spans="1:14">
      <c r="A49" t="s">
        <v>424</v>
      </c>
      <c r="B49" s="43" t="str">
        <f>VLOOKUP(A49,MATERIALES!A5:D373,3,FALSE)</f>
        <v>Cordón detonante</v>
      </c>
      <c r="C49" s="281"/>
      <c r="D49" s="281"/>
      <c r="E49" s="281"/>
      <c r="F49" s="281"/>
      <c r="G49" s="281"/>
      <c r="H49" s="281"/>
      <c r="I49" s="268"/>
      <c r="J49" s="224" t="str">
        <f>VLOOKUP(A49,MATERIALES!A5:D386,2,FALSE)</f>
        <v>m</v>
      </c>
      <c r="K49" s="282">
        <v>3</v>
      </c>
      <c r="L49" s="267"/>
      <c r="M49" s="283">
        <f>VLOOKUP(A49,MATERIALES!A6:D373,4,FALSE)</f>
        <v>2330.6076828515961</v>
      </c>
      <c r="N49" s="272">
        <f t="shared" ref="N49:N54" si="0">K49*M49</f>
        <v>6991.8230485547883</v>
      </c>
    </row>
    <row r="50" spans="1:14">
      <c r="A50" s="206" t="s">
        <v>453</v>
      </c>
      <c r="B50" s="43" t="str">
        <f>VLOOKUP(A50,MATERIALES!A6:D373,3,FALSE)</f>
        <v>Explosivos  75% (INDUGEL)</v>
      </c>
      <c r="C50" s="281"/>
      <c r="D50" s="281"/>
      <c r="E50" s="281"/>
      <c r="F50" s="281"/>
      <c r="G50" s="281"/>
      <c r="H50" s="281"/>
      <c r="I50" s="268"/>
      <c r="J50" s="224" t="str">
        <f>VLOOKUP(A50,MATERIALES!A6:D387,2,FALSE)</f>
        <v>lb</v>
      </c>
      <c r="K50" s="282">
        <v>0.3</v>
      </c>
      <c r="L50" s="267"/>
      <c r="M50" s="283">
        <f>VLOOKUP(A50,MATERIALES!A6:D373,4,FALSE)</f>
        <v>12574.803374149613</v>
      </c>
      <c r="N50" s="272">
        <f t="shared" si="0"/>
        <v>3772.4410122448835</v>
      </c>
    </row>
    <row r="51" spans="1:14">
      <c r="A51" t="s">
        <v>458</v>
      </c>
      <c r="B51" s="43" t="str">
        <f>VLOOKUP(A51,MATERIALES!A6:D373,3,FALSE)</f>
        <v>Fulminantes</v>
      </c>
      <c r="C51" s="281"/>
      <c r="D51" s="281"/>
      <c r="E51" s="281"/>
      <c r="F51" s="281"/>
      <c r="G51" s="281"/>
      <c r="H51" s="281"/>
      <c r="I51" s="268"/>
      <c r="J51" s="224" t="str">
        <f>VLOOKUP(A51,MATERIALES!A6:D388,2,FALSE)</f>
        <v>u</v>
      </c>
      <c r="K51" s="282">
        <v>0.2</v>
      </c>
      <c r="L51" s="267"/>
      <c r="M51" s="283">
        <f>VLOOKUP(A51,MATERIALES!A6:D373,4,FALSE)</f>
        <v>1255.6896925770618</v>
      </c>
      <c r="N51" s="272">
        <f t="shared" si="0"/>
        <v>251.13793851541237</v>
      </c>
    </row>
    <row r="52" spans="1:14">
      <c r="A52" t="s">
        <v>552</v>
      </c>
      <c r="B52" s="43" t="str">
        <f>VLOOKUP(A52,MATERIALES!A6:D373,3,FALSE)</f>
        <v>Mecha Lenta</v>
      </c>
      <c r="C52" s="281"/>
      <c r="D52" s="281"/>
      <c r="E52" s="281"/>
      <c r="F52" s="281"/>
      <c r="G52" s="281"/>
      <c r="H52" s="281"/>
      <c r="I52" s="268"/>
      <c r="J52" s="224" t="str">
        <f>VLOOKUP(A52,MATERIALES!A6:D389,2,FALSE)</f>
        <v>m</v>
      </c>
      <c r="K52" s="282">
        <v>0.5</v>
      </c>
      <c r="L52" s="267"/>
      <c r="M52" s="283">
        <f>VLOOKUP(A52,MATERIALES!A7:D373,4,FALSE)</f>
        <v>13241.818576267196</v>
      </c>
      <c r="N52" s="272">
        <f t="shared" si="0"/>
        <v>6620.9092881335982</v>
      </c>
    </row>
    <row r="53" spans="1:14">
      <c r="B53" s="43"/>
      <c r="C53" s="281"/>
      <c r="D53" s="281"/>
      <c r="E53" s="281"/>
      <c r="F53" s="281"/>
      <c r="G53" s="281"/>
      <c r="H53" s="281"/>
      <c r="I53" s="268"/>
      <c r="J53" s="224"/>
      <c r="K53" s="282"/>
      <c r="L53" s="267"/>
      <c r="M53" s="283"/>
      <c r="N53" s="272"/>
    </row>
    <row r="54" spans="1:14">
      <c r="A54" t="s">
        <v>442</v>
      </c>
      <c r="B54" s="43" t="str">
        <f>VLOOKUP(A54,MATERIALES!A8:D373,3,FALSE)</f>
        <v>Derechos de explotación y/o disposición de materiales</v>
      </c>
      <c r="C54" s="281"/>
      <c r="D54" s="281"/>
      <c r="E54" s="281"/>
      <c r="F54" s="281"/>
      <c r="G54" s="281"/>
      <c r="H54" s="281"/>
      <c r="I54" s="268"/>
      <c r="J54" s="224" t="str">
        <f>VLOOKUP(A54,MATERIALES!A8:D391,2,FALSE)</f>
        <v>m3</v>
      </c>
      <c r="K54" s="282">
        <v>1</v>
      </c>
      <c r="L54" s="267"/>
      <c r="M54" s="283">
        <f>VLOOKUP(A54,MATERIALES!A9:D374,4,FALSE)</f>
        <v>4109.5299029794751</v>
      </c>
      <c r="N54" s="272">
        <f t="shared" si="0"/>
        <v>4109.5299029794751</v>
      </c>
    </row>
    <row r="55" spans="1:14" ht="15.75" thickBot="1">
      <c r="B55" s="822"/>
      <c r="C55" s="823"/>
      <c r="D55" s="823"/>
      <c r="E55" s="823"/>
      <c r="F55" s="823"/>
      <c r="G55" s="823"/>
      <c r="H55" s="823"/>
      <c r="I55" s="824"/>
      <c r="J55" s="42"/>
      <c r="K55" s="44"/>
      <c r="L55" s="825"/>
      <c r="M55" s="826"/>
      <c r="N55" s="45"/>
    </row>
    <row r="56" spans="1:14" ht="15.75" thickBot="1">
      <c r="B56" s="827" t="s">
        <v>953</v>
      </c>
      <c r="C56" s="828"/>
      <c r="D56" s="828"/>
      <c r="E56" s="828"/>
      <c r="F56" s="828"/>
      <c r="G56" s="828"/>
      <c r="H56" s="828"/>
      <c r="I56" s="828"/>
      <c r="J56" s="828"/>
      <c r="K56" s="828"/>
      <c r="L56" s="828"/>
      <c r="M56" s="829"/>
      <c r="N56" s="394">
        <f>SUM(N48:N55)</f>
        <v>23047.19232637166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B61" s="46"/>
      <c r="C61" s="317"/>
      <c r="D61" s="317"/>
      <c r="E61" s="317"/>
      <c r="F61" s="317"/>
      <c r="G61" s="317"/>
      <c r="H61" s="311"/>
      <c r="I61" s="279"/>
      <c r="J61" s="286"/>
      <c r="K61" s="279"/>
      <c r="L61" s="831"/>
      <c r="M61" s="832"/>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295">
        <v>528</v>
      </c>
      <c r="N72" s="395">
        <f>K72/M72</f>
        <v>118.54260416666666</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45"/>
    </row>
    <row r="78" spans="1:15" ht="15.75" thickBot="1">
      <c r="B78" s="827" t="s">
        <v>953</v>
      </c>
      <c r="C78" s="828"/>
      <c r="D78" s="828"/>
      <c r="E78" s="828"/>
      <c r="F78" s="828"/>
      <c r="G78" s="828"/>
      <c r="H78" s="828"/>
      <c r="I78" s="834"/>
      <c r="J78" s="834"/>
      <c r="K78" s="834"/>
      <c r="L78" s="834"/>
      <c r="M78" s="835"/>
      <c r="N78" s="301">
        <f>SUM(N72:N77)</f>
        <v>320.59988373940905</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29520.33105495663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5904.0662109913264</v>
      </c>
      <c r="M85" s="862"/>
      <c r="N85" s="51"/>
    </row>
    <row r="86" spans="1:14">
      <c r="B86" s="89" t="s">
        <v>973</v>
      </c>
      <c r="C86" s="90"/>
      <c r="D86" s="90"/>
      <c r="E86" s="90"/>
      <c r="F86" s="90"/>
      <c r="G86" s="90"/>
      <c r="H86" s="90"/>
      <c r="I86" s="87"/>
      <c r="J86" s="88"/>
      <c r="K86" s="304">
        <v>0.05</v>
      </c>
      <c r="L86" s="861">
        <f>N80*K86</f>
        <v>1476.0165527478316</v>
      </c>
      <c r="M86" s="862"/>
      <c r="N86" s="51"/>
    </row>
    <row r="87" spans="1:14" ht="15.75" thickBot="1">
      <c r="B87" s="91" t="s">
        <v>974</v>
      </c>
      <c r="C87" s="92"/>
      <c r="D87" s="92"/>
      <c r="E87" s="92"/>
      <c r="F87" s="92"/>
      <c r="G87" s="92"/>
      <c r="H87" s="92"/>
      <c r="I87" s="93"/>
      <c r="J87" s="94"/>
      <c r="K87" s="305">
        <v>0.05</v>
      </c>
      <c r="L87" s="863">
        <f>N80*K87</f>
        <v>1476.0165527478316</v>
      </c>
      <c r="M87" s="864"/>
      <c r="N87" s="51"/>
    </row>
    <row r="88" spans="1:14" ht="15.75" thickBot="1">
      <c r="B88" s="827" t="s">
        <v>953</v>
      </c>
      <c r="C88" s="828"/>
      <c r="D88" s="828"/>
      <c r="E88" s="828"/>
      <c r="F88" s="828"/>
      <c r="G88" s="828"/>
      <c r="H88" s="828"/>
      <c r="I88" s="828"/>
      <c r="J88" s="828"/>
      <c r="K88" s="828"/>
      <c r="L88" s="828"/>
      <c r="M88" s="829"/>
      <c r="N88" s="52">
        <f>L85+L86+L87</f>
        <v>8856.0993164869888</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38376.430371443617</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65" t="s">
        <v>2218</v>
      </c>
      <c r="C107" s="866"/>
      <c r="D107" s="866"/>
      <c r="E107" s="866"/>
      <c r="F107" s="866"/>
      <c r="G107" s="866"/>
      <c r="H107" s="866"/>
      <c r="I107" s="866"/>
      <c r="J107" s="866"/>
      <c r="K107" s="866"/>
      <c r="L107" s="866"/>
      <c r="M107" s="866"/>
      <c r="N107" s="867"/>
    </row>
    <row r="108" spans="2:14" ht="15" customHeight="1">
      <c r="B108" s="865"/>
      <c r="C108" s="866"/>
      <c r="D108" s="866"/>
      <c r="E108" s="866"/>
      <c r="F108" s="866"/>
      <c r="G108" s="866"/>
      <c r="H108" s="866"/>
      <c r="I108" s="866"/>
      <c r="J108" s="866"/>
      <c r="K108" s="866"/>
      <c r="L108" s="866"/>
      <c r="M108" s="866"/>
      <c r="N108" s="867"/>
    </row>
    <row r="109" spans="2:14" ht="30" customHeight="1">
      <c r="B109" s="868" t="s">
        <v>2219</v>
      </c>
      <c r="C109" s="869"/>
      <c r="D109" s="869"/>
      <c r="E109" s="869"/>
      <c r="F109" s="869"/>
      <c r="G109" s="869"/>
      <c r="H109" s="869"/>
      <c r="I109" s="869"/>
      <c r="J109" s="869"/>
      <c r="K109" s="869"/>
      <c r="L109" s="869"/>
      <c r="M109" s="869"/>
      <c r="N109" s="870"/>
    </row>
    <row r="110" spans="2:14">
      <c r="B110" s="868"/>
      <c r="C110" s="869"/>
      <c r="D110" s="869"/>
      <c r="E110" s="869"/>
      <c r="F110" s="869"/>
      <c r="G110" s="869"/>
      <c r="H110" s="869"/>
      <c r="I110" s="869"/>
      <c r="J110" s="869"/>
      <c r="K110" s="869"/>
      <c r="L110" s="869"/>
      <c r="M110" s="869"/>
      <c r="N110" s="870"/>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04"/>
      <c r="K120" s="804"/>
      <c r="L120" s="804"/>
      <c r="M120" s="804"/>
      <c r="N120" s="805"/>
    </row>
    <row r="121" spans="2:14" ht="15.75" thickBot="1">
      <c r="B121" s="261" t="s">
        <v>2221</v>
      </c>
      <c r="C121" s="393"/>
      <c r="D121" s="393"/>
      <c r="E121" s="57"/>
      <c r="F121" s="57"/>
      <c r="G121" s="57"/>
      <c r="H121" s="57"/>
      <c r="I121" s="57"/>
      <c r="J121" s="806"/>
      <c r="K121" s="806"/>
      <c r="L121" s="806"/>
      <c r="M121" s="806"/>
      <c r="N121"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312</v>
      </c>
      <c r="B36" s="840" t="str">
        <f>VLOOKUP(A36,EQUIPOS!A6:D154,3,FALSE)</f>
        <v>Retroexcavadora sobre oruga, potencia 138 HP, balde de 1,5 m3.</v>
      </c>
      <c r="C36" s="841"/>
      <c r="D36" s="841"/>
      <c r="E36" s="841"/>
      <c r="F36" s="841"/>
      <c r="G36" s="841"/>
      <c r="H36" s="842"/>
      <c r="I36" s="267"/>
      <c r="J36" s="268"/>
      <c r="K36" s="269">
        <f>VLOOKUP(A36,EQUIPOS!A6:D163,4,FALSE)</f>
        <v>223698.73840157755</v>
      </c>
      <c r="L36" s="270"/>
      <c r="M36" s="271">
        <v>66</v>
      </c>
      <c r="N36" s="272">
        <f>K36/M36</f>
        <v>3389.3748242663264</v>
      </c>
    </row>
    <row r="37" spans="1:14">
      <c r="A37" s="108" t="s">
        <v>129</v>
      </c>
      <c r="B37" s="840" t="str">
        <f>VLOOKUP(A37,EQUIPOS!A7:D154,3,FALSE)</f>
        <v xml:space="preserve">Buldozer, Potencia al volante de 140 HP, motor de 2200 RPM, longitud de hoja 4,80m. </v>
      </c>
      <c r="C37" s="841"/>
      <c r="D37" s="841"/>
      <c r="E37" s="841"/>
      <c r="F37" s="841"/>
      <c r="G37" s="841"/>
      <c r="H37" s="842"/>
      <c r="I37" s="267"/>
      <c r="J37" s="268"/>
      <c r="K37" s="269">
        <f>VLOOKUP(A37,EQUIPOS!A7:D164,4,FALSE)</f>
        <v>200601.13883795397</v>
      </c>
      <c r="L37" s="270"/>
      <c r="M37" s="271">
        <v>100</v>
      </c>
      <c r="N37" s="272">
        <f>K37/M37</f>
        <v>2006.0113883795398</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1.1854260416666667</v>
      </c>
    </row>
    <row r="43" spans="1:14" ht="15.75" thickBot="1">
      <c r="B43" s="827" t="s">
        <v>953</v>
      </c>
      <c r="C43" s="828"/>
      <c r="D43" s="828"/>
      <c r="E43" s="828"/>
      <c r="F43" s="828"/>
      <c r="G43" s="828"/>
      <c r="H43" s="828"/>
      <c r="I43" s="828"/>
      <c r="J43" s="828"/>
      <c r="K43" s="828"/>
      <c r="L43" s="828"/>
      <c r="M43" s="829"/>
      <c r="N43" s="394">
        <f>SUM(N36:N42)</f>
        <v>5396.5716386875329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VLOOKUP(A48,MATERIALES!A4:D395,4,FALSE)</f>
        <v>4109.5299029794751</v>
      </c>
      <c r="N48" s="272">
        <f>K48*M48</f>
        <v>4109.5299029794751</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4109.5299029794751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118.54260416666666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9624.6441458336758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1924.9288291667353</v>
      </c>
      <c r="M83" s="862"/>
      <c r="N83" s="51"/>
    </row>
    <row r="84" spans="1:14">
      <c r="B84" s="89" t="s">
        <v>973</v>
      </c>
      <c r="C84" s="90"/>
      <c r="D84" s="90"/>
      <c r="E84" s="90"/>
      <c r="F84" s="90"/>
      <c r="G84" s="90"/>
      <c r="H84" s="90"/>
      <c r="I84" s="87"/>
      <c r="J84" s="88"/>
      <c r="K84" s="304">
        <v>0.05</v>
      </c>
      <c r="L84" s="861">
        <f>N78*K84</f>
        <v>481.23220729168384</v>
      </c>
      <c r="M84" s="862"/>
      <c r="N84" s="51"/>
    </row>
    <row r="85" spans="1:14" ht="15.75" thickBot="1">
      <c r="B85" s="91" t="s">
        <v>974</v>
      </c>
      <c r="C85" s="92"/>
      <c r="D85" s="92"/>
      <c r="E85" s="92"/>
      <c r="F85" s="92"/>
      <c r="G85" s="92"/>
      <c r="H85" s="92"/>
      <c r="I85" s="93"/>
      <c r="J85" s="94"/>
      <c r="K85" s="305">
        <v>0.05</v>
      </c>
      <c r="L85" s="863">
        <f>N78*K85</f>
        <v>481.23220729168384</v>
      </c>
      <c r="M85" s="864"/>
      <c r="N85" s="51"/>
    </row>
    <row r="86" spans="1:14" ht="15.75" thickBot="1">
      <c r="B86" s="827" t="s">
        <v>953</v>
      </c>
      <c r="C86" s="828"/>
      <c r="D86" s="828"/>
      <c r="E86" s="828"/>
      <c r="F86" s="828"/>
      <c r="G86" s="828"/>
      <c r="H86" s="828"/>
      <c r="I86" s="828"/>
      <c r="J86" s="828"/>
      <c r="K86" s="828"/>
      <c r="L86" s="828"/>
      <c r="M86" s="829"/>
      <c r="N86" s="52">
        <f>L83+L84+L85</f>
        <v>2887.3932437501035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12512.03738958378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A11" sqref="A11"/>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312</v>
      </c>
      <c r="B36" s="840" t="str">
        <f>VLOOKUP(A36,EQUIPOS!A6:D154,3,FALSE)</f>
        <v>Retroexcavadora sobre oruga, potencia 138 HP, balde de 1,5 m3.</v>
      </c>
      <c r="C36" s="841"/>
      <c r="D36" s="841"/>
      <c r="E36" s="841"/>
      <c r="F36" s="841"/>
      <c r="G36" s="841"/>
      <c r="H36" s="842"/>
      <c r="I36" s="267"/>
      <c r="J36" s="268"/>
      <c r="K36" s="269">
        <f>VLOOKUP(A36,EQUIPOS!A6:D163,4,FALSE)</f>
        <v>223698.73840157755</v>
      </c>
      <c r="L36" s="270"/>
      <c r="M36" s="271">
        <v>66</v>
      </c>
      <c r="N36" s="272">
        <f>K36/M36</f>
        <v>3389.3748242663264</v>
      </c>
    </row>
    <row r="37" spans="1:14">
      <c r="A37" s="108" t="s">
        <v>180</v>
      </c>
      <c r="B37" s="840" t="str">
        <f>VLOOKUP(A37,EQUIPOS!A7:D154,3,FALSE)</f>
        <v>Compresor 120 HP, con martillo.</v>
      </c>
      <c r="C37" s="841"/>
      <c r="D37" s="841"/>
      <c r="E37" s="841"/>
      <c r="F37" s="841"/>
      <c r="G37" s="841"/>
      <c r="H37" s="842"/>
      <c r="I37" s="267"/>
      <c r="J37" s="268"/>
      <c r="K37" s="269">
        <f>VLOOKUP(A37,EQUIPOS!A7:D164,4,FALSE)</f>
        <v>49548.881878644002</v>
      </c>
      <c r="L37" s="270"/>
      <c r="M37" s="271">
        <v>66</v>
      </c>
      <c r="N37" s="272">
        <f>K37/M37</f>
        <v>750.74063452490918</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N79*L42</f>
        <v>6.4119976747881813</v>
      </c>
    </row>
    <row r="43" spans="1:14" ht="15.75" thickBot="1">
      <c r="B43" s="827" t="s">
        <v>953</v>
      </c>
      <c r="C43" s="828"/>
      <c r="D43" s="828"/>
      <c r="E43" s="828"/>
      <c r="F43" s="828"/>
      <c r="G43" s="828"/>
      <c r="H43" s="828"/>
      <c r="I43" s="828"/>
      <c r="J43" s="828"/>
      <c r="K43" s="828"/>
      <c r="L43" s="828"/>
      <c r="M43" s="829"/>
      <c r="N43" s="394">
        <f>SUM(N36:N42)</f>
        <v>4146.5274564660231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376</v>
      </c>
      <c r="B48" s="43" t="str">
        <f>VLOOKUP(A48,MATERIALES!A4:D373,3,FALSE)</f>
        <v>Anfo</v>
      </c>
      <c r="C48" s="281"/>
      <c r="D48" s="281"/>
      <c r="E48" s="281"/>
      <c r="F48" s="281"/>
      <c r="G48" s="281"/>
      <c r="H48" s="281"/>
      <c r="I48" s="268"/>
      <c r="J48" s="224" t="str">
        <f>VLOOKUP(A48,MATERIALES!A4:D373,2,FALSE)</f>
        <v>kg</v>
      </c>
      <c r="K48" s="282">
        <v>0.2</v>
      </c>
      <c r="L48" s="267"/>
      <c r="M48" s="283">
        <f>VLOOKUP(A48,MATERIALES!A4:D395,4,FALSE)</f>
        <v>6506.7556797175021</v>
      </c>
      <c r="N48" s="272">
        <f t="shared" ref="N48:N52" si="0">K48*M48</f>
        <v>1301.3511359435006</v>
      </c>
    </row>
    <row r="49" spans="1:14">
      <c r="A49" t="s">
        <v>424</v>
      </c>
      <c r="B49" s="43" t="str">
        <f>VLOOKUP(A49,MATERIALES!A5:D373,3,FALSE)</f>
        <v>Cordón detonante</v>
      </c>
      <c r="C49" s="281"/>
      <c r="D49" s="281"/>
      <c r="E49" s="281"/>
      <c r="F49" s="281"/>
      <c r="G49" s="281"/>
      <c r="H49" s="281"/>
      <c r="I49" s="268"/>
      <c r="J49" s="224" t="str">
        <f>VLOOKUP(A49,MATERIALES!A5:D373,2,FALSE)</f>
        <v>m</v>
      </c>
      <c r="K49" s="282">
        <v>3</v>
      </c>
      <c r="L49" s="267"/>
      <c r="M49" s="283">
        <f>VLOOKUP(A49,MATERIALES!A5:D396,4,FALSE)</f>
        <v>2330.6076828515961</v>
      </c>
      <c r="N49" s="272">
        <f t="shared" si="0"/>
        <v>6991.8230485547883</v>
      </c>
    </row>
    <row r="50" spans="1:14">
      <c r="A50" s="108" t="s">
        <v>453</v>
      </c>
      <c r="B50" s="43" t="str">
        <f>VLOOKUP(A50,MATERIALES!A6:D373,3,FALSE)</f>
        <v>Explosivos  75% (INDUGEL)</v>
      </c>
      <c r="C50" s="281"/>
      <c r="D50" s="281"/>
      <c r="E50" s="281"/>
      <c r="F50" s="281"/>
      <c r="G50" s="281"/>
      <c r="H50" s="281"/>
      <c r="I50" s="268"/>
      <c r="J50" s="224" t="str">
        <f>VLOOKUP(A50,MATERIALES!A6:D373,2,FALSE)</f>
        <v>lb</v>
      </c>
      <c r="K50" s="282">
        <v>0.3</v>
      </c>
      <c r="L50" s="267"/>
      <c r="M50" s="283">
        <f>VLOOKUP(A50,MATERIALES!A6:D397,4,FALSE)</f>
        <v>12574.803374149613</v>
      </c>
      <c r="N50" s="272">
        <f t="shared" si="0"/>
        <v>3772.4410122448835</v>
      </c>
    </row>
    <row r="51" spans="1:14">
      <c r="A51" s="108" t="s">
        <v>458</v>
      </c>
      <c r="B51" s="43" t="str">
        <f>VLOOKUP(A51,MATERIALES!A6:D373,3,FALSE)</f>
        <v>Fulminantes</v>
      </c>
      <c r="C51" s="281"/>
      <c r="D51" s="281"/>
      <c r="E51" s="281"/>
      <c r="F51" s="281"/>
      <c r="G51" s="281"/>
      <c r="H51" s="281"/>
      <c r="I51" s="268"/>
      <c r="J51" s="224" t="str">
        <f>VLOOKUP(A51,MATERIALES!A6:D373,2,FALSE)</f>
        <v>u</v>
      </c>
      <c r="K51" s="282">
        <v>0.2</v>
      </c>
      <c r="L51" s="267"/>
      <c r="M51" s="283">
        <f>VLOOKUP(A51,MATERIALES!A6:D398,4,FALSE)</f>
        <v>1255.6896925770618</v>
      </c>
      <c r="N51" s="272">
        <f t="shared" si="0"/>
        <v>251.13793851541237</v>
      </c>
    </row>
    <row r="52" spans="1:14">
      <c r="A52" t="s">
        <v>552</v>
      </c>
      <c r="B52" s="43" t="str">
        <f>VLOOKUP(A52,MATERIALES!A6:D374,3,FALSE)</f>
        <v>Mecha Lenta</v>
      </c>
      <c r="C52" s="281"/>
      <c r="D52" s="281"/>
      <c r="E52" s="281"/>
      <c r="F52" s="281"/>
      <c r="G52" s="281"/>
      <c r="H52" s="281"/>
      <c r="I52" s="268"/>
      <c r="J52" s="224" t="str">
        <f>VLOOKUP(A52,MATERIALES!A6:D374,2,FALSE)</f>
        <v>m</v>
      </c>
      <c r="K52" s="282">
        <v>0.5</v>
      </c>
      <c r="L52" s="267"/>
      <c r="M52" s="283">
        <f>VLOOKUP(A52,MATERIALES!A6:D399,4,FALSE)</f>
        <v>13241.818576267196</v>
      </c>
      <c r="N52" s="272">
        <f t="shared" si="0"/>
        <v>6620.9092881335982</v>
      </c>
    </row>
    <row r="53" spans="1:14">
      <c r="B53" s="43"/>
      <c r="C53" s="281"/>
      <c r="D53" s="281"/>
      <c r="E53" s="281"/>
      <c r="F53" s="281"/>
      <c r="G53" s="281"/>
      <c r="H53" s="281"/>
      <c r="I53" s="268"/>
      <c r="J53" s="224"/>
      <c r="K53" s="282"/>
      <c r="L53" s="267"/>
      <c r="M53" s="283"/>
      <c r="N53" s="272"/>
    </row>
    <row r="54" spans="1:14" ht="15.75" thickBot="1">
      <c r="B54" s="822"/>
      <c r="C54" s="823"/>
      <c r="D54" s="823"/>
      <c r="E54" s="823"/>
      <c r="F54" s="823"/>
      <c r="G54" s="823"/>
      <c r="H54" s="823"/>
      <c r="I54" s="824"/>
      <c r="J54" s="42"/>
      <c r="K54" s="44"/>
      <c r="L54" s="825"/>
      <c r="M54" s="826"/>
      <c r="N54" s="45"/>
    </row>
    <row r="55" spans="1:14" ht="15.75" thickBot="1">
      <c r="B55" s="827" t="s">
        <v>953</v>
      </c>
      <c r="C55" s="828"/>
      <c r="D55" s="828"/>
      <c r="E55" s="828"/>
      <c r="F55" s="828"/>
      <c r="G55" s="828"/>
      <c r="H55" s="828"/>
      <c r="I55" s="828"/>
      <c r="J55" s="828"/>
      <c r="K55" s="828"/>
      <c r="L55" s="828"/>
      <c r="M55" s="829"/>
      <c r="N55" s="394">
        <f>SUM(N48:N54)</f>
        <v>18937.662423392183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952"/>
      <c r="C65" s="953"/>
      <c r="D65" s="953"/>
      <c r="E65" s="953"/>
      <c r="F65" s="953"/>
      <c r="G65" s="954"/>
      <c r="H65" s="311"/>
      <c r="I65" s="279"/>
      <c r="J65" s="286"/>
      <c r="K65" s="279"/>
      <c r="L65" s="831"/>
      <c r="M65" s="832"/>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816"/>
      <c r="M67" s="817"/>
      <c r="N67" s="127"/>
    </row>
    <row r="68" spans="1:15" ht="15.75" thickBot="1">
      <c r="B68" s="833" t="s">
        <v>953</v>
      </c>
      <c r="C68" s="834"/>
      <c r="D68" s="834"/>
      <c r="E68" s="834"/>
      <c r="F68" s="834"/>
      <c r="G68" s="834"/>
      <c r="H68" s="834"/>
      <c r="I68" s="834"/>
      <c r="J68" s="834"/>
      <c r="K68" s="834"/>
      <c r="L68" s="834"/>
      <c r="M68" s="835"/>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3" t="s">
        <v>963</v>
      </c>
      <c r="C72" s="854"/>
      <c r="D72" s="854"/>
      <c r="E72" s="854"/>
      <c r="F72" s="854"/>
      <c r="G72" s="854"/>
      <c r="H72" s="854"/>
      <c r="I72" s="73" t="s">
        <v>964</v>
      </c>
      <c r="J72" s="75" t="s">
        <v>1410</v>
      </c>
      <c r="K72" s="74" t="s">
        <v>966</v>
      </c>
      <c r="L72" s="855" t="s">
        <v>950</v>
      </c>
      <c r="M72" s="856"/>
      <c r="N72" s="98" t="s">
        <v>951</v>
      </c>
    </row>
    <row r="73" spans="1:15">
      <c r="A73" t="s">
        <v>6</v>
      </c>
      <c r="B73" s="49" t="str">
        <f>VLOOKUP(A73,'MANO DE OBRA'!A8:D68,3,FALSE)</f>
        <v xml:space="preserve">Obrero </v>
      </c>
      <c r="C73" s="47"/>
      <c r="D73" s="47"/>
      <c r="E73" s="47"/>
      <c r="F73" s="47"/>
      <c r="G73" s="47"/>
      <c r="H73" s="47"/>
      <c r="I73" s="292">
        <f>K73/J73*100</f>
        <v>33832.699999999997</v>
      </c>
      <c r="J73" s="293">
        <v>185</v>
      </c>
      <c r="K73" s="294">
        <f>VLOOKUP(A73,'MANO DE OBRA'!A8:D99,4,FALSE)</f>
        <v>62590.494999999995</v>
      </c>
      <c r="L73" s="50"/>
      <c r="M73" s="295">
        <v>528</v>
      </c>
      <c r="N73" s="395">
        <f>K73/M73</f>
        <v>118.54260416666666</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814"/>
      <c r="C78" s="815"/>
      <c r="D78" s="815"/>
      <c r="E78" s="815"/>
      <c r="F78" s="815"/>
      <c r="G78" s="815"/>
      <c r="H78" s="815"/>
      <c r="I78" s="126"/>
      <c r="J78" s="126"/>
      <c r="K78" s="126"/>
      <c r="L78" s="915"/>
      <c r="M78" s="915"/>
      <c r="N78" s="45"/>
    </row>
    <row r="79" spans="1:15" ht="15.75" thickBot="1">
      <c r="B79" s="833" t="s">
        <v>953</v>
      </c>
      <c r="C79" s="834"/>
      <c r="D79" s="834"/>
      <c r="E79" s="834"/>
      <c r="F79" s="834"/>
      <c r="G79" s="834"/>
      <c r="H79" s="834"/>
      <c r="I79" s="834"/>
      <c r="J79" s="834"/>
      <c r="K79" s="834"/>
      <c r="L79" s="834"/>
      <c r="M79" s="835"/>
      <c r="N79" s="301">
        <f>SUM(N73:N78)</f>
        <v>320.59988373940905</v>
      </c>
    </row>
    <row r="80" spans="1:15" ht="15.75" thickBot="1">
      <c r="B80" s="33"/>
      <c r="C80" s="34"/>
      <c r="D80" s="34"/>
      <c r="E80" s="34"/>
      <c r="F80" s="34"/>
      <c r="G80" s="34"/>
      <c r="H80" s="34"/>
      <c r="I80" s="34"/>
      <c r="J80" s="34"/>
      <c r="K80" s="34"/>
      <c r="L80" s="34"/>
      <c r="M80" s="34"/>
      <c r="N80" s="35"/>
    </row>
    <row r="81" spans="1:14" ht="15.75" thickBot="1">
      <c r="B81" s="827" t="s">
        <v>967</v>
      </c>
      <c r="C81" s="828"/>
      <c r="D81" s="828"/>
      <c r="E81" s="828"/>
      <c r="F81" s="828"/>
      <c r="G81" s="828"/>
      <c r="H81" s="828"/>
      <c r="I81" s="828"/>
      <c r="J81" s="828"/>
      <c r="K81" s="828"/>
      <c r="L81" s="828"/>
      <c r="M81" s="829"/>
      <c r="N81" s="99">
        <f>N43+N55+N68+N79</f>
        <v>23404.789763597611</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8" t="s">
        <v>969</v>
      </c>
      <c r="C85" s="819"/>
      <c r="D85" s="819"/>
      <c r="E85" s="819"/>
      <c r="F85" s="819"/>
      <c r="G85" s="819"/>
      <c r="H85" s="819"/>
      <c r="I85" s="314"/>
      <c r="J85" s="334"/>
      <c r="K85" s="302" t="s">
        <v>970</v>
      </c>
      <c r="L85" s="857" t="s">
        <v>971</v>
      </c>
      <c r="M85" s="858"/>
      <c r="N85" s="303"/>
    </row>
    <row r="86" spans="1:14">
      <c r="B86" s="859" t="s">
        <v>972</v>
      </c>
      <c r="C86" s="860"/>
      <c r="D86" s="860"/>
      <c r="E86" s="860"/>
      <c r="F86" s="860"/>
      <c r="G86" s="860"/>
      <c r="H86" s="860"/>
      <c r="I86" s="87"/>
      <c r="J86" s="88"/>
      <c r="K86" s="304">
        <v>0.2</v>
      </c>
      <c r="L86" s="861">
        <f>N81*K86</f>
        <v>4680.9579527195228</v>
      </c>
      <c r="M86" s="862"/>
      <c r="N86" s="51"/>
    </row>
    <row r="87" spans="1:14">
      <c r="B87" s="89" t="s">
        <v>973</v>
      </c>
      <c r="C87" s="90"/>
      <c r="D87" s="90"/>
      <c r="E87" s="90"/>
      <c r="F87" s="90"/>
      <c r="G87" s="90"/>
      <c r="H87" s="90"/>
      <c r="I87" s="87"/>
      <c r="J87" s="88"/>
      <c r="K87" s="304">
        <v>0.05</v>
      </c>
      <c r="L87" s="861">
        <f>N81*K87</f>
        <v>1170.2394881798807</v>
      </c>
      <c r="M87" s="862"/>
      <c r="N87" s="51"/>
    </row>
    <row r="88" spans="1:14" ht="15.75" thickBot="1">
      <c r="B88" s="91" t="s">
        <v>974</v>
      </c>
      <c r="C88" s="92"/>
      <c r="D88" s="92"/>
      <c r="E88" s="92"/>
      <c r="F88" s="92"/>
      <c r="G88" s="92"/>
      <c r="H88" s="92"/>
      <c r="I88" s="93"/>
      <c r="J88" s="94"/>
      <c r="K88" s="305">
        <v>0.05</v>
      </c>
      <c r="L88" s="863">
        <f>N81*K88</f>
        <v>1170.2394881798807</v>
      </c>
      <c r="M88" s="864"/>
      <c r="N88" s="51"/>
    </row>
    <row r="89" spans="1:14" ht="15.75" thickBot="1">
      <c r="B89" s="827" t="s">
        <v>953</v>
      </c>
      <c r="C89" s="828"/>
      <c r="D89" s="828"/>
      <c r="E89" s="828"/>
      <c r="F89" s="828"/>
      <c r="G89" s="828"/>
      <c r="H89" s="828"/>
      <c r="I89" s="828"/>
      <c r="J89" s="828"/>
      <c r="K89" s="828"/>
      <c r="L89" s="828"/>
      <c r="M89" s="829"/>
      <c r="N89" s="52">
        <f>L86+L87+L88</f>
        <v>7021.4369290792847</v>
      </c>
    </row>
    <row r="90" spans="1:14" ht="15.75" thickBot="1">
      <c r="B90" s="33"/>
      <c r="C90" s="34"/>
      <c r="D90" s="34"/>
      <c r="E90" s="34"/>
      <c r="F90" s="34"/>
      <c r="G90" s="34"/>
      <c r="H90" s="34"/>
      <c r="I90" s="34"/>
      <c r="J90" s="34"/>
      <c r="K90" s="34"/>
      <c r="L90" s="34"/>
      <c r="M90" s="34"/>
      <c r="N90" s="35"/>
    </row>
    <row r="91" spans="1:14" ht="15.75" thickBot="1">
      <c r="A91" t="s">
        <v>2016</v>
      </c>
      <c r="B91" s="827" t="s">
        <v>975</v>
      </c>
      <c r="C91" s="828"/>
      <c r="D91" s="828"/>
      <c r="E91" s="828"/>
      <c r="F91" s="828"/>
      <c r="G91" s="828"/>
      <c r="H91" s="828"/>
      <c r="I91" s="828"/>
      <c r="J91" s="828"/>
      <c r="K91" s="828"/>
      <c r="L91" s="828"/>
      <c r="M91" s="829"/>
      <c r="N91" s="188">
        <f>N81+N89</f>
        <v>30426.226692676897</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65" t="s">
        <v>2218</v>
      </c>
      <c r="C108" s="866"/>
      <c r="D108" s="866"/>
      <c r="E108" s="866"/>
      <c r="F108" s="866"/>
      <c r="G108" s="866"/>
      <c r="H108" s="866"/>
      <c r="I108" s="866"/>
      <c r="J108" s="866"/>
      <c r="K108" s="866"/>
      <c r="L108" s="866"/>
      <c r="M108" s="866"/>
      <c r="N108" s="867"/>
    </row>
    <row r="109" spans="2:14" ht="15" customHeight="1">
      <c r="B109" s="865"/>
      <c r="C109" s="866"/>
      <c r="D109" s="866"/>
      <c r="E109" s="866"/>
      <c r="F109" s="866"/>
      <c r="G109" s="866"/>
      <c r="H109" s="866"/>
      <c r="I109" s="866"/>
      <c r="J109" s="866"/>
      <c r="K109" s="866"/>
      <c r="L109" s="866"/>
      <c r="M109" s="866"/>
      <c r="N109" s="867"/>
    </row>
    <row r="110" spans="2:14" ht="32.25" customHeight="1">
      <c r="B110" s="868" t="s">
        <v>2219</v>
      </c>
      <c r="C110" s="869"/>
      <c r="D110" s="869"/>
      <c r="E110" s="869"/>
      <c r="F110" s="869"/>
      <c r="G110" s="869"/>
      <c r="H110" s="869"/>
      <c r="I110" s="869"/>
      <c r="J110" s="869"/>
      <c r="K110" s="869"/>
      <c r="L110" s="869"/>
      <c r="M110" s="869"/>
      <c r="N110" s="870"/>
    </row>
    <row r="111" spans="2:14">
      <c r="B111" s="868"/>
      <c r="C111" s="869"/>
      <c r="D111" s="869"/>
      <c r="E111" s="869"/>
      <c r="F111" s="869"/>
      <c r="G111" s="869"/>
      <c r="H111" s="869"/>
      <c r="I111" s="869"/>
      <c r="J111" s="869"/>
      <c r="K111" s="869"/>
      <c r="L111" s="869"/>
      <c r="M111" s="869"/>
      <c r="N111" s="870"/>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04"/>
      <c r="K121" s="804"/>
      <c r="L121" s="804"/>
      <c r="M121" s="804"/>
      <c r="N121" s="805"/>
    </row>
    <row r="122" spans="2:14" ht="15.75" thickBot="1">
      <c r="B122" s="261" t="s">
        <v>2221</v>
      </c>
      <c r="C122" s="393"/>
      <c r="D122" s="393"/>
      <c r="E122" s="57"/>
      <c r="F122" s="57"/>
      <c r="G122" s="57"/>
      <c r="H122" s="57"/>
      <c r="I122" s="57"/>
      <c r="J122" s="806"/>
      <c r="K122" s="806"/>
      <c r="L122" s="806"/>
      <c r="M122" s="806"/>
      <c r="N122" s="807"/>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312</v>
      </c>
      <c r="B36" s="840" t="str">
        <f>VLOOKUP(A36,EQUIPOS!A6:D154,3,FALSE)</f>
        <v>Retroexcavadora sobre oruga, potencia 138 HP, balde de 1,5 m3.</v>
      </c>
      <c r="C36" s="841"/>
      <c r="D36" s="841"/>
      <c r="E36" s="841"/>
      <c r="F36" s="841"/>
      <c r="G36" s="841"/>
      <c r="H36" s="842"/>
      <c r="I36" s="267"/>
      <c r="J36" s="268"/>
      <c r="K36" s="269">
        <f>VLOOKUP(A36,EQUIPOS!A6:D163,4,FALSE)</f>
        <v>223698.73840157755</v>
      </c>
      <c r="L36" s="270"/>
      <c r="M36" s="271">
        <v>66</v>
      </c>
      <c r="N36" s="272">
        <f>K36/M36</f>
        <v>3389.3748242663264</v>
      </c>
    </row>
    <row r="37" spans="1:14">
      <c r="A37" s="108"/>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1.1854260416666667</v>
      </c>
    </row>
    <row r="43" spans="1:14" ht="15.75" thickBot="1">
      <c r="B43" s="827" t="s">
        <v>953</v>
      </c>
      <c r="C43" s="828"/>
      <c r="D43" s="828"/>
      <c r="E43" s="828"/>
      <c r="F43" s="828"/>
      <c r="G43" s="828"/>
      <c r="H43" s="828"/>
      <c r="I43" s="828"/>
      <c r="J43" s="828"/>
      <c r="K43" s="828"/>
      <c r="L43" s="828"/>
      <c r="M43" s="829"/>
      <c r="N43" s="394">
        <f>SUM(N36:N42)</f>
        <v>3390.5602503079931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6</v>
      </c>
      <c r="B70" s="49" t="str">
        <f>VLOOKUP(A70,'MANO DE OBRA'!A8:D68,3,FALSE)</f>
        <v xml:space="preserve">Obrero </v>
      </c>
      <c r="C70" s="47"/>
      <c r="D70" s="47"/>
      <c r="E70" s="47"/>
      <c r="F70" s="47"/>
      <c r="G70" s="47"/>
      <c r="H70" s="47"/>
      <c r="I70" s="292">
        <f>K70/J70*100</f>
        <v>33832.699999999997</v>
      </c>
      <c r="J70" s="293">
        <v>185</v>
      </c>
      <c r="K70" s="294">
        <f>VLOOKUP(A70,'MANO DE OBRA'!A8:D99,4,FALSE)</f>
        <v>62590.494999999995</v>
      </c>
      <c r="L70" s="50"/>
      <c r="M70" s="295">
        <v>528</v>
      </c>
      <c r="N70" s="395">
        <f>K70/M70</f>
        <v>118.54260416666666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118.54260416666666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3509.1028544746596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701.82057089493196</v>
      </c>
      <c r="M83" s="862"/>
      <c r="N83" s="51"/>
    </row>
    <row r="84" spans="1:14">
      <c r="B84" s="89" t="s">
        <v>973</v>
      </c>
      <c r="C84" s="90"/>
      <c r="D84" s="90"/>
      <c r="E84" s="90"/>
      <c r="F84" s="90"/>
      <c r="G84" s="90"/>
      <c r="H84" s="90"/>
      <c r="I84" s="87"/>
      <c r="J84" s="88"/>
      <c r="K84" s="304">
        <v>0.05</v>
      </c>
      <c r="L84" s="861">
        <f>N78*K84</f>
        <v>175.45514272373299</v>
      </c>
      <c r="M84" s="862"/>
      <c r="N84" s="51"/>
    </row>
    <row r="85" spans="1:14" ht="15.75" thickBot="1">
      <c r="B85" s="91" t="s">
        <v>974</v>
      </c>
      <c r="C85" s="92"/>
      <c r="D85" s="92"/>
      <c r="E85" s="92"/>
      <c r="F85" s="92"/>
      <c r="G85" s="92"/>
      <c r="H85" s="92"/>
      <c r="I85" s="93"/>
      <c r="J85" s="94"/>
      <c r="K85" s="305">
        <v>0.05</v>
      </c>
      <c r="L85" s="863">
        <f>N78*K85</f>
        <v>175.45514272373299</v>
      </c>
      <c r="M85" s="864"/>
      <c r="N85" s="51"/>
    </row>
    <row r="86" spans="1:14" ht="15.75" thickBot="1">
      <c r="B86" s="827" t="s">
        <v>953</v>
      </c>
      <c r="C86" s="828"/>
      <c r="D86" s="828"/>
      <c r="E86" s="828"/>
      <c r="F86" s="828"/>
      <c r="G86" s="828"/>
      <c r="H86" s="828"/>
      <c r="I86" s="828"/>
      <c r="J86" s="828"/>
      <c r="K86" s="828"/>
      <c r="L86" s="828"/>
      <c r="M86" s="829"/>
      <c r="N86" s="52">
        <f>L83+L84+L85</f>
        <v>1052.7308563423978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4561.8337108170572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148</v>
      </c>
      <c r="B36" s="840" t="str">
        <f>VLOOKUP(A36,EQUIPOS!A6:D154,3,FALSE)</f>
        <v>Cargador : Potencia en el volante 110 hp, Clasificación de RPM del motor 2300.</v>
      </c>
      <c r="C36" s="841"/>
      <c r="D36" s="841"/>
      <c r="E36" s="841"/>
      <c r="F36" s="841"/>
      <c r="G36" s="841"/>
      <c r="H36" s="842"/>
      <c r="I36" s="267"/>
      <c r="J36" s="268"/>
      <c r="K36" s="269">
        <f>VLOOKUP(A36,EQUIPOS!A6:D163,4,FALSE)</f>
        <v>147644.13280892707</v>
      </c>
      <c r="L36" s="270"/>
      <c r="M36" s="271">
        <v>66</v>
      </c>
      <c r="N36" s="272">
        <f>K36/M36</f>
        <v>2237.0323152867736</v>
      </c>
    </row>
    <row r="37" spans="1:14">
      <c r="A37" s="108" t="s">
        <v>129</v>
      </c>
      <c r="B37" s="840" t="str">
        <f>VLOOKUP(A37,EQUIPOS!A7:D154,3,FALSE)</f>
        <v xml:space="preserve">Buldozer, Potencia al volante de 140 HP, motor de 2200 RPM, longitud de hoja 4,80m. </v>
      </c>
      <c r="C37" s="841"/>
      <c r="D37" s="841"/>
      <c r="E37" s="841"/>
      <c r="F37" s="841"/>
      <c r="G37" s="841"/>
      <c r="H37" s="842"/>
      <c r="I37" s="267"/>
      <c r="J37" s="268"/>
      <c r="K37" s="269">
        <f>VLOOKUP(A37,EQUIPOS!A7:D164,4,FALSE)</f>
        <v>200601.13883795397</v>
      </c>
      <c r="L37" s="270"/>
      <c r="M37" s="271">
        <v>100</v>
      </c>
      <c r="N37" s="272">
        <f>K37/M37</f>
        <v>2006.0113883795398</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74"/>
      <c r="L39" s="844"/>
      <c r="M39" s="845"/>
      <c r="N39" s="273"/>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2.3708520833333333</v>
      </c>
    </row>
    <row r="43" spans="1:14" ht="15.75" thickBot="1">
      <c r="B43" s="827" t="s">
        <v>953</v>
      </c>
      <c r="C43" s="828"/>
      <c r="D43" s="828"/>
      <c r="E43" s="828"/>
      <c r="F43" s="828"/>
      <c r="G43" s="828"/>
      <c r="H43" s="828"/>
      <c r="I43" s="828"/>
      <c r="J43" s="828"/>
      <c r="K43" s="828"/>
      <c r="L43" s="828"/>
      <c r="M43" s="829"/>
      <c r="N43" s="394">
        <f>SUM(N36:N42)</f>
        <v>4245.4145557496468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444</v>
      </c>
      <c r="B48" s="43" t="str">
        <f>VLOOKUP(A48,MATERIALES!A4:D373,3,FALSE)</f>
        <v>Disposición de material de derrumbe</v>
      </c>
      <c r="C48" s="281"/>
      <c r="D48" s="281"/>
      <c r="E48" s="281"/>
      <c r="F48" s="281"/>
      <c r="G48" s="281"/>
      <c r="H48" s="281"/>
      <c r="I48" s="268"/>
      <c r="J48" s="224" t="str">
        <f>VLOOKUP(A48,MATERIALES!A4:D373,2,FALSE)</f>
        <v>m3</v>
      </c>
      <c r="K48" s="282">
        <v>1</v>
      </c>
      <c r="L48" s="267"/>
      <c r="M48" s="283">
        <f>VLOOKUP(A48,MATERIALES!A4:D395,4,FALSE)</f>
        <v>4348.2825480327492</v>
      </c>
      <c r="N48" s="272">
        <f>K48*M48</f>
        <v>4348.2825480327492</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4348.2825480327492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528</v>
      </c>
      <c r="N70" s="395">
        <f>K70/M70</f>
        <v>237.08520833333333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237.08520833333333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8830.7823121157307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1766.1564624231462</v>
      </c>
      <c r="M83" s="862"/>
      <c r="N83" s="51"/>
    </row>
    <row r="84" spans="1:14">
      <c r="B84" s="89" t="s">
        <v>973</v>
      </c>
      <c r="C84" s="90"/>
      <c r="D84" s="90"/>
      <c r="E84" s="90"/>
      <c r="F84" s="90"/>
      <c r="G84" s="90"/>
      <c r="H84" s="90"/>
      <c r="I84" s="87"/>
      <c r="J84" s="88"/>
      <c r="K84" s="304">
        <v>0.05</v>
      </c>
      <c r="L84" s="861">
        <f>N78*K84</f>
        <v>441.53911560578655</v>
      </c>
      <c r="M84" s="862"/>
      <c r="N84" s="51"/>
    </row>
    <row r="85" spans="1:14" ht="15.75" thickBot="1">
      <c r="B85" s="91" t="s">
        <v>974</v>
      </c>
      <c r="C85" s="92"/>
      <c r="D85" s="92"/>
      <c r="E85" s="92"/>
      <c r="F85" s="92"/>
      <c r="G85" s="92"/>
      <c r="H85" s="92"/>
      <c r="I85" s="93"/>
      <c r="J85" s="94"/>
      <c r="K85" s="305">
        <v>0.05</v>
      </c>
      <c r="L85" s="863">
        <f>N78*K85</f>
        <v>441.53911560578655</v>
      </c>
      <c r="M85" s="864"/>
      <c r="N85" s="51"/>
    </row>
    <row r="86" spans="1:14" ht="15.75" thickBot="1">
      <c r="B86" s="827" t="s">
        <v>953</v>
      </c>
      <c r="C86" s="828"/>
      <c r="D86" s="828"/>
      <c r="E86" s="828"/>
      <c r="F86" s="828"/>
      <c r="G86" s="828"/>
      <c r="H86" s="828"/>
      <c r="I86" s="828"/>
      <c r="J86" s="828"/>
      <c r="K86" s="828"/>
      <c r="L86" s="828"/>
      <c r="M86" s="829"/>
      <c r="N86" s="52">
        <f>L83+L84+L85</f>
        <v>2649.2346936347194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11480.017005750451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08" t="s">
        <v>129</v>
      </c>
      <c r="B36" s="840" t="str">
        <f>VLOOKUP(A36,EQUIPOS!A6:D154,3,FALSE)</f>
        <v xml:space="preserve">Buldozer, Potencia al volante de 140 HP, motor de 2200 RPM, longitud de hoja 4,80m. </v>
      </c>
      <c r="C36" s="841"/>
      <c r="D36" s="841"/>
      <c r="E36" s="841"/>
      <c r="F36" s="841"/>
      <c r="G36" s="841"/>
      <c r="H36" s="842"/>
      <c r="I36" s="267"/>
      <c r="J36" s="268"/>
      <c r="K36" s="269">
        <f>VLOOKUP(A36,EQUIPOS!A6:D163,4,FALSE)</f>
        <v>200601.13883795397</v>
      </c>
      <c r="L36" s="464"/>
      <c r="M36" s="283">
        <v>50</v>
      </c>
      <c r="N36" s="272">
        <f>K36/M36</f>
        <v>4012.0227767590795</v>
      </c>
    </row>
    <row r="37" spans="1:14">
      <c r="A37" s="108" t="s">
        <v>152</v>
      </c>
      <c r="B37" s="840" t="str">
        <f>VLOOKUP(A37,EQUIPOS!A7:D154,3,FALSE)</f>
        <v xml:space="preserve">Carrotanque de agua(1000 Galones) </v>
      </c>
      <c r="C37" s="841"/>
      <c r="D37" s="841"/>
      <c r="E37" s="841"/>
      <c r="F37" s="841"/>
      <c r="G37" s="841"/>
      <c r="H37" s="842"/>
      <c r="I37" s="267"/>
      <c r="J37" s="268"/>
      <c r="K37" s="269">
        <f>VLOOKUP(A37,EQUIPOS!A7:D164,4,FALSE)</f>
        <v>78034.443628457273</v>
      </c>
      <c r="L37" s="464"/>
      <c r="M37" s="283">
        <v>50</v>
      </c>
      <c r="N37" s="272">
        <f>K37/M37</f>
        <v>1560.6888725691454</v>
      </c>
    </row>
    <row r="38" spans="1:14">
      <c r="A38" s="205" t="s">
        <v>269</v>
      </c>
      <c r="B38" s="840" t="str">
        <f>VLOOKUP(A38,EQUIPOS!A8:D154,3,FALSE)</f>
        <v>Motoniveladora  potencia 215 HP, ancho de cuchilla 4,27 m, peso 18 ton.</v>
      </c>
      <c r="C38" s="841"/>
      <c r="D38" s="841"/>
      <c r="E38" s="841"/>
      <c r="F38" s="841"/>
      <c r="G38" s="841"/>
      <c r="H38" s="842"/>
      <c r="I38" s="267"/>
      <c r="J38" s="268"/>
      <c r="K38" s="269">
        <f>VLOOKUP(A38,EQUIPOS!A8:D165,4,FALSE)</f>
        <v>191810.2758371355</v>
      </c>
      <c r="L38" s="464"/>
      <c r="M38" s="283">
        <v>50</v>
      </c>
      <c r="N38" s="272">
        <f>K38/M38</f>
        <v>3836.2055167427102</v>
      </c>
    </row>
    <row r="39" spans="1:14">
      <c r="A39" s="205" t="s">
        <v>365</v>
      </c>
      <c r="B39" s="840" t="str">
        <f>VLOOKUP(A39,EQUIPOS!A9:D154,3,FALSE)</f>
        <v xml:space="preserve">Vibrocompatador, potencia 153 HP, peso 10 Ton. </v>
      </c>
      <c r="C39" s="841"/>
      <c r="D39" s="841"/>
      <c r="E39" s="841"/>
      <c r="F39" s="841"/>
      <c r="G39" s="841"/>
      <c r="H39" s="842"/>
      <c r="I39" s="843"/>
      <c r="J39" s="824"/>
      <c r="K39" s="269">
        <f>VLOOKUP(A39,EQUIPOS!A9:D166,4,FALSE)</f>
        <v>134699.55295898035</v>
      </c>
      <c r="L39" s="955">
        <v>50</v>
      </c>
      <c r="M39" s="956"/>
      <c r="N39" s="272">
        <f>K39/L39</f>
        <v>2693.991059179607</v>
      </c>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12102.908225250541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400</v>
      </c>
      <c r="N71" s="395">
        <f>K71/M71</f>
        <v>156.4762375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423.19184653601997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12526.100071786561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2505.2200143573123</v>
      </c>
      <c r="M83" s="862"/>
      <c r="N83" s="51"/>
    </row>
    <row r="84" spans="1:14">
      <c r="B84" s="89" t="s">
        <v>973</v>
      </c>
      <c r="C84" s="90"/>
      <c r="D84" s="90"/>
      <c r="E84" s="90"/>
      <c r="F84" s="90"/>
      <c r="G84" s="90"/>
      <c r="H84" s="90"/>
      <c r="I84" s="87"/>
      <c r="J84" s="88"/>
      <c r="K84" s="304">
        <v>0.05</v>
      </c>
      <c r="L84" s="861">
        <f>N78*K84</f>
        <v>626.30500358932807</v>
      </c>
      <c r="M84" s="862"/>
      <c r="N84" s="51"/>
    </row>
    <row r="85" spans="1:14" ht="15.75" thickBot="1">
      <c r="B85" s="91" t="s">
        <v>974</v>
      </c>
      <c r="C85" s="92"/>
      <c r="D85" s="92"/>
      <c r="E85" s="92"/>
      <c r="F85" s="92"/>
      <c r="G85" s="92"/>
      <c r="H85" s="92"/>
      <c r="I85" s="93"/>
      <c r="J85" s="94"/>
      <c r="K85" s="305">
        <v>0.05</v>
      </c>
      <c r="L85" s="863">
        <f>N78*K85</f>
        <v>626.30500358932807</v>
      </c>
      <c r="M85" s="864"/>
      <c r="N85" s="51"/>
    </row>
    <row r="86" spans="1:14" ht="15.75" thickBot="1">
      <c r="B86" s="827" t="s">
        <v>953</v>
      </c>
      <c r="C86" s="828"/>
      <c r="D86" s="828"/>
      <c r="E86" s="828"/>
      <c r="F86" s="828"/>
      <c r="G86" s="828"/>
      <c r="H86" s="828"/>
      <c r="I86" s="828"/>
      <c r="J86" s="828"/>
      <c r="K86" s="828"/>
      <c r="L86" s="828"/>
      <c r="M86" s="829"/>
      <c r="N86" s="52">
        <f>L83+L84+L85</f>
        <v>3757.8300215359682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16283.93009332253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129</v>
      </c>
      <c r="B36" s="840" t="str">
        <f>VLOOKUP(A36,EQUIPOS!A6:D154,3,FALSE)</f>
        <v xml:space="preserve">Buldozer, Potencia al volante de 140 HP, motor de 2200 RPM, longitud de hoja 4,80m. </v>
      </c>
      <c r="C36" s="841"/>
      <c r="D36" s="841"/>
      <c r="E36" s="841"/>
      <c r="F36" s="841"/>
      <c r="G36" s="841"/>
      <c r="H36" s="842"/>
      <c r="I36" s="267"/>
      <c r="J36" s="268"/>
      <c r="K36" s="269">
        <f>VLOOKUP(A36,EQUIPOS!A6:D163,4,FALSE)</f>
        <v>200601.13883795397</v>
      </c>
      <c r="L36" s="270"/>
      <c r="M36" s="271">
        <v>40</v>
      </c>
      <c r="N36" s="272">
        <f>K36/M36</f>
        <v>5015.0284709488496</v>
      </c>
    </row>
    <row r="37" spans="1:14">
      <c r="A37" s="113" t="s">
        <v>365</v>
      </c>
      <c r="B37" s="840" t="str">
        <f>VLOOKUP(A37,EQUIPOS!A7:D154,3,FALSE)</f>
        <v xml:space="preserve">Vibrocompatador, potencia 153 HP, peso 10 Ton. </v>
      </c>
      <c r="C37" s="841"/>
      <c r="D37" s="841"/>
      <c r="E37" s="841"/>
      <c r="F37" s="841"/>
      <c r="G37" s="841"/>
      <c r="H37" s="842"/>
      <c r="I37" s="267"/>
      <c r="J37" s="268"/>
      <c r="K37" s="269">
        <f>VLOOKUP(A37,EQUIPOS!A7:D164,4,FALSE)</f>
        <v>134699.55295898035</v>
      </c>
      <c r="L37" s="270"/>
      <c r="M37" s="271">
        <v>40</v>
      </c>
      <c r="N37" s="272">
        <f>K37/M37</f>
        <v>3367.4888239745087</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8382.5172949233583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320</v>
      </c>
      <c r="N71" s="395">
        <f>K71/M71</f>
        <v>195.59529687499997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528.98980817002484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8911.5071030933832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1782.3014206186767</v>
      </c>
      <c r="M83" s="862"/>
      <c r="N83" s="51"/>
    </row>
    <row r="84" spans="1:14">
      <c r="B84" s="89" t="s">
        <v>973</v>
      </c>
      <c r="C84" s="90"/>
      <c r="D84" s="90"/>
      <c r="E84" s="90"/>
      <c r="F84" s="90"/>
      <c r="G84" s="90"/>
      <c r="H84" s="90"/>
      <c r="I84" s="87"/>
      <c r="J84" s="88"/>
      <c r="K84" s="304">
        <v>0.05</v>
      </c>
      <c r="L84" s="861">
        <f>N78*K84</f>
        <v>445.57535515466918</v>
      </c>
      <c r="M84" s="862"/>
      <c r="N84" s="51"/>
    </row>
    <row r="85" spans="1:14" ht="15.75" thickBot="1">
      <c r="B85" s="91" t="s">
        <v>974</v>
      </c>
      <c r="C85" s="92"/>
      <c r="D85" s="92"/>
      <c r="E85" s="92"/>
      <c r="F85" s="92"/>
      <c r="G85" s="92"/>
      <c r="H85" s="92"/>
      <c r="I85" s="93"/>
      <c r="J85" s="94"/>
      <c r="K85" s="305">
        <v>0.05</v>
      </c>
      <c r="L85" s="863">
        <f>N78*K85</f>
        <v>445.57535515466918</v>
      </c>
      <c r="M85" s="864"/>
      <c r="N85" s="51"/>
    </row>
    <row r="86" spans="1:14" ht="15.75" thickBot="1">
      <c r="B86" s="827" t="s">
        <v>953</v>
      </c>
      <c r="C86" s="828"/>
      <c r="D86" s="828"/>
      <c r="E86" s="828"/>
      <c r="F86" s="828"/>
      <c r="G86" s="828"/>
      <c r="H86" s="828"/>
      <c r="I86" s="828"/>
      <c r="J86" s="828"/>
      <c r="K86" s="828"/>
      <c r="L86" s="828"/>
      <c r="M86" s="829"/>
      <c r="N86" s="52">
        <f>L83+L84+L85</f>
        <v>2673.4521309280149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11584.959234021399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129</v>
      </c>
      <c r="B36" s="840" t="str">
        <f>VLOOKUP(A36,EQUIPOS!A6:D154,3,FALSE)</f>
        <v xml:space="preserve">Buldozer, Potencia al volante de 140 HP, motor de 2200 RPM, longitud de hoja 4,80m. </v>
      </c>
      <c r="C36" s="841"/>
      <c r="D36" s="841"/>
      <c r="E36" s="841"/>
      <c r="F36" s="841"/>
      <c r="G36" s="841"/>
      <c r="H36" s="842"/>
      <c r="I36" s="267"/>
      <c r="J36" s="268"/>
      <c r="K36" s="269">
        <f>VLOOKUP(A36,EQUIPOS!A6:D163,4,FALSE)</f>
        <v>200601.13883795397</v>
      </c>
      <c r="L36" s="270"/>
      <c r="M36" s="271">
        <v>40</v>
      </c>
      <c r="N36" s="272">
        <f>K36/M36</f>
        <v>5015.0284709488496</v>
      </c>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5015.0284709488496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33832.699999999997</v>
      </c>
      <c r="J71" s="293">
        <v>185</v>
      </c>
      <c r="K71" s="294">
        <f>VLOOKUP(A71,'MANO DE OBRA'!A8:D100,4,FALSE)</f>
        <v>62590.494999999995</v>
      </c>
      <c r="L71" s="50"/>
      <c r="M71" s="299">
        <v>320</v>
      </c>
      <c r="N71" s="395">
        <f>K71/M71</f>
        <v>195.59529687499997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528.98980817002484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5544.0182791188745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1108.803655823775</v>
      </c>
      <c r="M83" s="862"/>
      <c r="N83" s="51"/>
    </row>
    <row r="84" spans="1:14">
      <c r="B84" s="89" t="s">
        <v>973</v>
      </c>
      <c r="C84" s="90"/>
      <c r="D84" s="90"/>
      <c r="E84" s="90"/>
      <c r="F84" s="90"/>
      <c r="G84" s="90"/>
      <c r="H84" s="90"/>
      <c r="I84" s="87"/>
      <c r="J84" s="88"/>
      <c r="K84" s="304">
        <v>0.05</v>
      </c>
      <c r="L84" s="861">
        <f>N78*K84</f>
        <v>277.20091395594375</v>
      </c>
      <c r="M84" s="862"/>
      <c r="N84" s="51"/>
    </row>
    <row r="85" spans="1:14" ht="15.75" thickBot="1">
      <c r="B85" s="91" t="s">
        <v>974</v>
      </c>
      <c r="C85" s="92"/>
      <c r="D85" s="92"/>
      <c r="E85" s="92"/>
      <c r="F85" s="92"/>
      <c r="G85" s="92"/>
      <c r="H85" s="92"/>
      <c r="I85" s="93"/>
      <c r="J85" s="94"/>
      <c r="K85" s="305">
        <v>0.05</v>
      </c>
      <c r="L85" s="863">
        <f>N78*K85</f>
        <v>277.20091395594375</v>
      </c>
      <c r="M85" s="864"/>
      <c r="N85" s="51"/>
    </row>
    <row r="86" spans="1:14" ht="15.75" thickBot="1">
      <c r="B86" s="827" t="s">
        <v>953</v>
      </c>
      <c r="C86" s="828"/>
      <c r="D86" s="828"/>
      <c r="E86" s="828"/>
      <c r="F86" s="828"/>
      <c r="G86" s="828"/>
      <c r="H86" s="828"/>
      <c r="I86" s="828"/>
      <c r="J86" s="828"/>
      <c r="K86" s="828"/>
      <c r="L86" s="828"/>
      <c r="M86" s="829"/>
      <c r="N86" s="52">
        <f>L83+L84+L85</f>
        <v>1663.2054837356623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7207.2237628545372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2.31867233614408</v>
      </c>
    </row>
    <row r="43" spans="1:14" ht="15.75" thickBot="1">
      <c r="B43" s="827" t="s">
        <v>953</v>
      </c>
      <c r="C43" s="828"/>
      <c r="D43" s="828"/>
      <c r="E43" s="828"/>
      <c r="F43" s="828"/>
      <c r="G43" s="828"/>
      <c r="H43" s="828"/>
      <c r="I43" s="828"/>
      <c r="J43" s="828"/>
      <c r="K43" s="828"/>
      <c r="L43" s="828"/>
      <c r="M43" s="829"/>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883</v>
      </c>
      <c r="B48" s="43" t="str">
        <f>VLOOKUP(A48,MATERIALES!A14:D378,3,FALSE)</f>
        <v>Geotextil Nt-2500 O Similar (Proveedores, Pavco, Geomatrix, Tensar, Omnes U Otros)</v>
      </c>
      <c r="C48" s="281"/>
      <c r="D48" s="281"/>
      <c r="E48" s="281"/>
      <c r="F48" s="281"/>
      <c r="G48" s="281"/>
      <c r="H48" s="281"/>
      <c r="I48" s="268"/>
      <c r="J48" s="224" t="s">
        <v>233</v>
      </c>
      <c r="K48" s="282">
        <v>1.3</v>
      </c>
      <c r="L48" s="267"/>
      <c r="M48" s="283">
        <f>VLOOKUP(A48,MATERIALES!A6:D374,4,FALSE)</f>
        <v>6700.497088198339</v>
      </c>
      <c r="N48" s="272">
        <f>K48*M48</f>
        <v>8710.6462146578415</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8710.6462146578415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47"/>
      <c r="D59" s="47"/>
      <c r="E59" s="47"/>
      <c r="F59" s="47"/>
      <c r="G59" s="47"/>
      <c r="H59" s="288"/>
      <c r="I59" s="279"/>
      <c r="J59" s="279"/>
      <c r="K59" s="279"/>
      <c r="L59" s="831"/>
      <c r="M59" s="832"/>
      <c r="N59" s="291"/>
    </row>
    <row r="60" spans="1:14" ht="24.75" customHeight="1">
      <c r="B60" s="46"/>
      <c r="C60" s="317"/>
      <c r="D60" s="317"/>
      <c r="E60" s="317"/>
      <c r="F60" s="317"/>
      <c r="G60" s="317"/>
      <c r="H60" s="311"/>
      <c r="I60" s="399"/>
      <c r="J60" s="286"/>
      <c r="K60" s="279"/>
      <c r="L60" s="831"/>
      <c r="M60" s="832"/>
      <c r="N60" s="287"/>
    </row>
    <row r="61" spans="1:14">
      <c r="B61" s="46"/>
      <c r="C61" s="47"/>
      <c r="D61" s="47"/>
      <c r="E61" s="47"/>
      <c r="F61" s="47"/>
      <c r="G61" s="317"/>
      <c r="H61" s="311"/>
      <c r="I61" s="399"/>
      <c r="J61" s="286"/>
      <c r="K61" s="279"/>
      <c r="L61" s="831"/>
      <c r="M61" s="832"/>
      <c r="N61" s="291"/>
    </row>
    <row r="62" spans="1:14">
      <c r="B62" s="46"/>
      <c r="C62" s="47"/>
      <c r="D62" s="47"/>
      <c r="E62" s="47"/>
      <c r="F62" s="47"/>
      <c r="G62" s="47"/>
      <c r="H62" s="288"/>
      <c r="I62" s="279"/>
      <c r="J62" s="279"/>
      <c r="K62" s="279"/>
      <c r="L62" s="831"/>
      <c r="M62" s="832"/>
      <c r="N62" s="291"/>
    </row>
    <row r="63" spans="1:14">
      <c r="B63" s="46"/>
      <c r="C63" s="47"/>
      <c r="D63" s="47"/>
      <c r="E63" s="47"/>
      <c r="F63" s="47"/>
      <c r="G63" s="47"/>
      <c r="H63" s="288"/>
      <c r="I63" s="279"/>
      <c r="J63" s="279"/>
      <c r="K63" s="279"/>
      <c r="L63" s="831"/>
      <c r="M63" s="832"/>
      <c r="N63" s="291"/>
    </row>
    <row r="64" spans="1:14" ht="15.75" thickBot="1">
      <c r="B64" s="465"/>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231.86723361440798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8944.8321206083929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1788.9664241216788</v>
      </c>
      <c r="M83" s="862"/>
      <c r="N83" s="51"/>
    </row>
    <row r="84" spans="1:14">
      <c r="B84" s="89" t="s">
        <v>973</v>
      </c>
      <c r="C84" s="90"/>
      <c r="D84" s="90"/>
      <c r="E84" s="90"/>
      <c r="F84" s="90"/>
      <c r="G84" s="90"/>
      <c r="H84" s="90"/>
      <c r="I84" s="87"/>
      <c r="J84" s="88"/>
      <c r="K84" s="304">
        <v>0.05</v>
      </c>
      <c r="L84" s="861">
        <f>N78*K84</f>
        <v>447.24160603041969</v>
      </c>
      <c r="M84" s="862"/>
      <c r="N84" s="51"/>
    </row>
    <row r="85" spans="1:14" ht="15.75" thickBot="1">
      <c r="B85" s="91" t="s">
        <v>974</v>
      </c>
      <c r="C85" s="92"/>
      <c r="D85" s="92"/>
      <c r="E85" s="92"/>
      <c r="F85" s="92"/>
      <c r="G85" s="92"/>
      <c r="H85" s="92"/>
      <c r="I85" s="93"/>
      <c r="J85" s="94"/>
      <c r="K85" s="305">
        <v>0.05</v>
      </c>
      <c r="L85" s="863">
        <f>N78*K85</f>
        <v>447.24160603041969</v>
      </c>
      <c r="M85" s="864"/>
      <c r="N85" s="51"/>
    </row>
    <row r="86" spans="1:14" ht="15.75" thickBot="1">
      <c r="B86" s="827" t="s">
        <v>953</v>
      </c>
      <c r="C86" s="828"/>
      <c r="D86" s="828"/>
      <c r="E86" s="828"/>
      <c r="F86" s="828"/>
      <c r="G86" s="828"/>
      <c r="H86" s="828"/>
      <c r="I86" s="828"/>
      <c r="J86" s="828"/>
      <c r="K86" s="828"/>
      <c r="L86" s="828"/>
      <c r="M86" s="829"/>
      <c r="N86" s="52">
        <f>L83+L84+L85</f>
        <v>2683.4496361825177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11628.281756790911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1.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0.01</v>
      </c>
      <c r="M42" s="852"/>
      <c r="N42" s="105">
        <f>N76*L42</f>
        <v>2.31867233614408</v>
      </c>
    </row>
    <row r="43" spans="1:14" ht="15.75" thickBot="1">
      <c r="B43" s="827" t="s">
        <v>953</v>
      </c>
      <c r="C43" s="828"/>
      <c r="D43" s="828"/>
      <c r="E43" s="828"/>
      <c r="F43" s="828"/>
      <c r="G43" s="828"/>
      <c r="H43" s="828"/>
      <c r="I43" s="828"/>
      <c r="J43" s="828"/>
      <c r="K43" s="828"/>
      <c r="L43" s="828"/>
      <c r="M43" s="829"/>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470</v>
      </c>
      <c r="B48" s="43" t="str">
        <f>VLOOKUP(A48,MATERIALES!A4:D373,3,FALSE)</f>
        <v>Geomalla Tipo Asphalt</v>
      </c>
      <c r="C48" s="281"/>
      <c r="D48" s="281"/>
      <c r="E48" s="281"/>
      <c r="F48" s="281"/>
      <c r="G48" s="281"/>
      <c r="H48" s="281"/>
      <c r="I48" s="268"/>
      <c r="J48" s="224" t="str">
        <f>VLOOKUP(A48,MATERIALES!A4:D373,2,FALSE)</f>
        <v>m2</v>
      </c>
      <c r="K48" s="282">
        <v>1.2</v>
      </c>
      <c r="L48" s="267"/>
      <c r="M48" s="283">
        <f>VLOOKUP(A48,MATERIALES!A4:D395,4,FALSE)</f>
        <v>10615.258389441044</v>
      </c>
      <c r="N48" s="272">
        <f>K48*M48</f>
        <v>12738.310067329252</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12738.310067329252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47"/>
      <c r="D59" s="47"/>
      <c r="E59" s="47"/>
      <c r="F59" s="47"/>
      <c r="G59" s="47"/>
      <c r="H59" s="288"/>
      <c r="I59" s="279"/>
      <c r="J59" s="279"/>
      <c r="K59" s="279"/>
      <c r="L59" s="831"/>
      <c r="M59" s="832"/>
      <c r="N59" s="291"/>
    </row>
    <row r="60" spans="1:14" ht="24.75" customHeight="1">
      <c r="B60" s="46"/>
      <c r="C60" s="317"/>
      <c r="D60" s="317"/>
      <c r="E60" s="317"/>
      <c r="F60" s="317"/>
      <c r="G60" s="317"/>
      <c r="H60" s="311"/>
      <c r="I60" s="399"/>
      <c r="J60" s="286"/>
      <c r="K60" s="279"/>
      <c r="L60" s="831"/>
      <c r="M60" s="832"/>
      <c r="N60" s="287"/>
    </row>
    <row r="61" spans="1:14">
      <c r="B61" s="46"/>
      <c r="C61" s="47"/>
      <c r="D61" s="47"/>
      <c r="E61" s="47"/>
      <c r="F61" s="47"/>
      <c r="G61" s="317"/>
      <c r="H61" s="311"/>
      <c r="I61" s="399"/>
      <c r="J61" s="286"/>
      <c r="K61" s="279"/>
      <c r="L61" s="831"/>
      <c r="M61" s="832"/>
      <c r="N61" s="291"/>
    </row>
    <row r="62" spans="1:14">
      <c r="B62" s="46"/>
      <c r="C62" s="47"/>
      <c r="D62" s="47"/>
      <c r="E62" s="47"/>
      <c r="F62" s="47"/>
      <c r="G62" s="47"/>
      <c r="H62" s="288"/>
      <c r="I62" s="279"/>
      <c r="J62" s="279"/>
      <c r="K62" s="279"/>
      <c r="L62" s="831"/>
      <c r="M62" s="832"/>
      <c r="N62" s="291"/>
    </row>
    <row r="63" spans="1:14">
      <c r="B63" s="46"/>
      <c r="C63" s="47"/>
      <c r="D63" s="47"/>
      <c r="E63" s="47"/>
      <c r="F63" s="47"/>
      <c r="G63" s="47"/>
      <c r="H63" s="288"/>
      <c r="I63" s="279"/>
      <c r="J63" s="279"/>
      <c r="K63" s="279"/>
      <c r="L63" s="831"/>
      <c r="M63" s="832"/>
      <c r="N63" s="291"/>
    </row>
    <row r="64" spans="1:14" ht="15.75" thickBot="1">
      <c r="B64" s="465"/>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231.86723361440798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12972.495973279803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2594.4991946559608</v>
      </c>
      <c r="M83" s="862"/>
      <c r="N83" s="51"/>
    </row>
    <row r="84" spans="1:14">
      <c r="B84" s="89" t="s">
        <v>973</v>
      </c>
      <c r="C84" s="90"/>
      <c r="D84" s="90"/>
      <c r="E84" s="90"/>
      <c r="F84" s="90"/>
      <c r="G84" s="90"/>
      <c r="H84" s="90"/>
      <c r="I84" s="87"/>
      <c r="J84" s="88"/>
      <c r="K84" s="304">
        <v>0.05</v>
      </c>
      <c r="L84" s="861">
        <f>N78*K84</f>
        <v>648.62479866399019</v>
      </c>
      <c r="M84" s="862"/>
      <c r="N84" s="51"/>
    </row>
    <row r="85" spans="1:14" ht="15.75" thickBot="1">
      <c r="B85" s="91" t="s">
        <v>974</v>
      </c>
      <c r="C85" s="92"/>
      <c r="D85" s="92"/>
      <c r="E85" s="92"/>
      <c r="F85" s="92"/>
      <c r="G85" s="92"/>
      <c r="H85" s="92"/>
      <c r="I85" s="93"/>
      <c r="J85" s="94"/>
      <c r="K85" s="305">
        <v>0.05</v>
      </c>
      <c r="L85" s="863">
        <f>N78*K85</f>
        <v>648.62479866399019</v>
      </c>
      <c r="M85" s="864"/>
      <c r="N85" s="51"/>
    </row>
    <row r="86" spans="1:14" ht="15.75" thickBot="1">
      <c r="B86" s="827" t="s">
        <v>953</v>
      </c>
      <c r="C86" s="828"/>
      <c r="D86" s="828"/>
      <c r="E86" s="828"/>
      <c r="F86" s="828"/>
      <c r="G86" s="828"/>
      <c r="H86" s="828"/>
      <c r="I86" s="828"/>
      <c r="J86" s="828"/>
      <c r="K86" s="828"/>
      <c r="L86" s="828"/>
      <c r="M86" s="829"/>
      <c r="N86" s="52">
        <f>L83+L84+L85</f>
        <v>3891.7487919839409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16864.244765263746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129</v>
      </c>
      <c r="B36" s="840" t="str">
        <f>VLOOKUP(A36,EQUIPOS!A6:D186,3,FALSE)</f>
        <v xml:space="preserve">Buldozer, Potencia al volante de 140 HP, motor de 2200 RPM, longitud de hoja 4,80m. </v>
      </c>
      <c r="C36" s="841"/>
      <c r="D36" s="841"/>
      <c r="E36" s="841"/>
      <c r="F36" s="841"/>
      <c r="G36" s="841"/>
      <c r="H36" s="842"/>
      <c r="I36" s="267"/>
      <c r="J36" s="268"/>
      <c r="K36" s="269">
        <f>VLOOKUP(A36,EQUIPOS!A6:D186,4,FALSE)</f>
        <v>200601.13883795397</v>
      </c>
      <c r="L36" s="270"/>
      <c r="M36" s="271">
        <v>45</v>
      </c>
      <c r="N36" s="272">
        <f>K36/M36</f>
        <v>4457.8030852878665</v>
      </c>
    </row>
    <row r="37" spans="1:14">
      <c r="A37" s="113" t="s">
        <v>152</v>
      </c>
      <c r="B37" s="840" t="str">
        <f>VLOOKUP(A37,EQUIPOS!A7:D187,3,FALSE)</f>
        <v xml:space="preserve">Carrotanque de agua(1000 Galones) </v>
      </c>
      <c r="C37" s="841"/>
      <c r="D37" s="841"/>
      <c r="E37" s="841"/>
      <c r="F37" s="841"/>
      <c r="G37" s="841"/>
      <c r="H37" s="842"/>
      <c r="I37" s="267"/>
      <c r="J37" s="268"/>
      <c r="K37" s="269">
        <f>VLOOKUP(A37,EQUIPOS!A7:D187,4,FALSE)</f>
        <v>78034.443628457273</v>
      </c>
      <c r="L37" s="270"/>
      <c r="M37" s="271">
        <v>45</v>
      </c>
      <c r="N37" s="272">
        <f>K37/M37</f>
        <v>1734.0987472990505</v>
      </c>
    </row>
    <row r="38" spans="1:14">
      <c r="A38" t="s">
        <v>269</v>
      </c>
      <c r="B38" s="840" t="str">
        <f>VLOOKUP(A38,EQUIPOS!A8:D188,3,FALSE)</f>
        <v>Motoniveladora  potencia 215 HP, ancho de cuchilla 4,27 m, peso 18 ton.</v>
      </c>
      <c r="C38" s="841"/>
      <c r="D38" s="841"/>
      <c r="E38" s="841"/>
      <c r="F38" s="841"/>
      <c r="G38" s="841"/>
      <c r="H38" s="842"/>
      <c r="I38" s="267"/>
      <c r="J38" s="268"/>
      <c r="K38" s="269">
        <f>VLOOKUP(A38,EQUIPOS!A8:D188,4,FALSE)</f>
        <v>191810.2758371355</v>
      </c>
      <c r="L38" s="270"/>
      <c r="M38" s="271">
        <v>45</v>
      </c>
      <c r="N38" s="272">
        <f>K38/M38</f>
        <v>4262.4505741585663</v>
      </c>
    </row>
    <row r="39" spans="1:14">
      <c r="A39" t="s">
        <v>365</v>
      </c>
      <c r="B39" s="840" t="str">
        <f>VLOOKUP(A39,EQUIPOS!A9:D189,3,FALSE)</f>
        <v xml:space="preserve">Vibrocompatador, potencia 153 HP, peso 10 Ton. </v>
      </c>
      <c r="C39" s="841"/>
      <c r="D39" s="841"/>
      <c r="E39" s="841"/>
      <c r="F39" s="841"/>
      <c r="G39" s="841"/>
      <c r="H39" s="842"/>
      <c r="I39" s="843"/>
      <c r="J39" s="824"/>
      <c r="K39" s="269">
        <f>VLOOKUP(A39,EQUIPOS!A9:D189,4,FALSE)</f>
        <v>134699.55295898035</v>
      </c>
      <c r="L39" s="844">
        <v>45</v>
      </c>
      <c r="M39" s="845"/>
      <c r="N39" s="272">
        <f>K39/L39</f>
        <v>2993.3233990884523</v>
      </c>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12.881512978578222</v>
      </c>
    </row>
    <row r="43" spans="1:14" ht="15.75" thickBot="1">
      <c r="B43" s="827" t="s">
        <v>953</v>
      </c>
      <c r="C43" s="828"/>
      <c r="D43" s="828"/>
      <c r="E43" s="828"/>
      <c r="F43" s="828"/>
      <c r="G43" s="828"/>
      <c r="H43" s="828"/>
      <c r="I43" s="828"/>
      <c r="J43" s="828"/>
      <c r="K43" s="828"/>
      <c r="L43" s="828"/>
      <c r="M43" s="829"/>
      <c r="N43" s="394">
        <f>SUM(N36:N42)</f>
        <v>13460.557318812513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550</v>
      </c>
      <c r="B48" s="43" t="str">
        <f>VLOOKUP(A48,MATERIALES!A4:D373,3,FALSE)</f>
        <v>Material seleccionado para Relleno</v>
      </c>
      <c r="C48" s="281"/>
      <c r="D48" s="281"/>
      <c r="E48" s="281"/>
      <c r="F48" s="281"/>
      <c r="G48" s="281"/>
      <c r="H48" s="281"/>
      <c r="I48" s="268"/>
      <c r="J48" s="224" t="str">
        <f>VLOOKUP(A48,MATERIALES!A4:D373,2,FALSE)</f>
        <v>m3</v>
      </c>
      <c r="K48" s="282">
        <v>1.25</v>
      </c>
      <c r="L48" s="267"/>
      <c r="M48" s="400">
        <f>VLOOKUP(A48,MATERIALES!A4:D395,4,FALSE)</f>
        <v>15138.782951417039</v>
      </c>
      <c r="N48" s="272">
        <f>K48*M48</f>
        <v>18923.478689271298</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18923.478689271298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831">
        <f>VLOOKUP(A59,TRANSPORTE!A5:D123,4,FALSE)</f>
        <v>1404.1158416360727</v>
      </c>
      <c r="M59" s="832"/>
      <c r="N59" s="291">
        <f>K59*L59</f>
        <v>1755.1448020450907</v>
      </c>
    </row>
    <row r="60" spans="1:14" ht="24.75" customHeight="1">
      <c r="B60" s="46"/>
      <c r="C60" s="317"/>
      <c r="D60" s="317"/>
      <c r="E60" s="317"/>
      <c r="F60" s="317"/>
      <c r="G60" s="317"/>
      <c r="H60" s="311"/>
      <c r="I60" s="399"/>
      <c r="J60" s="286"/>
      <c r="K60" s="279"/>
      <c r="L60" s="831"/>
      <c r="M60" s="832"/>
      <c r="N60" s="287"/>
    </row>
    <row r="61" spans="1:14">
      <c r="B61" s="46"/>
      <c r="C61" s="47"/>
      <c r="D61" s="47"/>
      <c r="E61" s="47"/>
      <c r="F61" s="47"/>
      <c r="G61" s="317"/>
      <c r="H61" s="311"/>
      <c r="I61" s="399"/>
      <c r="J61" s="286"/>
      <c r="K61" s="279"/>
      <c r="L61" s="831"/>
      <c r="M61" s="832"/>
      <c r="N61" s="291"/>
    </row>
    <row r="62" spans="1:14">
      <c r="B62" s="46"/>
      <c r="C62" s="47"/>
      <c r="D62" s="47"/>
      <c r="E62" s="47"/>
      <c r="F62" s="47"/>
      <c r="G62" s="47"/>
      <c r="H62" s="288"/>
      <c r="I62" s="279"/>
      <c r="J62" s="279"/>
      <c r="K62" s="279"/>
      <c r="L62" s="831"/>
      <c r="M62" s="832"/>
      <c r="N62" s="291"/>
    </row>
    <row r="63" spans="1:14">
      <c r="B63" s="46"/>
      <c r="C63" s="47"/>
      <c r="D63" s="47"/>
      <c r="E63" s="47"/>
      <c r="F63" s="47"/>
      <c r="G63" s="47"/>
      <c r="H63" s="288"/>
      <c r="I63" s="279"/>
      <c r="J63" s="279"/>
      <c r="K63" s="279"/>
      <c r="L63" s="831"/>
      <c r="M63" s="832"/>
      <c r="N63" s="291"/>
    </row>
    <row r="64" spans="1:14" ht="15.75" thickBot="1">
      <c r="B64" s="465"/>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SUM(N59:N64)</f>
        <v>1755.1448020450907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34783.256459057811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6956.6512918115623</v>
      </c>
      <c r="M83" s="862"/>
      <c r="N83" s="51"/>
    </row>
    <row r="84" spans="1:14">
      <c r="B84" s="89" t="s">
        <v>973</v>
      </c>
      <c r="C84" s="90"/>
      <c r="D84" s="90"/>
      <c r="E84" s="90"/>
      <c r="F84" s="90"/>
      <c r="G84" s="90"/>
      <c r="H84" s="90"/>
      <c r="I84" s="87"/>
      <c r="J84" s="88"/>
      <c r="K84" s="304">
        <v>0.05</v>
      </c>
      <c r="L84" s="861">
        <f>N78*K84</f>
        <v>1739.1628229528906</v>
      </c>
      <c r="M84" s="862"/>
      <c r="N84" s="51"/>
    </row>
    <row r="85" spans="1:14" ht="15.75" thickBot="1">
      <c r="B85" s="91" t="s">
        <v>974</v>
      </c>
      <c r="C85" s="92"/>
      <c r="D85" s="92"/>
      <c r="E85" s="92"/>
      <c r="F85" s="92"/>
      <c r="G85" s="92"/>
      <c r="H85" s="92"/>
      <c r="I85" s="93"/>
      <c r="J85" s="94"/>
      <c r="K85" s="305">
        <v>0.05</v>
      </c>
      <c r="L85" s="863">
        <f>N78*K85</f>
        <v>1739.1628229528906</v>
      </c>
      <c r="M85" s="864"/>
      <c r="N85" s="51"/>
    </row>
    <row r="86" spans="1:14" ht="15.75" thickBot="1">
      <c r="B86" s="827" t="s">
        <v>953</v>
      </c>
      <c r="C86" s="828"/>
      <c r="D86" s="828"/>
      <c r="E86" s="828"/>
      <c r="F86" s="828"/>
      <c r="G86" s="828"/>
      <c r="H86" s="828"/>
      <c r="I86" s="828"/>
      <c r="J86" s="828"/>
      <c r="K86" s="828"/>
      <c r="L86" s="828"/>
      <c r="M86" s="829"/>
      <c r="N86" s="52">
        <f>L83+L84+L85</f>
        <v>10434.976937717343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ROUND((N78+N86),0)</f>
        <v>45218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129</v>
      </c>
      <c r="B36" s="840" t="str">
        <f>VLOOKUP(A36,EQUIPOS!A6:D186,3,FALSE)</f>
        <v xml:space="preserve">Buldozer, Potencia al volante de 140 HP, motor de 2200 RPM, longitud de hoja 4,80m. </v>
      </c>
      <c r="C36" s="841"/>
      <c r="D36" s="841"/>
      <c r="E36" s="841"/>
      <c r="F36" s="841"/>
      <c r="G36" s="841"/>
      <c r="H36" s="842"/>
      <c r="I36" s="267"/>
      <c r="J36" s="268"/>
      <c r="K36" s="269">
        <f>VLOOKUP(A36,EQUIPOS!A6:D186,4,FALSE)</f>
        <v>200601.13883795397</v>
      </c>
      <c r="L36" s="270"/>
      <c r="M36" s="271">
        <v>45</v>
      </c>
      <c r="N36" s="272">
        <f>K36/M36</f>
        <v>4457.8030852878665</v>
      </c>
    </row>
    <row r="37" spans="1:14">
      <c r="A37" s="113" t="s">
        <v>152</v>
      </c>
      <c r="B37" s="840" t="str">
        <f>VLOOKUP(A37,EQUIPOS!A7:D187,3,FALSE)</f>
        <v xml:space="preserve">Carrotanque de agua(1000 Galones) </v>
      </c>
      <c r="C37" s="841"/>
      <c r="D37" s="841"/>
      <c r="E37" s="841"/>
      <c r="F37" s="841"/>
      <c r="G37" s="841"/>
      <c r="H37" s="842"/>
      <c r="I37" s="267"/>
      <c r="J37" s="268"/>
      <c r="K37" s="269">
        <f>VLOOKUP(A37,EQUIPOS!A7:D187,4,FALSE)</f>
        <v>78034.443628457273</v>
      </c>
      <c r="L37" s="270"/>
      <c r="M37" s="271">
        <v>45</v>
      </c>
      <c r="N37" s="272">
        <f>K37/M37</f>
        <v>1734.0987472990505</v>
      </c>
    </row>
    <row r="38" spans="1:14">
      <c r="A38" t="s">
        <v>269</v>
      </c>
      <c r="B38" s="840" t="str">
        <f>VLOOKUP(A38,EQUIPOS!A8:D188,3,FALSE)</f>
        <v>Motoniveladora  potencia 215 HP, ancho de cuchilla 4,27 m, peso 18 ton.</v>
      </c>
      <c r="C38" s="841"/>
      <c r="D38" s="841"/>
      <c r="E38" s="841"/>
      <c r="F38" s="841"/>
      <c r="G38" s="841"/>
      <c r="H38" s="842"/>
      <c r="I38" s="267"/>
      <c r="J38" s="268"/>
      <c r="K38" s="269">
        <f>VLOOKUP(A38,EQUIPOS!A8:D188,4,FALSE)</f>
        <v>191810.2758371355</v>
      </c>
      <c r="L38" s="270"/>
      <c r="M38" s="271">
        <v>45</v>
      </c>
      <c r="N38" s="272">
        <f>K38/M38</f>
        <v>4262.4505741585663</v>
      </c>
    </row>
    <row r="39" spans="1:14">
      <c r="A39" t="s">
        <v>365</v>
      </c>
      <c r="B39" s="840" t="str">
        <f>VLOOKUP(A39,EQUIPOS!A9:D189,3,FALSE)</f>
        <v xml:space="preserve">Vibrocompatador, potencia 153 HP, peso 10 Ton. </v>
      </c>
      <c r="C39" s="841"/>
      <c r="D39" s="841"/>
      <c r="E39" s="841"/>
      <c r="F39" s="841"/>
      <c r="G39" s="841"/>
      <c r="H39" s="842"/>
      <c r="I39" s="843"/>
      <c r="J39" s="824"/>
      <c r="K39" s="269">
        <f>VLOOKUP(A39,EQUIPOS!A9:D189,4,FALSE)</f>
        <v>134699.55295898035</v>
      </c>
      <c r="L39" s="844">
        <v>45</v>
      </c>
      <c r="M39" s="845"/>
      <c r="N39" s="272">
        <f>K39/L39</f>
        <v>2993.3233990884523</v>
      </c>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12.881512978578222</v>
      </c>
    </row>
    <row r="43" spans="1:14" ht="15.75" thickBot="1">
      <c r="B43" s="827" t="s">
        <v>953</v>
      </c>
      <c r="C43" s="828"/>
      <c r="D43" s="828"/>
      <c r="E43" s="828"/>
      <c r="F43" s="828"/>
      <c r="G43" s="828"/>
      <c r="H43" s="828"/>
      <c r="I43" s="828"/>
      <c r="J43" s="828"/>
      <c r="K43" s="828"/>
      <c r="L43" s="828"/>
      <c r="M43" s="829"/>
      <c r="N43" s="394">
        <f>SUM(N36:N42)</f>
        <v>13460.557318812513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1.25</v>
      </c>
      <c r="L48" s="267"/>
      <c r="M48" s="400">
        <f>VLOOKUP(A48,MATERIALES!A4:D395,4,FALSE)</f>
        <v>51669.132591521236</v>
      </c>
      <c r="N48" s="272">
        <f>K48*M48</f>
        <v>64586.415739401549</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64586.415739401549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31">
        <f>VLOOKUP(A59,TRANSPORTE!A5:D123,4,FALSE)</f>
        <v>1404.1158416360727</v>
      </c>
      <c r="M59" s="832"/>
      <c r="N59" s="291">
        <f>K59*L59</f>
        <v>1755.1448020450907</v>
      </c>
    </row>
    <row r="60" spans="1:14" ht="24.75" customHeight="1">
      <c r="B60" s="46"/>
      <c r="C60" s="317"/>
      <c r="D60" s="317"/>
      <c r="E60" s="317"/>
      <c r="F60" s="317"/>
      <c r="G60" s="317"/>
      <c r="H60" s="311"/>
      <c r="I60" s="399"/>
      <c r="J60" s="286"/>
      <c r="K60" s="279"/>
      <c r="L60" s="831"/>
      <c r="M60" s="832"/>
      <c r="N60" s="287"/>
    </row>
    <row r="61" spans="1:14">
      <c r="B61" s="46"/>
      <c r="C61" s="47"/>
      <c r="D61" s="47"/>
      <c r="E61" s="47"/>
      <c r="F61" s="47"/>
      <c r="G61" s="317"/>
      <c r="H61" s="311"/>
      <c r="I61" s="399"/>
      <c r="J61" s="286"/>
      <c r="K61" s="279"/>
      <c r="L61" s="831"/>
      <c r="M61" s="832"/>
      <c r="N61" s="291"/>
    </row>
    <row r="62" spans="1:14">
      <c r="B62" s="46"/>
      <c r="C62" s="47"/>
      <c r="D62" s="47"/>
      <c r="E62" s="47"/>
      <c r="F62" s="47"/>
      <c r="G62" s="47"/>
      <c r="H62" s="288"/>
      <c r="I62" s="279"/>
      <c r="J62" s="279"/>
      <c r="K62" s="279"/>
      <c r="L62" s="831"/>
      <c r="M62" s="832"/>
      <c r="N62" s="291"/>
    </row>
    <row r="63" spans="1:14">
      <c r="B63" s="46"/>
      <c r="C63" s="47"/>
      <c r="D63" s="47"/>
      <c r="E63" s="47"/>
      <c r="F63" s="47"/>
      <c r="G63" s="47"/>
      <c r="H63" s="288"/>
      <c r="I63" s="279"/>
      <c r="J63" s="279"/>
      <c r="K63" s="279"/>
      <c r="L63" s="831"/>
      <c r="M63" s="832"/>
      <c r="N63" s="291"/>
    </row>
    <row r="64" spans="1:14" ht="15.75" thickBot="1">
      <c r="B64" s="465"/>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SUM(N59:N64)</f>
        <v>1755.1448020450907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80446.193509188059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16089.238701837612</v>
      </c>
      <c r="M83" s="862"/>
      <c r="N83" s="51"/>
    </row>
    <row r="84" spans="1:14">
      <c r="B84" s="89" t="s">
        <v>973</v>
      </c>
      <c r="C84" s="90"/>
      <c r="D84" s="90"/>
      <c r="E84" s="90"/>
      <c r="F84" s="90"/>
      <c r="G84" s="90"/>
      <c r="H84" s="90"/>
      <c r="I84" s="87"/>
      <c r="J84" s="88"/>
      <c r="K84" s="304">
        <v>0.05</v>
      </c>
      <c r="L84" s="861">
        <f>N78*K84</f>
        <v>4022.309675459403</v>
      </c>
      <c r="M84" s="862"/>
      <c r="N84" s="51"/>
    </row>
    <row r="85" spans="1:14" ht="15.75" thickBot="1">
      <c r="B85" s="91" t="s">
        <v>974</v>
      </c>
      <c r="C85" s="92"/>
      <c r="D85" s="92"/>
      <c r="E85" s="92"/>
      <c r="F85" s="92"/>
      <c r="G85" s="92"/>
      <c r="H85" s="92"/>
      <c r="I85" s="93"/>
      <c r="J85" s="94"/>
      <c r="K85" s="305">
        <v>0.05</v>
      </c>
      <c r="L85" s="863">
        <f>N78*K85</f>
        <v>4022.309675459403</v>
      </c>
      <c r="M85" s="864"/>
      <c r="N85" s="51"/>
    </row>
    <row r="86" spans="1:14" ht="15.75" thickBot="1">
      <c r="B86" s="827" t="s">
        <v>953</v>
      </c>
      <c r="C86" s="828"/>
      <c r="D86" s="828"/>
      <c r="E86" s="828"/>
      <c r="F86" s="828"/>
      <c r="G86" s="828"/>
      <c r="H86" s="828"/>
      <c r="I86" s="828"/>
      <c r="J86" s="828"/>
      <c r="K86" s="828"/>
      <c r="L86" s="828"/>
      <c r="M86" s="829"/>
      <c r="N86" s="52">
        <f>L83+L84+L85</f>
        <v>24133.858052756419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104580.05156194448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129</v>
      </c>
      <c r="B36" s="840" t="str">
        <f>VLOOKUP(A36,EQUIPOS!A6:D186,3,FALSE)</f>
        <v xml:space="preserve">Buldozer, Potencia al volante de 140 HP, motor de 2200 RPM, longitud de hoja 4,80m. </v>
      </c>
      <c r="C36" s="841"/>
      <c r="D36" s="841"/>
      <c r="E36" s="841"/>
      <c r="F36" s="841"/>
      <c r="G36" s="841"/>
      <c r="H36" s="842"/>
      <c r="I36" s="267"/>
      <c r="J36" s="268"/>
      <c r="K36" s="269">
        <f>VLOOKUP(A36,EQUIPOS!A6:D186,4,FALSE)</f>
        <v>200601.13883795397</v>
      </c>
      <c r="L36" s="270"/>
      <c r="M36" s="271">
        <v>45</v>
      </c>
      <c r="N36" s="272">
        <f>K36/M36</f>
        <v>4457.8030852878665</v>
      </c>
    </row>
    <row r="37" spans="1:14">
      <c r="A37" s="113" t="s">
        <v>152</v>
      </c>
      <c r="B37" s="840" t="str">
        <f>VLOOKUP(A37,EQUIPOS!A7:D187,3,FALSE)</f>
        <v xml:space="preserve">Carrotanque de agua(1000 Galones) </v>
      </c>
      <c r="C37" s="841"/>
      <c r="D37" s="841"/>
      <c r="E37" s="841"/>
      <c r="F37" s="841"/>
      <c r="G37" s="841"/>
      <c r="H37" s="842"/>
      <c r="I37" s="267"/>
      <c r="J37" s="268"/>
      <c r="K37" s="269">
        <f>VLOOKUP(A37,EQUIPOS!A7:D187,4,FALSE)</f>
        <v>78034.443628457273</v>
      </c>
      <c r="L37" s="270"/>
      <c r="M37" s="271">
        <v>45</v>
      </c>
      <c r="N37" s="272">
        <f>K37/M37</f>
        <v>1734.0987472990505</v>
      </c>
    </row>
    <row r="38" spans="1:14">
      <c r="A38" t="s">
        <v>269</v>
      </c>
      <c r="B38" s="840" t="str">
        <f>VLOOKUP(A38,EQUIPOS!A8:D188,3,FALSE)</f>
        <v>Motoniveladora  potencia 215 HP, ancho de cuchilla 4,27 m, peso 18 ton.</v>
      </c>
      <c r="C38" s="841"/>
      <c r="D38" s="841"/>
      <c r="E38" s="841"/>
      <c r="F38" s="841"/>
      <c r="G38" s="841"/>
      <c r="H38" s="842"/>
      <c r="I38" s="267"/>
      <c r="J38" s="268"/>
      <c r="K38" s="269">
        <f>VLOOKUP(A38,EQUIPOS!A8:D188,4,FALSE)</f>
        <v>191810.2758371355</v>
      </c>
      <c r="L38" s="270"/>
      <c r="M38" s="271">
        <v>45</v>
      </c>
      <c r="N38" s="272">
        <f>K38/M38</f>
        <v>4262.4505741585663</v>
      </c>
    </row>
    <row r="39" spans="1:14">
      <c r="A39" t="s">
        <v>365</v>
      </c>
      <c r="B39" s="840" t="str">
        <f>VLOOKUP(A39,EQUIPOS!A9:D189,3,FALSE)</f>
        <v xml:space="preserve">Vibrocompatador, potencia 153 HP, peso 10 Ton. </v>
      </c>
      <c r="C39" s="841"/>
      <c r="D39" s="841"/>
      <c r="E39" s="841"/>
      <c r="F39" s="841"/>
      <c r="G39" s="841"/>
      <c r="H39" s="842"/>
      <c r="I39" s="843"/>
      <c r="J39" s="824"/>
      <c r="K39" s="269">
        <f>VLOOKUP(A39,EQUIPOS!A9:D189,4,FALSE)</f>
        <v>134699.55295898035</v>
      </c>
      <c r="L39" s="844">
        <v>45</v>
      </c>
      <c r="M39" s="845"/>
      <c r="N39" s="272">
        <f>K39/L39</f>
        <v>2993.3233990884523</v>
      </c>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t="s">
        <v>952</v>
      </c>
      <c r="C42" s="841"/>
      <c r="D42" s="841"/>
      <c r="E42" s="841"/>
      <c r="F42" s="841"/>
      <c r="G42" s="841"/>
      <c r="H42" s="842"/>
      <c r="I42" s="849"/>
      <c r="J42" s="850"/>
      <c r="K42" s="41"/>
      <c r="L42" s="851">
        <v>0.02</v>
      </c>
      <c r="M42" s="852"/>
      <c r="N42" s="105">
        <f>N76*L42</f>
        <v>12.881512978578222</v>
      </c>
    </row>
    <row r="43" spans="1:14" ht="15.75" thickBot="1">
      <c r="B43" s="827" t="s">
        <v>953</v>
      </c>
      <c r="C43" s="828"/>
      <c r="D43" s="828"/>
      <c r="E43" s="828"/>
      <c r="F43" s="828"/>
      <c r="G43" s="828"/>
      <c r="H43" s="828"/>
      <c r="I43" s="828"/>
      <c r="J43" s="828"/>
      <c r="K43" s="828"/>
      <c r="L43" s="828"/>
      <c r="M43" s="829"/>
      <c r="N43" s="394">
        <f>SUM(N36:N42)</f>
        <v>13460.557318812513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521</v>
      </c>
      <c r="B48" s="43" t="str">
        <f>VLOOKUP(A48,MATERIALES!A4:D373,3,FALSE)</f>
        <v xml:space="preserve">Material de Base </v>
      </c>
      <c r="C48" s="281"/>
      <c r="D48" s="281"/>
      <c r="E48" s="281"/>
      <c r="F48" s="281"/>
      <c r="G48" s="281"/>
      <c r="H48" s="281"/>
      <c r="I48" s="268"/>
      <c r="J48" s="224" t="str">
        <f>VLOOKUP(A48,MATERIALES!A4:D373,2,FALSE)</f>
        <v>m3</v>
      </c>
      <c r="K48" s="282">
        <v>1.25</v>
      </c>
      <c r="L48" s="267"/>
      <c r="M48" s="400">
        <f>VLOOKUP(A48,MATERIALES!A4:D395,4,FALSE)</f>
        <v>78603.04213390997</v>
      </c>
      <c r="N48" s="272">
        <f>K48*M48</f>
        <v>98253.80266738747</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98253.80266738747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31">
        <f>VLOOKUP(A59,TRANSPORTE!A5:D123,4,FALSE)</f>
        <v>1404.1158416360727</v>
      </c>
      <c r="M59" s="832"/>
      <c r="N59" s="291">
        <f>K59*L59</f>
        <v>1755.1448020450907</v>
      </c>
    </row>
    <row r="60" spans="1:14" ht="24.75" customHeight="1">
      <c r="B60" s="46"/>
      <c r="C60" s="317"/>
      <c r="D60" s="317"/>
      <c r="E60" s="317"/>
      <c r="F60" s="317"/>
      <c r="G60" s="317"/>
      <c r="H60" s="311"/>
      <c r="I60" s="399"/>
      <c r="J60" s="286"/>
      <c r="K60" s="279"/>
      <c r="L60" s="831"/>
      <c r="M60" s="832"/>
      <c r="N60" s="287"/>
    </row>
    <row r="61" spans="1:14">
      <c r="B61" s="46"/>
      <c r="C61" s="47"/>
      <c r="D61" s="47"/>
      <c r="E61" s="47"/>
      <c r="F61" s="47"/>
      <c r="G61" s="317"/>
      <c r="H61" s="311"/>
      <c r="I61" s="399"/>
      <c r="J61" s="286"/>
      <c r="K61" s="279"/>
      <c r="L61" s="831"/>
      <c r="M61" s="832"/>
      <c r="N61" s="291"/>
    </row>
    <row r="62" spans="1:14">
      <c r="B62" s="46"/>
      <c r="C62" s="47"/>
      <c r="D62" s="47"/>
      <c r="E62" s="47"/>
      <c r="F62" s="47"/>
      <c r="G62" s="47"/>
      <c r="H62" s="288"/>
      <c r="I62" s="279"/>
      <c r="J62" s="279"/>
      <c r="K62" s="279"/>
      <c r="L62" s="831"/>
      <c r="M62" s="832"/>
      <c r="N62" s="291"/>
    </row>
    <row r="63" spans="1:14">
      <c r="B63" s="46"/>
      <c r="C63" s="47"/>
      <c r="D63" s="47"/>
      <c r="E63" s="47"/>
      <c r="F63" s="47"/>
      <c r="G63" s="47"/>
      <c r="H63" s="288"/>
      <c r="I63" s="279"/>
      <c r="J63" s="279"/>
      <c r="K63" s="279"/>
      <c r="L63" s="831"/>
      <c r="M63" s="832"/>
      <c r="N63" s="291"/>
    </row>
    <row r="64" spans="1:14" ht="15.75" thickBot="1">
      <c r="B64" s="465"/>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SUM(N59:N64)</f>
        <v>1755.1448020450907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360</v>
      </c>
      <c r="N70" s="395">
        <f>K70/M70</f>
        <v>347.72497222222222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114113.58043717398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22822.716087434797</v>
      </c>
      <c r="M83" s="862"/>
      <c r="N83" s="51"/>
    </row>
    <row r="84" spans="1:14">
      <c r="B84" s="89" t="s">
        <v>973</v>
      </c>
      <c r="C84" s="90"/>
      <c r="D84" s="90"/>
      <c r="E84" s="90"/>
      <c r="F84" s="90"/>
      <c r="G84" s="90"/>
      <c r="H84" s="90"/>
      <c r="I84" s="87"/>
      <c r="J84" s="88"/>
      <c r="K84" s="304">
        <v>0.05</v>
      </c>
      <c r="L84" s="861">
        <f>N78*K84</f>
        <v>5705.6790218586993</v>
      </c>
      <c r="M84" s="862"/>
      <c r="N84" s="51"/>
    </row>
    <row r="85" spans="1:14" ht="15.75" thickBot="1">
      <c r="B85" s="91" t="s">
        <v>974</v>
      </c>
      <c r="C85" s="92"/>
      <c r="D85" s="92"/>
      <c r="E85" s="92"/>
      <c r="F85" s="92"/>
      <c r="G85" s="92"/>
      <c r="H85" s="92"/>
      <c r="I85" s="93"/>
      <c r="J85" s="94"/>
      <c r="K85" s="305">
        <v>0.05</v>
      </c>
      <c r="L85" s="863">
        <f>N78*K85</f>
        <v>5705.6790218586993</v>
      </c>
      <c r="M85" s="864"/>
      <c r="N85" s="51"/>
    </row>
    <row r="86" spans="1:14" ht="15.75" thickBot="1">
      <c r="B86" s="827" t="s">
        <v>953</v>
      </c>
      <c r="C86" s="828"/>
      <c r="D86" s="828"/>
      <c r="E86" s="828"/>
      <c r="F86" s="828"/>
      <c r="G86" s="828"/>
      <c r="H86" s="828"/>
      <c r="I86" s="828"/>
      <c r="J86" s="828"/>
      <c r="K86" s="828"/>
      <c r="L86" s="828"/>
      <c r="M86" s="829"/>
      <c r="N86" s="52">
        <f>L83+L84+L85</f>
        <v>34234.074131152192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148347.65456832616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129</v>
      </c>
      <c r="B36" s="840" t="str">
        <f>VLOOKUP(A36,EQUIPOS!A6:D154,3,FALSE)</f>
        <v xml:space="preserve">Buldozer, Potencia al volante de 140 HP, motor de 2200 RPM, longitud de hoja 4,80m. </v>
      </c>
      <c r="C36" s="841"/>
      <c r="D36" s="841"/>
      <c r="E36" s="841"/>
      <c r="F36" s="841"/>
      <c r="G36" s="841"/>
      <c r="H36" s="842"/>
      <c r="I36" s="267"/>
      <c r="J36" s="268"/>
      <c r="K36" s="269">
        <f>VLOOKUP(A36,EQUIPOS!A6:D163,4,FALSE)</f>
        <v>200601.13883795397</v>
      </c>
      <c r="L36" s="270"/>
      <c r="M36" s="271">
        <v>400</v>
      </c>
      <c r="N36" s="272">
        <f>K36/M36</f>
        <v>501.50284709488494</v>
      </c>
    </row>
    <row r="37" spans="1:14">
      <c r="A37" s="113" t="s">
        <v>152</v>
      </c>
      <c r="B37" s="840" t="str">
        <f>VLOOKUP(A37,EQUIPOS!A7:D154,3,FALSE)</f>
        <v xml:space="preserve">Carrotanque de agua(1000 Galones) </v>
      </c>
      <c r="C37" s="841"/>
      <c r="D37" s="841"/>
      <c r="E37" s="841"/>
      <c r="F37" s="841"/>
      <c r="G37" s="841"/>
      <c r="H37" s="842"/>
      <c r="I37" s="267"/>
      <c r="J37" s="268"/>
      <c r="K37" s="269">
        <f>VLOOKUP(A37,EQUIPOS!A7:D164,4,FALSE)</f>
        <v>78034.443628457273</v>
      </c>
      <c r="L37" s="270"/>
      <c r="M37" s="271">
        <v>200</v>
      </c>
      <c r="N37" s="272">
        <f>K37/M37</f>
        <v>390.17221814228634</v>
      </c>
    </row>
    <row r="38" spans="1:14">
      <c r="A38" t="s">
        <v>269</v>
      </c>
      <c r="B38" s="840" t="str">
        <f>VLOOKUP(A38,EQUIPOS!A8:D154,3,FALSE)</f>
        <v>Motoniveladora  potencia 215 HP, ancho de cuchilla 4,27 m, peso 18 ton.</v>
      </c>
      <c r="C38" s="841"/>
      <c r="D38" s="841"/>
      <c r="E38" s="841"/>
      <c r="F38" s="841"/>
      <c r="G38" s="841"/>
      <c r="H38" s="842"/>
      <c r="I38" s="267"/>
      <c r="J38" s="268"/>
      <c r="K38" s="269">
        <f>VLOOKUP(A38,EQUIPOS!A8:D165,4,FALSE)</f>
        <v>191810.2758371355</v>
      </c>
      <c r="L38" s="270"/>
      <c r="M38" s="271">
        <v>200</v>
      </c>
      <c r="N38" s="272">
        <f>K38/M38</f>
        <v>959.05137918567755</v>
      </c>
    </row>
    <row r="39" spans="1:14">
      <c r="A39" t="s">
        <v>365</v>
      </c>
      <c r="B39" s="840" t="str">
        <f>VLOOKUP(A39,EQUIPOS!A9:D155,3,FALSE)</f>
        <v xml:space="preserve">Vibrocompatador, potencia 153 HP, peso 10 Ton. </v>
      </c>
      <c r="C39" s="841"/>
      <c r="D39" s="841"/>
      <c r="E39" s="841"/>
      <c r="F39" s="841"/>
      <c r="G39" s="841"/>
      <c r="H39" s="842"/>
      <c r="I39" s="843"/>
      <c r="J39" s="824"/>
      <c r="K39" s="269">
        <f>VLOOKUP(A39,EQUIPOS!A9:D166,4,FALSE)</f>
        <v>134699.55295898035</v>
      </c>
      <c r="L39" s="844">
        <v>200</v>
      </c>
      <c r="M39" s="845"/>
      <c r="N39" s="272">
        <f>K39/L39</f>
        <v>673.49776479490174</v>
      </c>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0.02</v>
      </c>
      <c r="N41" s="344">
        <f>N76*M41</f>
        <v>2.8983404201801002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2527.1225496379307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1600</v>
      </c>
      <c r="N71" s="395">
        <f>K71/M71</f>
        <v>78.238118749999998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144.917021009005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2672.0395706469358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534.40791412938722</v>
      </c>
      <c r="M83" s="862"/>
      <c r="N83" s="51"/>
    </row>
    <row r="84" spans="1:14">
      <c r="B84" s="89" t="s">
        <v>973</v>
      </c>
      <c r="C84" s="90"/>
      <c r="D84" s="90"/>
      <c r="E84" s="90"/>
      <c r="F84" s="90"/>
      <c r="G84" s="90"/>
      <c r="H84" s="90"/>
      <c r="I84" s="87"/>
      <c r="J84" s="88"/>
      <c r="K84" s="304">
        <v>0.05</v>
      </c>
      <c r="L84" s="861">
        <f>N78*K84</f>
        <v>133.60197853234681</v>
      </c>
      <c r="M84" s="862"/>
      <c r="N84" s="51"/>
    </row>
    <row r="85" spans="1:14" ht="15.75" thickBot="1">
      <c r="B85" s="91" t="s">
        <v>974</v>
      </c>
      <c r="C85" s="92"/>
      <c r="D85" s="92"/>
      <c r="E85" s="92"/>
      <c r="F85" s="92"/>
      <c r="G85" s="92"/>
      <c r="H85" s="92"/>
      <c r="I85" s="93"/>
      <c r="J85" s="94"/>
      <c r="K85" s="305">
        <v>0.05</v>
      </c>
      <c r="L85" s="863">
        <f>N78*K85</f>
        <v>133.60197853234681</v>
      </c>
      <c r="M85" s="864"/>
      <c r="N85" s="51"/>
    </row>
    <row r="86" spans="1:14" ht="15.75" thickBot="1">
      <c r="B86" s="827" t="s">
        <v>953</v>
      </c>
      <c r="C86" s="828"/>
      <c r="D86" s="828"/>
      <c r="E86" s="828"/>
      <c r="F86" s="828"/>
      <c r="G86" s="828"/>
      <c r="H86" s="828"/>
      <c r="I86" s="828"/>
      <c r="J86" s="828"/>
      <c r="K86" s="828"/>
      <c r="L86" s="828"/>
      <c r="M86" s="829"/>
      <c r="N86" s="52">
        <f>L83+L84+L85</f>
        <v>801.61187119408089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3473.6514418410165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2.31867233614408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876</v>
      </c>
      <c r="B48" s="43" t="str">
        <f>VLOOKUP(A48,MATERIALES!A4:D373,3,FALSE)</f>
        <v>Geotextil T-2400 O Similar (Proveedores Lafayet, Pavco, Geomatrix, Tensar, Omnes U Otros)</v>
      </c>
      <c r="C48" s="281"/>
      <c r="D48" s="281"/>
      <c r="E48" s="281"/>
      <c r="F48" s="281"/>
      <c r="G48" s="281"/>
      <c r="H48" s="281"/>
      <c r="I48" s="268"/>
      <c r="J48" s="224" t="str">
        <f>VLOOKUP(A48,MATERIALES!A4:D373,2,FALSE)</f>
        <v>m2</v>
      </c>
      <c r="K48" s="282">
        <v>1.2</v>
      </c>
      <c r="L48" s="267"/>
      <c r="M48" s="402">
        <f>VLOOKUP(A48,MATERIALES!A4:D395,4,FALSE)</f>
        <v>5554.9814252118467</v>
      </c>
      <c r="N48" s="272">
        <f>K48*M48</f>
        <v>6665.9777102542157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6665.9777102542157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231.86723361440798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6900.163616204768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1380.0327232409536</v>
      </c>
      <c r="M83" s="862"/>
      <c r="N83" s="51"/>
    </row>
    <row r="84" spans="1:14">
      <c r="B84" s="89" t="s">
        <v>973</v>
      </c>
      <c r="C84" s="90"/>
      <c r="D84" s="90"/>
      <c r="E84" s="90"/>
      <c r="F84" s="90"/>
      <c r="G84" s="90"/>
      <c r="H84" s="90"/>
      <c r="I84" s="87"/>
      <c r="J84" s="88"/>
      <c r="K84" s="304">
        <v>0.05</v>
      </c>
      <c r="L84" s="861">
        <f>N78*K84</f>
        <v>345.0081808102384</v>
      </c>
      <c r="M84" s="862"/>
      <c r="N84" s="51"/>
    </row>
    <row r="85" spans="1:14" ht="15.75" thickBot="1">
      <c r="B85" s="91" t="s">
        <v>974</v>
      </c>
      <c r="C85" s="92"/>
      <c r="D85" s="92"/>
      <c r="E85" s="92"/>
      <c r="F85" s="92"/>
      <c r="G85" s="92"/>
      <c r="H85" s="92"/>
      <c r="I85" s="93"/>
      <c r="J85" s="94"/>
      <c r="K85" s="305">
        <v>0.05</v>
      </c>
      <c r="L85" s="863">
        <f>N78*K85</f>
        <v>345.0081808102384</v>
      </c>
      <c r="M85" s="864"/>
      <c r="N85" s="51"/>
    </row>
    <row r="86" spans="1:14" ht="15.75" thickBot="1">
      <c r="B86" s="827" t="s">
        <v>953</v>
      </c>
      <c r="C86" s="828"/>
      <c r="D86" s="828"/>
      <c r="E86" s="828"/>
      <c r="F86" s="828"/>
      <c r="G86" s="828"/>
      <c r="H86" s="828"/>
      <c r="I86" s="828"/>
      <c r="J86" s="828"/>
      <c r="K86" s="828"/>
      <c r="L86" s="828"/>
      <c r="M86" s="829"/>
      <c r="N86" s="52">
        <f>L83+L84+L85</f>
        <v>2070.0490848614304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8970.2127010661989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2.31867233614408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889</v>
      </c>
      <c r="B48" s="43" t="str">
        <f>VLOOKUP(A48,MATERIALES!A4:D373,3,FALSE)</f>
        <v>Geotextil T-2100 O Similar (Proveedores Pavco, Lafayet, Geomatrix, Tensar, Omnes U Otros)</v>
      </c>
      <c r="C48" s="281"/>
      <c r="D48" s="281"/>
      <c r="E48" s="281"/>
      <c r="F48" s="281"/>
      <c r="G48" s="281"/>
      <c r="H48" s="281"/>
      <c r="I48" s="268"/>
      <c r="J48" s="224" t="str">
        <f>VLOOKUP(A48,MATERIALES!A4:D373,2,FALSE)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295">
        <v>1000</v>
      </c>
      <c r="N70" s="395">
        <f>K70/M70</f>
        <v>125.18098999999999</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231.86723361440798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5819.5459059505529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1163.9091811901105</v>
      </c>
      <c r="M83" s="862"/>
      <c r="N83" s="51"/>
    </row>
    <row r="84" spans="1:14">
      <c r="B84" s="89" t="s">
        <v>973</v>
      </c>
      <c r="C84" s="90"/>
      <c r="D84" s="90"/>
      <c r="E84" s="90"/>
      <c r="F84" s="90"/>
      <c r="G84" s="90"/>
      <c r="H84" s="90"/>
      <c r="I84" s="87"/>
      <c r="J84" s="88"/>
      <c r="K84" s="304">
        <v>0.05</v>
      </c>
      <c r="L84" s="861">
        <f>N78*K84</f>
        <v>290.97729529752763</v>
      </c>
      <c r="M84" s="862"/>
      <c r="N84" s="51"/>
    </row>
    <row r="85" spans="1:14" ht="15.75" thickBot="1">
      <c r="B85" s="91" t="s">
        <v>974</v>
      </c>
      <c r="C85" s="92"/>
      <c r="D85" s="92"/>
      <c r="E85" s="92"/>
      <c r="F85" s="92"/>
      <c r="G85" s="92"/>
      <c r="H85" s="92"/>
      <c r="I85" s="93"/>
      <c r="J85" s="94"/>
      <c r="K85" s="305">
        <v>0.05</v>
      </c>
      <c r="L85" s="863">
        <f>N78*K85</f>
        <v>290.97729529752763</v>
      </c>
      <c r="M85" s="864"/>
      <c r="N85" s="51"/>
    </row>
    <row r="86" spans="1:14" ht="15.75" thickBot="1">
      <c r="B86" s="827" t="s">
        <v>953</v>
      </c>
      <c r="C86" s="828"/>
      <c r="D86" s="828"/>
      <c r="E86" s="828"/>
      <c r="F86" s="828"/>
      <c r="G86" s="828"/>
      <c r="H86" s="828"/>
      <c r="I86" s="828"/>
      <c r="J86" s="828"/>
      <c r="K86" s="828"/>
      <c r="L86" s="828"/>
      <c r="M86" s="829"/>
      <c r="N86" s="52">
        <f>L83+L84+L85</f>
        <v>1745.8637717851659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7565.409677735719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2.31867233614408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466</v>
      </c>
      <c r="B48" s="43" t="str">
        <f>VLOOKUP(A48,MATERIALES!A4:D373,3,FALSE)</f>
        <v>Geomalla Biaxial Para Refuerzo Pbx-11</v>
      </c>
      <c r="C48" s="281"/>
      <c r="D48" s="281"/>
      <c r="E48" s="281"/>
      <c r="F48" s="281"/>
      <c r="G48" s="281"/>
      <c r="H48" s="281"/>
      <c r="I48" s="268"/>
      <c r="J48" s="224" t="str">
        <f>VLOOKUP(A48,MATERIALES!A4:D373,2,FALSE)</f>
        <v>m2</v>
      </c>
      <c r="K48" s="282">
        <v>1.2</v>
      </c>
      <c r="L48" s="267"/>
      <c r="M48" s="402">
        <f>VLOOKUP(A48,MATERIALES!A4:D395,4,FALSE)</f>
        <v>10077.679541839898</v>
      </c>
      <c r="N48" s="272">
        <f>K48*M48</f>
        <v>12093.215450207877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12093.215450207877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231.86723361440798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12327.401356158429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2465.4802712316859</v>
      </c>
      <c r="M83" s="862"/>
      <c r="N83" s="51"/>
    </row>
    <row r="84" spans="1:14">
      <c r="B84" s="89" t="s">
        <v>973</v>
      </c>
      <c r="C84" s="90"/>
      <c r="D84" s="90"/>
      <c r="E84" s="90"/>
      <c r="F84" s="90"/>
      <c r="G84" s="90"/>
      <c r="H84" s="90"/>
      <c r="I84" s="87"/>
      <c r="J84" s="88"/>
      <c r="K84" s="304">
        <v>0.05</v>
      </c>
      <c r="L84" s="861">
        <f>N78*K84</f>
        <v>616.37006780792149</v>
      </c>
      <c r="M84" s="862"/>
      <c r="N84" s="51"/>
    </row>
    <row r="85" spans="1:14" ht="15.75" thickBot="1">
      <c r="B85" s="91" t="s">
        <v>974</v>
      </c>
      <c r="C85" s="92"/>
      <c r="D85" s="92"/>
      <c r="E85" s="92"/>
      <c r="F85" s="92"/>
      <c r="G85" s="92"/>
      <c r="H85" s="92"/>
      <c r="I85" s="93"/>
      <c r="J85" s="94"/>
      <c r="K85" s="305">
        <v>0.05</v>
      </c>
      <c r="L85" s="863">
        <f>N78*K85</f>
        <v>616.37006780792149</v>
      </c>
      <c r="M85" s="864"/>
      <c r="N85" s="51"/>
    </row>
    <row r="86" spans="1:14" ht="15.75" thickBot="1">
      <c r="B86" s="827" t="s">
        <v>953</v>
      </c>
      <c r="C86" s="828"/>
      <c r="D86" s="828"/>
      <c r="E86" s="828"/>
      <c r="F86" s="828"/>
      <c r="G86" s="828"/>
      <c r="H86" s="828"/>
      <c r="I86" s="828"/>
      <c r="J86" s="828"/>
      <c r="K86" s="828"/>
      <c r="L86" s="828"/>
      <c r="M86" s="829"/>
      <c r="N86" s="52">
        <f>L83+L84+L85</f>
        <v>3698.2204068475285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16025.621763005958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2.31867233614408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2.31867233614408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907</v>
      </c>
      <c r="B48" s="43" t="str">
        <f>VLOOKUP(A48,MATERIALES!A4:D373,3,FALSE)</f>
        <v>Geomalla Forgrid UX100</v>
      </c>
      <c r="C48" s="281"/>
      <c r="D48" s="281"/>
      <c r="E48" s="281"/>
      <c r="F48" s="281"/>
      <c r="G48" s="281"/>
      <c r="H48" s="281"/>
      <c r="I48" s="268"/>
      <c r="J48" s="224" t="str">
        <f>VLOOKUP(A48,MATERIALES!A4:D373,2,FALSE)</f>
        <v>M2</v>
      </c>
      <c r="K48" s="282">
        <v>1.3</v>
      </c>
      <c r="L48" s="267"/>
      <c r="M48" s="402">
        <f>VLOOKUP(A48,MATERIALES!A4:D395,4,FALSE)</f>
        <v>10615.258389441044</v>
      </c>
      <c r="N48" s="272">
        <f>K48*M48</f>
        <v>13799.835906273358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13799.835906273358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1000</v>
      </c>
      <c r="N71" s="395">
        <f>K71/M71</f>
        <v>125.18098999999999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231.86723361440798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14034.021812223909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2806.8043624447819</v>
      </c>
      <c r="M83" s="862"/>
      <c r="N83" s="51"/>
    </row>
    <row r="84" spans="1:14">
      <c r="B84" s="89" t="s">
        <v>973</v>
      </c>
      <c r="C84" s="90"/>
      <c r="D84" s="90"/>
      <c r="E84" s="90"/>
      <c r="F84" s="90"/>
      <c r="G84" s="90"/>
      <c r="H84" s="90"/>
      <c r="I84" s="87"/>
      <c r="J84" s="88"/>
      <c r="K84" s="304">
        <v>0.05</v>
      </c>
      <c r="L84" s="861">
        <f>N78*K84</f>
        <v>701.70109061119547</v>
      </c>
      <c r="M84" s="862"/>
      <c r="N84" s="51"/>
    </row>
    <row r="85" spans="1:14" ht="15.75" thickBot="1">
      <c r="B85" s="91" t="s">
        <v>974</v>
      </c>
      <c r="C85" s="92"/>
      <c r="D85" s="92"/>
      <c r="E85" s="92"/>
      <c r="F85" s="92"/>
      <c r="G85" s="92"/>
      <c r="H85" s="92"/>
      <c r="I85" s="93"/>
      <c r="J85" s="94"/>
      <c r="K85" s="305">
        <v>0.05</v>
      </c>
      <c r="L85" s="863">
        <f>N78*K85</f>
        <v>701.70109061119547</v>
      </c>
      <c r="M85" s="864"/>
      <c r="N85" s="51"/>
    </row>
    <row r="86" spans="1:14" ht="15.75" thickBot="1">
      <c r="B86" s="827" t="s">
        <v>953</v>
      </c>
      <c r="C86" s="828"/>
      <c r="D86" s="828"/>
      <c r="E86" s="828"/>
      <c r="F86" s="828"/>
      <c r="G86" s="828"/>
      <c r="H86" s="828"/>
      <c r="I86" s="828"/>
      <c r="J86" s="828"/>
      <c r="K86" s="828"/>
      <c r="L86" s="828"/>
      <c r="M86" s="829"/>
      <c r="N86" s="52">
        <f>L83+L84+L85</f>
        <v>4210.2065436671728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18244.228355891082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303</v>
      </c>
      <c r="B36" s="840" t="str">
        <f>VLOOKUP(A36,EQUIPOS!A6:D154,3,FALSE)</f>
        <v>Retrocargador, pala de 1,1 m3 de capacidad, profundidad de excavación de 4.400 mm y una altura de 5.680 mm</v>
      </c>
      <c r="C36" s="841"/>
      <c r="D36" s="841"/>
      <c r="E36" s="841"/>
      <c r="F36" s="841"/>
      <c r="G36" s="841"/>
      <c r="H36" s="842"/>
      <c r="I36" s="267"/>
      <c r="J36" s="268"/>
      <c r="K36" s="269">
        <f>VLOOKUP(A36,EQUIPOS!A6:D163,4,FALSE)</f>
        <v>118094.12344473002</v>
      </c>
      <c r="L36" s="270"/>
      <c r="M36" s="271">
        <v>250</v>
      </c>
      <c r="N36" s="272">
        <f>K36/M36</f>
        <v>472.37649377892006</v>
      </c>
    </row>
    <row r="37" spans="1:14">
      <c r="A37" s="113" t="s">
        <v>373</v>
      </c>
      <c r="B37" s="840" t="str">
        <f>VLOOKUP(A37,EQUIPOS!A7:D154,3,FALSE)</f>
        <v>Volqueta 6 m3</v>
      </c>
      <c r="C37" s="841"/>
      <c r="D37" s="841"/>
      <c r="E37" s="841"/>
      <c r="F37" s="841"/>
      <c r="G37" s="841"/>
      <c r="H37" s="842"/>
      <c r="I37" s="267"/>
      <c r="J37" s="268"/>
      <c r="K37" s="269">
        <f>VLOOKUP(A37,EQUIPOS!A7:D164,4,FALSE)</f>
        <v>83236.739870354431</v>
      </c>
      <c r="L37" s="270"/>
      <c r="M37" s="271">
        <v>250</v>
      </c>
      <c r="N37" s="272">
        <f>K37/M37</f>
        <v>332.94695948141771</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0.05</v>
      </c>
      <c r="N41" s="344">
        <f>N76*M41</f>
        <v>5.7966808403601995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811.12013410069801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2000</v>
      </c>
      <c r="N71" s="395">
        <f>K71/M71</f>
        <v>62.590494999999997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115.93361680720399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927.05375090790199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185.4107501815804</v>
      </c>
      <c r="M83" s="862"/>
      <c r="N83" s="51"/>
    </row>
    <row r="84" spans="1:14">
      <c r="B84" s="89" t="s">
        <v>973</v>
      </c>
      <c r="C84" s="90"/>
      <c r="D84" s="90"/>
      <c r="E84" s="90"/>
      <c r="F84" s="90"/>
      <c r="G84" s="90"/>
      <c r="H84" s="90"/>
      <c r="I84" s="87"/>
      <c r="J84" s="88"/>
      <c r="K84" s="304">
        <v>0.05</v>
      </c>
      <c r="L84" s="861">
        <f>N78*K84</f>
        <v>46.352687545395099</v>
      </c>
      <c r="M84" s="862"/>
      <c r="N84" s="51"/>
    </row>
    <row r="85" spans="1:14" ht="15.75" thickBot="1">
      <c r="B85" s="91" t="s">
        <v>974</v>
      </c>
      <c r="C85" s="92"/>
      <c r="D85" s="92"/>
      <c r="E85" s="92"/>
      <c r="F85" s="92"/>
      <c r="G85" s="92"/>
      <c r="H85" s="92"/>
      <c r="I85" s="93"/>
      <c r="J85" s="94"/>
      <c r="K85" s="305">
        <v>0.05</v>
      </c>
      <c r="L85" s="863">
        <f>N78*K85</f>
        <v>46.352687545395099</v>
      </c>
      <c r="M85" s="864"/>
      <c r="N85" s="51"/>
    </row>
    <row r="86" spans="1:14" ht="15.75" thickBot="1">
      <c r="B86" s="827" t="s">
        <v>953</v>
      </c>
      <c r="C86" s="828"/>
      <c r="D86" s="828"/>
      <c r="E86" s="828"/>
      <c r="F86" s="828"/>
      <c r="G86" s="828"/>
      <c r="H86" s="828"/>
      <c r="I86" s="828"/>
      <c r="J86" s="828"/>
      <c r="K86" s="828"/>
      <c r="L86" s="828"/>
      <c r="M86" s="829"/>
      <c r="N86" s="52">
        <f>L83+L84+L85</f>
        <v>278.1161252723706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1205.1698761802727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78034.443628457273</v>
      </c>
      <c r="L36" s="270"/>
      <c r="M36" s="271">
        <v>35</v>
      </c>
      <c r="N36" s="272">
        <f>K36/M36</f>
        <v>2229.5555322416362</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191810.2758371355</v>
      </c>
      <c r="L37" s="270"/>
      <c r="M37" s="271">
        <v>35</v>
      </c>
      <c r="N37" s="272">
        <f>K37/M37</f>
        <v>5480.2935953467286</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134699.55295898035</v>
      </c>
      <c r="L38" s="270"/>
      <c r="M38" s="271">
        <v>35</v>
      </c>
      <c r="N38" s="272">
        <f>K38/M38</f>
        <v>3848.5586559708672</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0.02</v>
      </c>
      <c r="N41" s="344">
        <f>N76*M41</f>
        <v>16.561945258171999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11574.969728817405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1.4291462206165451</v>
      </c>
      <c r="N48" s="272">
        <f>K48*M48</f>
        <v>35.728655515413628</v>
      </c>
    </row>
    <row r="49" spans="1:14">
      <c r="A49" t="s">
        <v>804</v>
      </c>
      <c r="B49" s="43" t="str">
        <f>VLOOKUP(A49,MATERIALES!A5:D373,3,FALSE)</f>
        <v>Cemento gris</v>
      </c>
      <c r="C49" s="281"/>
      <c r="D49" s="281"/>
      <c r="E49" s="281"/>
      <c r="F49" s="281"/>
      <c r="G49" s="281"/>
      <c r="H49" s="281"/>
      <c r="I49" s="268"/>
      <c r="J49" s="224" t="str">
        <f>VLOOKUP(A49,MATERIALES!A5:D373,2,FALSE)</f>
        <v>kg</v>
      </c>
      <c r="K49" s="282">
        <v>80</v>
      </c>
      <c r="L49" s="267"/>
      <c r="M49" s="402">
        <f>VLOOKUP(A49,MATERIALES!A5:D396,4,FALSE)</f>
        <v>510.41041149947716</v>
      </c>
      <c r="N49" s="272">
        <f>K49*M49</f>
        <v>40832.832919958171</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40868.561575473585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828.09726290859999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53271.628567199594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10654.325713439919</v>
      </c>
      <c r="M83" s="862"/>
      <c r="N83" s="51"/>
    </row>
    <row r="84" spans="1:14">
      <c r="B84" s="89" t="s">
        <v>973</v>
      </c>
      <c r="C84" s="90"/>
      <c r="D84" s="90"/>
      <c r="E84" s="90"/>
      <c r="F84" s="90"/>
      <c r="G84" s="90"/>
      <c r="H84" s="90"/>
      <c r="I84" s="87"/>
      <c r="J84" s="88"/>
      <c r="K84" s="304">
        <v>0.05</v>
      </c>
      <c r="L84" s="861">
        <f>N78*K84</f>
        <v>2663.5814283599798</v>
      </c>
      <c r="M84" s="862"/>
      <c r="N84" s="51"/>
    </row>
    <row r="85" spans="1:14" ht="15.75" thickBot="1">
      <c r="B85" s="91" t="s">
        <v>974</v>
      </c>
      <c r="C85" s="92"/>
      <c r="D85" s="92"/>
      <c r="E85" s="92"/>
      <c r="F85" s="92"/>
      <c r="G85" s="92"/>
      <c r="H85" s="92"/>
      <c r="I85" s="93"/>
      <c r="J85" s="94"/>
      <c r="K85" s="305">
        <v>0.05</v>
      </c>
      <c r="L85" s="863">
        <f>N78*K85</f>
        <v>2663.5814283599798</v>
      </c>
      <c r="M85" s="864"/>
      <c r="N85" s="51"/>
    </row>
    <row r="86" spans="1:14" ht="15.75" thickBot="1">
      <c r="B86" s="827" t="s">
        <v>953</v>
      </c>
      <c r="C86" s="828"/>
      <c r="D86" s="828"/>
      <c r="E86" s="828"/>
      <c r="F86" s="828"/>
      <c r="G86" s="828"/>
      <c r="H86" s="828"/>
      <c r="I86" s="828"/>
      <c r="J86" s="828"/>
      <c r="K86" s="828"/>
      <c r="L86" s="828"/>
      <c r="M86" s="829"/>
      <c r="N86" s="52">
        <f>L83+L84+L85</f>
        <v>15981.488570159878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69253.11713735947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78034.443628457273</v>
      </c>
      <c r="L36" s="270"/>
      <c r="M36" s="271">
        <v>35</v>
      </c>
      <c r="N36" s="272">
        <f>K36/M36</f>
        <v>2229.5555322416362</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191810.2758371355</v>
      </c>
      <c r="L37" s="270"/>
      <c r="M37" s="271">
        <v>35</v>
      </c>
      <c r="N37" s="272">
        <f>K37/M37</f>
        <v>5480.2935953467286</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134699.55295898035</v>
      </c>
      <c r="L38" s="270"/>
      <c r="M38" s="271">
        <v>35</v>
      </c>
      <c r="N38" s="272">
        <f>K38/M38</f>
        <v>3848.5586559708672</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0.02</v>
      </c>
      <c r="N41" s="344">
        <f>N76*M41</f>
        <v>16.561945258171999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11574.969728817405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1.4291462206165451</v>
      </c>
      <c r="N48" s="272">
        <f>K48*M48</f>
        <v>35.728655515413628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35.728655515413628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828.09726290859999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12438.795647241419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2487.7591294482841</v>
      </c>
      <c r="M83" s="862"/>
      <c r="N83" s="51"/>
    </row>
    <row r="84" spans="1:14">
      <c r="B84" s="89" t="s">
        <v>973</v>
      </c>
      <c r="C84" s="90"/>
      <c r="D84" s="90"/>
      <c r="E84" s="90"/>
      <c r="F84" s="90"/>
      <c r="G84" s="90"/>
      <c r="H84" s="90"/>
      <c r="I84" s="87"/>
      <c r="J84" s="88"/>
      <c r="K84" s="304">
        <v>0.05</v>
      </c>
      <c r="L84" s="861">
        <f>N78*K84</f>
        <v>621.93978236207101</v>
      </c>
      <c r="M84" s="862"/>
      <c r="N84" s="51"/>
    </row>
    <row r="85" spans="1:14" ht="15.75" thickBot="1">
      <c r="B85" s="91" t="s">
        <v>974</v>
      </c>
      <c r="C85" s="92"/>
      <c r="D85" s="92"/>
      <c r="E85" s="92"/>
      <c r="F85" s="92"/>
      <c r="G85" s="92"/>
      <c r="H85" s="92"/>
      <c r="I85" s="93"/>
      <c r="J85" s="94"/>
      <c r="K85" s="305">
        <v>0.05</v>
      </c>
      <c r="L85" s="863">
        <f>N78*K85</f>
        <v>621.93978236207101</v>
      </c>
      <c r="M85" s="864"/>
      <c r="N85" s="51"/>
    </row>
    <row r="86" spans="1:14" ht="15.75" thickBot="1">
      <c r="B86" s="827" t="s">
        <v>953</v>
      </c>
      <c r="C86" s="828"/>
      <c r="D86" s="828"/>
      <c r="E86" s="828"/>
      <c r="F86" s="828"/>
      <c r="G86" s="828"/>
      <c r="H86" s="828"/>
      <c r="I86" s="828"/>
      <c r="J86" s="828"/>
      <c r="K86" s="828"/>
      <c r="L86" s="828"/>
      <c r="M86" s="829"/>
      <c r="N86" s="52">
        <f>L83+L84+L85</f>
        <v>3731.6386941724263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16170.434341413846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510.41041149947716</v>
      </c>
      <c r="N48" s="272">
        <f>K48*M48</f>
        <v>510.41041149947716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510.41041149947716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1">
        <f>SUM(N70:N75)</f>
        <v>0</v>
      </c>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510.41041149947716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102.08208229989543</v>
      </c>
      <c r="M83" s="862"/>
      <c r="N83" s="51"/>
    </row>
    <row r="84" spans="1:14">
      <c r="B84" s="89" t="s">
        <v>973</v>
      </c>
      <c r="C84" s="90"/>
      <c r="D84" s="90"/>
      <c r="E84" s="90"/>
      <c r="F84" s="90"/>
      <c r="G84" s="90"/>
      <c r="H84" s="90"/>
      <c r="I84" s="87"/>
      <c r="J84" s="88"/>
      <c r="K84" s="304">
        <v>0.05</v>
      </c>
      <c r="L84" s="861">
        <f>N78*K84</f>
        <v>25.520520574973858</v>
      </c>
      <c r="M84" s="862"/>
      <c r="N84" s="51"/>
    </row>
    <row r="85" spans="1:14" ht="15.75" thickBot="1">
      <c r="B85" s="91" t="s">
        <v>974</v>
      </c>
      <c r="C85" s="92"/>
      <c r="D85" s="92"/>
      <c r="E85" s="92"/>
      <c r="F85" s="92"/>
      <c r="G85" s="92"/>
      <c r="H85" s="92"/>
      <c r="I85" s="93"/>
      <c r="J85" s="94"/>
      <c r="K85" s="305">
        <v>0.05</v>
      </c>
      <c r="L85" s="863">
        <f>N78*K85</f>
        <v>25.520520574973858</v>
      </c>
      <c r="M85" s="864"/>
      <c r="N85" s="51"/>
    </row>
    <row r="86" spans="1:14" ht="15.75" thickBot="1">
      <c r="B86" s="827" t="s">
        <v>953</v>
      </c>
      <c r="C86" s="828"/>
      <c r="D86" s="828"/>
      <c r="E86" s="828"/>
      <c r="F86" s="828"/>
      <c r="G86" s="828"/>
      <c r="H86" s="828"/>
      <c r="I86" s="828"/>
      <c r="J86" s="828"/>
      <c r="K86" s="828"/>
      <c r="L86" s="828"/>
      <c r="M86" s="829"/>
      <c r="N86" s="52">
        <f>L83+L84+L85</f>
        <v>153.12312344984315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663.53353494932026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78034.443628457273</v>
      </c>
      <c r="L36" s="270"/>
      <c r="M36" s="271">
        <v>35</v>
      </c>
      <c r="N36" s="272">
        <f>K36/M36</f>
        <v>2229.5555322416362</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191810.2758371355</v>
      </c>
      <c r="L37" s="270"/>
      <c r="M37" s="271">
        <v>35</v>
      </c>
      <c r="N37" s="272">
        <f>K37/M37</f>
        <v>5480.2935953467286</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134699.55295898035</v>
      </c>
      <c r="L38" s="270"/>
      <c r="M38" s="271">
        <v>35</v>
      </c>
      <c r="N38" s="272">
        <f>K38/M38</f>
        <v>3848.5586559708672</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0.02</v>
      </c>
      <c r="N41" s="344">
        <f>N76*M41</f>
        <v>16.561945258171999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11574.969728817405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402</v>
      </c>
      <c r="B48" s="43" t="str">
        <f>VLOOKUP(A48,MATERIALES!A4:D373,3,FALSE)</f>
        <v>Cal</v>
      </c>
      <c r="C48" s="281"/>
      <c r="D48" s="281"/>
      <c r="E48" s="281"/>
      <c r="F48" s="281"/>
      <c r="G48" s="281"/>
      <c r="H48" s="281"/>
      <c r="I48" s="268"/>
      <c r="J48" s="224" t="str">
        <f>VLOOKUP(A48,MATERIALES!A4:D373,2,FALSE)</f>
        <v>kg</v>
      </c>
      <c r="K48" s="282">
        <v>80</v>
      </c>
      <c r="L48" s="267"/>
      <c r="M48" s="402">
        <f>VLOOKUP(A48,MATERIALES!A4:D395,4,FALSE)</f>
        <v>1096.0238611976849</v>
      </c>
      <c r="N48" s="272">
        <f>K48*M48</f>
        <v>87681.908895814791</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1.4291462206165451</v>
      </c>
      <c r="N49" s="272">
        <f>K49*M49</f>
        <v>35.728655515413628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87717.637551330205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280</v>
      </c>
      <c r="N71" s="395">
        <f>K71/M71</f>
        <v>447.07496428571426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828.09726290859999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100120.70454305621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20024.140908611244</v>
      </c>
      <c r="M83" s="862"/>
      <c r="N83" s="51"/>
    </row>
    <row r="84" spans="1:14">
      <c r="B84" s="89" t="s">
        <v>973</v>
      </c>
      <c r="C84" s="90"/>
      <c r="D84" s="90"/>
      <c r="E84" s="90"/>
      <c r="F84" s="90"/>
      <c r="G84" s="90"/>
      <c r="H84" s="90"/>
      <c r="I84" s="87"/>
      <c r="J84" s="88"/>
      <c r="K84" s="304">
        <v>0.05</v>
      </c>
      <c r="L84" s="861">
        <f>N78*K84</f>
        <v>5006.0352271528109</v>
      </c>
      <c r="M84" s="862"/>
      <c r="N84" s="51"/>
    </row>
    <row r="85" spans="1:14" ht="15.75" thickBot="1">
      <c r="B85" s="91" t="s">
        <v>974</v>
      </c>
      <c r="C85" s="92"/>
      <c r="D85" s="92"/>
      <c r="E85" s="92"/>
      <c r="F85" s="92"/>
      <c r="G85" s="92"/>
      <c r="H85" s="92"/>
      <c r="I85" s="93"/>
      <c r="J85" s="94"/>
      <c r="K85" s="305">
        <v>0.05</v>
      </c>
      <c r="L85" s="863">
        <f>N78*K85</f>
        <v>5006.0352271528109</v>
      </c>
      <c r="M85" s="864"/>
      <c r="N85" s="51"/>
    </row>
    <row r="86" spans="1:14" ht="15.75" thickBot="1">
      <c r="B86" s="827" t="s">
        <v>953</v>
      </c>
      <c r="C86" s="828"/>
      <c r="D86" s="828"/>
      <c r="E86" s="828"/>
      <c r="F86" s="828"/>
      <c r="G86" s="828"/>
      <c r="H86" s="828"/>
      <c r="I86" s="828"/>
      <c r="J86" s="828"/>
      <c r="K86" s="828"/>
      <c r="L86" s="828"/>
      <c r="M86" s="829"/>
      <c r="N86" s="52">
        <f>L83+L84+L85</f>
        <v>30036.211362916863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130156.91590597307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78034.443628457273</v>
      </c>
      <c r="L36" s="270"/>
      <c r="M36" s="271">
        <v>35</v>
      </c>
      <c r="N36" s="272">
        <f>K36/M36</f>
        <v>2229.5555322416362</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191810.2758371355</v>
      </c>
      <c r="L37" s="270"/>
      <c r="M37" s="271">
        <v>35</v>
      </c>
      <c r="N37" s="272">
        <f>K37/M37</f>
        <v>5480.2935953467286</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134699.55295898035</v>
      </c>
      <c r="L38" s="270"/>
      <c r="M38" s="271">
        <v>35</v>
      </c>
      <c r="N38" s="272">
        <f>K38/M38</f>
        <v>3848.5586559708672</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0.02</v>
      </c>
      <c r="N41" s="344">
        <f>N75*M41</f>
        <v>16.561945258171999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11574.969728817405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1.4291462206165451</v>
      </c>
      <c r="N48" s="272">
        <f>K48*M48</f>
        <v>35.728655515413628</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35.728655515413628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B58" s="46"/>
      <c r="C58" s="317"/>
      <c r="D58" s="317"/>
      <c r="E58" s="317"/>
      <c r="F58" s="317"/>
      <c r="G58" s="317"/>
      <c r="H58" s="311"/>
      <c r="I58" s="279"/>
      <c r="J58" s="286"/>
      <c r="K58" s="279"/>
      <c r="L58" s="831"/>
      <c r="M58" s="832"/>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280</v>
      </c>
      <c r="N70" s="395">
        <f>K70/M70</f>
        <v>447.07496428571426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27" t="s">
        <v>953</v>
      </c>
      <c r="C75" s="828"/>
      <c r="D75" s="828"/>
      <c r="E75" s="828"/>
      <c r="F75" s="828"/>
      <c r="G75" s="828"/>
      <c r="H75" s="828"/>
      <c r="I75" s="834"/>
      <c r="J75" s="834"/>
      <c r="K75" s="834"/>
      <c r="L75" s="834"/>
      <c r="M75" s="835"/>
      <c r="N75" s="301">
        <f>SUM(N69:N74)</f>
        <v>828.09726290859999</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12438.795647241419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2487.7591294482841</v>
      </c>
      <c r="M82" s="862"/>
      <c r="N82" s="51"/>
    </row>
    <row r="83" spans="1:14">
      <c r="B83" s="89" t="s">
        <v>973</v>
      </c>
      <c r="C83" s="90"/>
      <c r="D83" s="90"/>
      <c r="E83" s="90"/>
      <c r="F83" s="90"/>
      <c r="G83" s="90"/>
      <c r="H83" s="90"/>
      <c r="I83" s="87"/>
      <c r="J83" s="88"/>
      <c r="K83" s="304">
        <v>0.05</v>
      </c>
      <c r="L83" s="861">
        <f>N77*K83</f>
        <v>621.93978236207101</v>
      </c>
      <c r="M83" s="862"/>
      <c r="N83" s="51"/>
    </row>
    <row r="84" spans="1:14" ht="15.75" thickBot="1">
      <c r="B84" s="91" t="s">
        <v>974</v>
      </c>
      <c r="C84" s="92"/>
      <c r="D84" s="92"/>
      <c r="E84" s="92"/>
      <c r="F84" s="92"/>
      <c r="G84" s="92"/>
      <c r="H84" s="92"/>
      <c r="I84" s="93"/>
      <c r="J84" s="94"/>
      <c r="K84" s="305">
        <v>0.05</v>
      </c>
      <c r="L84" s="863">
        <f>N77*K84</f>
        <v>621.93978236207101</v>
      </c>
      <c r="M84" s="864"/>
      <c r="N84" s="51"/>
    </row>
    <row r="85" spans="1:14" ht="15.75" thickBot="1">
      <c r="B85" s="827" t="s">
        <v>953</v>
      </c>
      <c r="C85" s="828"/>
      <c r="D85" s="828"/>
      <c r="E85" s="828"/>
      <c r="F85" s="828"/>
      <c r="G85" s="828"/>
      <c r="H85" s="828"/>
      <c r="I85" s="828"/>
      <c r="J85" s="828"/>
      <c r="K85" s="828"/>
      <c r="L85" s="828"/>
      <c r="M85" s="829"/>
      <c r="N85" s="52">
        <f>L82+L83+L84</f>
        <v>3731.6386941724263</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16170.434341413846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ht="21"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402</v>
      </c>
      <c r="B48" s="43" t="str">
        <f>VLOOKUP(A48,MATERIALES!A4:D373,3,FALSE)</f>
        <v>Cal</v>
      </c>
      <c r="C48" s="281"/>
      <c r="D48" s="281"/>
      <c r="E48" s="281"/>
      <c r="F48" s="281"/>
      <c r="G48" s="281"/>
      <c r="H48" s="281"/>
      <c r="I48" s="268"/>
      <c r="J48" s="224" t="str">
        <f>VLOOKUP(A48,MATERIALES!A4:D373,2,FALSE)</f>
        <v>kg</v>
      </c>
      <c r="K48" s="282">
        <v>1</v>
      </c>
      <c r="L48" s="267"/>
      <c r="M48" s="402">
        <f>VLOOKUP(A48,MATERIALES!A4:D395,4,FALSE)</f>
        <v>1096.0238611976849</v>
      </c>
      <c r="N48" s="272">
        <f>K48*M48</f>
        <v>1096.0238611976849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1096.0238611976849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1096.0238611976849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219.20477223953699</v>
      </c>
      <c r="M83" s="862"/>
      <c r="N83" s="51"/>
    </row>
    <row r="84" spans="1:14">
      <c r="B84" s="89" t="s">
        <v>973</v>
      </c>
      <c r="C84" s="90"/>
      <c r="D84" s="90"/>
      <c r="E84" s="90"/>
      <c r="F84" s="90"/>
      <c r="G84" s="90"/>
      <c r="H84" s="90"/>
      <c r="I84" s="87"/>
      <c r="J84" s="88"/>
      <c r="K84" s="304">
        <v>0.05</v>
      </c>
      <c r="L84" s="861">
        <f>N78*K84</f>
        <v>54.801193059884248</v>
      </c>
      <c r="M84" s="862"/>
      <c r="N84" s="51"/>
    </row>
    <row r="85" spans="1:14" ht="15.75" thickBot="1">
      <c r="B85" s="91" t="s">
        <v>974</v>
      </c>
      <c r="C85" s="92"/>
      <c r="D85" s="92"/>
      <c r="E85" s="92"/>
      <c r="F85" s="92"/>
      <c r="G85" s="92"/>
      <c r="H85" s="92"/>
      <c r="I85" s="93"/>
      <c r="J85" s="94"/>
      <c r="K85" s="305">
        <v>0.05</v>
      </c>
      <c r="L85" s="863">
        <f>N78*K85</f>
        <v>54.801193059884248</v>
      </c>
      <c r="M85" s="864"/>
      <c r="N85" s="51"/>
    </row>
    <row r="86" spans="1:14" ht="15.75" thickBot="1">
      <c r="B86" s="827" t="s">
        <v>953</v>
      </c>
      <c r="C86" s="828"/>
      <c r="D86" s="828"/>
      <c r="E86" s="828"/>
      <c r="F86" s="828"/>
      <c r="G86" s="828"/>
      <c r="H86" s="828"/>
      <c r="I86" s="828"/>
      <c r="J86" s="828"/>
      <c r="K86" s="828"/>
      <c r="L86" s="828"/>
      <c r="M86" s="829"/>
      <c r="N86" s="52">
        <f>L83+L84+L85</f>
        <v>328.8071583593055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1424.8310195569904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7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78034.443628457273</v>
      </c>
      <c r="L36" s="270"/>
      <c r="M36" s="271">
        <v>600</v>
      </c>
      <c r="N36" s="272">
        <f>K36/M36</f>
        <v>130.0574060474288</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191810.2758371355</v>
      </c>
      <c r="L37" s="270"/>
      <c r="M37" s="271">
        <v>600</v>
      </c>
      <c r="N37" s="272">
        <f>K37/M37</f>
        <v>319.68379306189252</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134699.55295898035</v>
      </c>
      <c r="L38" s="270"/>
      <c r="M38" s="271">
        <v>600</v>
      </c>
      <c r="N38" s="272">
        <f>K38/M38</f>
        <v>224.49925493163391</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N75*M41</f>
        <v>0.48305673669668325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674.72351077765188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774</v>
      </c>
      <c r="B48" s="43" t="str">
        <f>VLOOKUP(A48,MATERIALES!A5:D373,3,FALSE)</f>
        <v>Agua</v>
      </c>
      <c r="C48" s="281"/>
      <c r="D48" s="281"/>
      <c r="E48" s="281"/>
      <c r="F48" s="281"/>
      <c r="G48" s="281"/>
      <c r="H48" s="281"/>
      <c r="I48" s="268"/>
      <c r="J48" s="224" t="str">
        <f>VLOOKUP(A48,MATERIALES!A4:D373,2,FALSE)</f>
        <v>lt</v>
      </c>
      <c r="K48" s="282">
        <v>3</v>
      </c>
      <c r="L48" s="267"/>
      <c r="M48" s="402">
        <f>VLOOKUP(A48,MATERIALES!A5:D396,4,FALSE)</f>
        <v>1.4291462206165451</v>
      </c>
      <c r="N48" s="272">
        <f>K48*M48</f>
        <v>4.2874386618496354</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4.2874386618496354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B58" s="46"/>
      <c r="C58" s="317"/>
      <c r="D58" s="317"/>
      <c r="E58" s="317"/>
      <c r="F58" s="317"/>
      <c r="G58" s="317"/>
      <c r="H58" s="311"/>
      <c r="I58" s="279"/>
      <c r="J58" s="286"/>
      <c r="K58" s="279"/>
      <c r="L58" s="831"/>
      <c r="M58" s="832"/>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4800</v>
      </c>
      <c r="N70" s="395">
        <f>K70/M70</f>
        <v>26.079372916666664</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27" t="s">
        <v>953</v>
      </c>
      <c r="C75" s="828"/>
      <c r="D75" s="828"/>
      <c r="E75" s="828"/>
      <c r="F75" s="828"/>
      <c r="G75" s="828"/>
      <c r="H75" s="828"/>
      <c r="I75" s="834"/>
      <c r="J75" s="834"/>
      <c r="K75" s="834"/>
      <c r="L75" s="834"/>
      <c r="M75" s="835"/>
      <c r="N75" s="301">
        <f>SUM(N69:N74)</f>
        <v>48.305673669668323</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727.31662310916977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145.46332462183395</v>
      </c>
      <c r="M82" s="862"/>
      <c r="N82" s="51"/>
    </row>
    <row r="83" spans="1:14">
      <c r="B83" s="89" t="s">
        <v>973</v>
      </c>
      <c r="C83" s="90"/>
      <c r="D83" s="90"/>
      <c r="E83" s="90"/>
      <c r="F83" s="90"/>
      <c r="G83" s="90"/>
      <c r="H83" s="90"/>
      <c r="I83" s="87"/>
      <c r="J83" s="88"/>
      <c r="K83" s="304">
        <v>0.05</v>
      </c>
      <c r="L83" s="861">
        <f>N77*K83</f>
        <v>36.365831155458487</v>
      </c>
      <c r="M83" s="862"/>
      <c r="N83" s="51"/>
    </row>
    <row r="84" spans="1:14" ht="15.75" thickBot="1">
      <c r="B84" s="91" t="s">
        <v>974</v>
      </c>
      <c r="C84" s="92"/>
      <c r="D84" s="92"/>
      <c r="E84" s="92"/>
      <c r="F84" s="92"/>
      <c r="G84" s="92"/>
      <c r="H84" s="92"/>
      <c r="I84" s="93"/>
      <c r="J84" s="94"/>
      <c r="K84" s="305">
        <v>0.05</v>
      </c>
      <c r="L84" s="863">
        <f>N77*K84</f>
        <v>36.365831155458487</v>
      </c>
      <c r="M84" s="864"/>
      <c r="N84" s="51"/>
    </row>
    <row r="85" spans="1:14" ht="15.75" thickBot="1">
      <c r="B85" s="827" t="s">
        <v>953</v>
      </c>
      <c r="C85" s="828"/>
      <c r="D85" s="828"/>
      <c r="E85" s="828"/>
      <c r="F85" s="828"/>
      <c r="G85" s="828"/>
      <c r="H85" s="828"/>
      <c r="I85" s="828"/>
      <c r="J85" s="828"/>
      <c r="K85" s="828"/>
      <c r="L85" s="828"/>
      <c r="M85" s="829"/>
      <c r="N85" s="52">
        <f>L82+L83+L84</f>
        <v>218.19498693275094</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945.51161004192068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78034.443628457273</v>
      </c>
      <c r="L36" s="270"/>
      <c r="M36" s="271">
        <v>45</v>
      </c>
      <c r="N36" s="272">
        <f>K36/M36</f>
        <v>1734.0987472990505</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191810.2758371355</v>
      </c>
      <c r="L37" s="270"/>
      <c r="M37" s="271">
        <v>45</v>
      </c>
      <c r="N37" s="272">
        <f>K37/M37</f>
        <v>4262.4505741585663</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134699.55295898035</v>
      </c>
      <c r="L38" s="270"/>
      <c r="M38" s="271">
        <v>45</v>
      </c>
      <c r="N38" s="272">
        <f>K38/M38</f>
        <v>2993.3233990884523</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0.02</v>
      </c>
      <c r="N41" s="344">
        <f>N75*M41</f>
        <v>12.881512978578222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9002.7542335246471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1.4291462206165451</v>
      </c>
      <c r="N48" s="272">
        <f>K48*M48</f>
        <v>35.728655515413628</v>
      </c>
    </row>
    <row r="49" spans="1:14">
      <c r="A49" s="108" t="s">
        <v>519</v>
      </c>
      <c r="B49" s="43" t="str">
        <f>VLOOKUP(A49,MATERIALES!A6:D373,3,FALSE)</f>
        <v xml:space="preserve">Material  de afirmado de la Zona </v>
      </c>
      <c r="C49" s="281"/>
      <c r="D49" s="281"/>
      <c r="E49" s="281"/>
      <c r="F49" s="281"/>
      <c r="G49" s="281"/>
      <c r="H49" s="281"/>
      <c r="I49" s="268"/>
      <c r="J49" s="224" t="str">
        <f>VLOOKUP(A49,MATERIALES!A5:D373,2,FALSE)</f>
        <v>m3</v>
      </c>
      <c r="K49" s="282">
        <v>1.25</v>
      </c>
      <c r="L49" s="267"/>
      <c r="M49" s="402">
        <f>VLOOKUP(A49,MATERIALES!A6:D397,4,FALSE)</f>
        <v>31049.781489178258</v>
      </c>
      <c r="N49" s="272">
        <f>K49*M49</f>
        <v>38812.226861472824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38847.955516988237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831">
        <f>VLOOKUP(A58,TRANSPORTE!A5:D117,4,FALSE)</f>
        <v>1404.1158416360727</v>
      </c>
      <c r="M58" s="832"/>
      <c r="N58" s="287">
        <f>K58*L58</f>
        <v>1755.1448020450907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1755.1448020450907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67665.399999999994</v>
      </c>
      <c r="J70" s="293">
        <v>185</v>
      </c>
      <c r="K70" s="294">
        <f>VLOOKUP(A70,'MANO DE OBRA'!A8:D100,4,FALSE)</f>
        <v>125180.98999999999</v>
      </c>
      <c r="L70" s="50"/>
      <c r="M70" s="299">
        <v>360</v>
      </c>
      <c r="N70" s="395">
        <f>K70/M70</f>
        <v>347.72497222222222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27" t="s">
        <v>953</v>
      </c>
      <c r="C75" s="828"/>
      <c r="D75" s="828"/>
      <c r="E75" s="828"/>
      <c r="F75" s="828"/>
      <c r="G75" s="828"/>
      <c r="H75" s="828"/>
      <c r="I75" s="834"/>
      <c r="J75" s="834"/>
      <c r="K75" s="834"/>
      <c r="L75" s="834"/>
      <c r="M75" s="835"/>
      <c r="N75" s="301">
        <f>SUM(N69:N74)</f>
        <v>644.07564892891105</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50249.930201486888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10049.986040297379</v>
      </c>
      <c r="M82" s="862"/>
      <c r="N82" s="51"/>
    </row>
    <row r="83" spans="1:14">
      <c r="B83" s="89" t="s">
        <v>973</v>
      </c>
      <c r="C83" s="90"/>
      <c r="D83" s="90"/>
      <c r="E83" s="90"/>
      <c r="F83" s="90"/>
      <c r="G83" s="90"/>
      <c r="H83" s="90"/>
      <c r="I83" s="87"/>
      <c r="J83" s="88"/>
      <c r="K83" s="304">
        <v>0.05</v>
      </c>
      <c r="L83" s="861">
        <f>N77*K83</f>
        <v>2512.4965100743448</v>
      </c>
      <c r="M83" s="862"/>
      <c r="N83" s="51"/>
    </row>
    <row r="84" spans="1:14" ht="15.75" thickBot="1">
      <c r="B84" s="91" t="s">
        <v>974</v>
      </c>
      <c r="C84" s="92"/>
      <c r="D84" s="92"/>
      <c r="E84" s="92"/>
      <c r="F84" s="92"/>
      <c r="G84" s="92"/>
      <c r="H84" s="92"/>
      <c r="I84" s="93"/>
      <c r="J84" s="94"/>
      <c r="K84" s="305">
        <v>0.05</v>
      </c>
      <c r="L84" s="863">
        <f>N77*K84</f>
        <v>2512.4965100743448</v>
      </c>
      <c r="M84" s="864"/>
      <c r="N84" s="51"/>
    </row>
    <row r="85" spans="1:14" ht="15.75" thickBot="1">
      <c r="B85" s="827" t="s">
        <v>953</v>
      </c>
      <c r="C85" s="828"/>
      <c r="D85" s="828"/>
      <c r="E85" s="828"/>
      <c r="F85" s="828"/>
      <c r="G85" s="828"/>
      <c r="H85" s="828"/>
      <c r="I85" s="828"/>
      <c r="J85" s="828"/>
      <c r="K85" s="828"/>
      <c r="L85" s="828"/>
      <c r="M85" s="829"/>
      <c r="N85" s="52">
        <f>L82+L83+L84</f>
        <v>15074.979060446069</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65324.90926193296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29.25"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434</v>
      </c>
      <c r="B48" s="43" t="str">
        <f>VLOOKUP(A48,MATERIALES!A4:D373,3,FALSE)</f>
        <v>Cloruro De Calcio En Hojuelas (Flakes)</v>
      </c>
      <c r="C48" s="281"/>
      <c r="D48" s="281"/>
      <c r="E48" s="281"/>
      <c r="F48" s="281"/>
      <c r="G48" s="281"/>
      <c r="H48" s="281"/>
      <c r="I48" s="268"/>
      <c r="J48" s="224" t="str">
        <f>VLOOKUP(A48,MATERIALES!A4:D373,2,FALSE)</f>
        <v>kg</v>
      </c>
      <c r="K48" s="282">
        <v>1</v>
      </c>
      <c r="L48" s="267"/>
      <c r="M48" s="402">
        <f>VLOOKUP(A48,MATERIALES!A4:D395,4,FALSE)</f>
        <v>5821.8340292209232</v>
      </c>
      <c r="N48" s="272">
        <f>K48*M48</f>
        <v>5821.8340292209232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5821.8340292209232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5821.8340292209232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1164.3668058441847</v>
      </c>
      <c r="M83" s="862"/>
      <c r="N83" s="51"/>
    </row>
    <row r="84" spans="1:14">
      <c r="B84" s="89" t="s">
        <v>973</v>
      </c>
      <c r="C84" s="90"/>
      <c r="D84" s="90"/>
      <c r="E84" s="90"/>
      <c r="F84" s="90"/>
      <c r="G84" s="90"/>
      <c r="H84" s="90"/>
      <c r="I84" s="87"/>
      <c r="J84" s="88"/>
      <c r="K84" s="304">
        <v>0.05</v>
      </c>
      <c r="L84" s="861">
        <f>N78*K84</f>
        <v>291.09170146104617</v>
      </c>
      <c r="M84" s="862"/>
      <c r="N84" s="51"/>
    </row>
    <row r="85" spans="1:14" ht="15.75" thickBot="1">
      <c r="B85" s="91" t="s">
        <v>974</v>
      </c>
      <c r="C85" s="92"/>
      <c r="D85" s="92"/>
      <c r="E85" s="92"/>
      <c r="F85" s="92"/>
      <c r="G85" s="92"/>
      <c r="H85" s="92"/>
      <c r="I85" s="93"/>
      <c r="J85" s="94"/>
      <c r="K85" s="305">
        <v>0.05</v>
      </c>
      <c r="L85" s="863">
        <f>N78*K85</f>
        <v>291.09170146104617</v>
      </c>
      <c r="M85" s="864"/>
      <c r="N85" s="51"/>
    </row>
    <row r="86" spans="1:14" ht="15.75" thickBot="1">
      <c r="B86" s="827" t="s">
        <v>953</v>
      </c>
      <c r="C86" s="828"/>
      <c r="D86" s="828"/>
      <c r="E86" s="828"/>
      <c r="F86" s="828"/>
      <c r="G86" s="828"/>
      <c r="H86" s="828"/>
      <c r="I86" s="828"/>
      <c r="J86" s="828"/>
      <c r="K86" s="828"/>
      <c r="L86" s="828"/>
      <c r="M86" s="829"/>
      <c r="N86" s="52">
        <f>L83+L84+L85</f>
        <v>1746.5502087662769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7568.3842379872003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4"/>
      <c r="K118" s="804"/>
      <c r="L118" s="804"/>
      <c r="M118" s="804"/>
      <c r="N118" s="805"/>
    </row>
    <row r="119" spans="2:14" ht="15.75" customHeight="1"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436</v>
      </c>
      <c r="B48" s="43" t="str">
        <f>VLOOKUP(A48,MATERIALES!A4:D373,3,FALSE)</f>
        <v>Cloruro De Calcio En Esferas (Pellets)</v>
      </c>
      <c r="C48" s="281"/>
      <c r="D48" s="281"/>
      <c r="E48" s="281"/>
      <c r="F48" s="281"/>
      <c r="G48" s="281"/>
      <c r="H48" s="281"/>
      <c r="I48" s="268"/>
      <c r="J48" s="224" t="str">
        <f>VLOOKUP(A48,MATERIALES!A4:D373,2,FALSE)</f>
        <v>kg</v>
      </c>
      <c r="K48" s="282">
        <v>1</v>
      </c>
      <c r="L48" s="267"/>
      <c r="M48" s="402">
        <f>VLOOKUP(A48,MATERIALES!A4:D395,4,FALSE)</f>
        <v>8104.9061975428531</v>
      </c>
      <c r="N48" s="272">
        <f>K48*M48</f>
        <v>8104.9061975428531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8104.9061975428531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8104.9061975428531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1620.9812395085708</v>
      </c>
      <c r="M83" s="862"/>
      <c r="N83" s="51"/>
    </row>
    <row r="84" spans="1:14">
      <c r="B84" s="89" t="s">
        <v>973</v>
      </c>
      <c r="C84" s="90"/>
      <c r="D84" s="90"/>
      <c r="E84" s="90"/>
      <c r="F84" s="90"/>
      <c r="G84" s="90"/>
      <c r="H84" s="90"/>
      <c r="I84" s="87"/>
      <c r="J84" s="88"/>
      <c r="K84" s="304">
        <v>0.05</v>
      </c>
      <c r="L84" s="861">
        <f>N78*K84</f>
        <v>405.24530987714269</v>
      </c>
      <c r="M84" s="862"/>
      <c r="N84" s="51"/>
    </row>
    <row r="85" spans="1:14" ht="15.75" thickBot="1">
      <c r="B85" s="91" t="s">
        <v>974</v>
      </c>
      <c r="C85" s="92"/>
      <c r="D85" s="92"/>
      <c r="E85" s="92"/>
      <c r="F85" s="92"/>
      <c r="G85" s="92"/>
      <c r="H85" s="92"/>
      <c r="I85" s="93"/>
      <c r="J85" s="94"/>
      <c r="K85" s="305">
        <v>0.05</v>
      </c>
      <c r="L85" s="863">
        <f>N78*K85</f>
        <v>405.24530987714269</v>
      </c>
      <c r="M85" s="864"/>
      <c r="N85" s="51"/>
    </row>
    <row r="86" spans="1:14" ht="15.75" thickBot="1">
      <c r="B86" s="827" t="s">
        <v>953</v>
      </c>
      <c r="C86" s="828"/>
      <c r="D86" s="828"/>
      <c r="E86" s="828"/>
      <c r="F86" s="828"/>
      <c r="G86" s="828"/>
      <c r="H86" s="828"/>
      <c r="I86" s="828"/>
      <c r="J86" s="828"/>
      <c r="K86" s="828"/>
      <c r="L86" s="828"/>
      <c r="M86" s="829"/>
      <c r="N86" s="52">
        <f>L83+L84+L85</f>
        <v>2431.471859262856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10536.378056805708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6"/>
      <c r="C1" s="928"/>
      <c r="D1" s="929"/>
      <c r="E1" s="929"/>
      <c r="F1" s="929"/>
      <c r="G1" s="929"/>
      <c r="H1" s="929"/>
      <c r="I1" s="929"/>
      <c r="J1" s="930"/>
      <c r="K1" s="931" t="s">
        <v>933</v>
      </c>
      <c r="L1" s="933" t="s">
        <v>2198</v>
      </c>
      <c r="M1" s="934"/>
      <c r="N1" s="935"/>
    </row>
    <row r="2" spans="2:14" ht="18.7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774</v>
      </c>
      <c r="B48" s="43" t="str">
        <f>VLOOKUP(A48,MATERIALES!A5:D373,3,FALSE)</f>
        <v>Agua</v>
      </c>
      <c r="C48" s="281"/>
      <c r="D48" s="281"/>
      <c r="E48" s="281"/>
      <c r="F48" s="281"/>
      <c r="G48" s="281"/>
      <c r="H48" s="281"/>
      <c r="I48" s="268"/>
      <c r="J48" s="224" t="str">
        <f>VLOOKUP(A48,MATERIALES!A4:D373,2,FALSE)</f>
        <v>lt</v>
      </c>
      <c r="K48" s="282">
        <v>1</v>
      </c>
      <c r="L48" s="267"/>
      <c r="M48" s="402">
        <f>VLOOKUP(A48,MATERIALES!A5:D396,4,FALSE)</f>
        <v>1.4291462206165451</v>
      </c>
      <c r="N48" s="272">
        <f>K48*M48</f>
        <v>1.4291462206165451</v>
      </c>
    </row>
    <row r="49" spans="1:14">
      <c r="A49" s="108" t="s">
        <v>436</v>
      </c>
      <c r="B49" s="43" t="str">
        <f>VLOOKUP(A49,MATERIALES!A6:D373,3,FALSE)</f>
        <v>Cloruro De Calcio En Esferas (Pellets)</v>
      </c>
      <c r="C49" s="281"/>
      <c r="D49" s="281"/>
      <c r="E49" s="281"/>
      <c r="F49" s="281"/>
      <c r="G49" s="281"/>
      <c r="H49" s="281"/>
      <c r="I49" s="268"/>
      <c r="J49" s="224" t="str">
        <f>VLOOKUP(A49,MATERIALES!A5:D373,2,FALSE)</f>
        <v>kg</v>
      </c>
      <c r="K49" s="282">
        <v>0.36</v>
      </c>
      <c r="L49" s="267"/>
      <c r="M49" s="402">
        <f>VLOOKUP(A49,MATERIALES!A6:D397,4,FALSE)</f>
        <v>8104.9061975428531</v>
      </c>
      <c r="N49" s="272">
        <f>K49*M49</f>
        <v>2917.7662311154272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2919.1953773360437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B58" s="46"/>
      <c r="C58" s="317"/>
      <c r="D58" s="317"/>
      <c r="E58" s="317"/>
      <c r="F58" s="317"/>
      <c r="G58" s="317"/>
      <c r="H58" s="311"/>
      <c r="I58" s="279"/>
      <c r="J58" s="286"/>
      <c r="K58" s="279"/>
      <c r="L58" s="831"/>
      <c r="M58" s="832"/>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53" t="s">
        <v>963</v>
      </c>
      <c r="C68" s="854"/>
      <c r="D68" s="854"/>
      <c r="E68" s="854"/>
      <c r="F68" s="854"/>
      <c r="G68" s="854"/>
      <c r="H68" s="854"/>
      <c r="I68" s="73" t="s">
        <v>964</v>
      </c>
      <c r="J68" s="75" t="s">
        <v>1410</v>
      </c>
      <c r="K68" s="74" t="s">
        <v>966</v>
      </c>
      <c r="L68" s="855" t="s">
        <v>950</v>
      </c>
      <c r="M68" s="856"/>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814"/>
      <c r="C74" s="815"/>
      <c r="D74" s="815"/>
      <c r="E74" s="815"/>
      <c r="F74" s="815"/>
      <c r="G74" s="815"/>
      <c r="H74" s="815"/>
      <c r="I74" s="126"/>
      <c r="J74" s="126"/>
      <c r="K74" s="126"/>
      <c r="L74" s="915"/>
      <c r="M74" s="915"/>
      <c r="N74" s="45"/>
    </row>
    <row r="75" spans="2:15" ht="15.75" thickBot="1">
      <c r="B75" s="827" t="s">
        <v>953</v>
      </c>
      <c r="C75" s="828"/>
      <c r="D75" s="828"/>
      <c r="E75" s="828"/>
      <c r="F75" s="828"/>
      <c r="G75" s="828"/>
      <c r="H75" s="828"/>
      <c r="I75" s="834"/>
      <c r="J75" s="834"/>
      <c r="K75" s="834"/>
      <c r="L75" s="834"/>
      <c r="M75" s="835"/>
      <c r="N75" s="301"/>
    </row>
    <row r="76" spans="2:15" ht="15.75" thickBot="1">
      <c r="B76" s="33"/>
      <c r="C76" s="34"/>
      <c r="D76" s="34"/>
      <c r="E76" s="34"/>
      <c r="F76" s="34"/>
      <c r="G76" s="34"/>
      <c r="H76" s="34"/>
      <c r="I76" s="34"/>
      <c r="J76" s="34"/>
      <c r="K76" s="34"/>
      <c r="L76" s="34"/>
      <c r="M76" s="34"/>
      <c r="N76" s="35"/>
    </row>
    <row r="77" spans="2:15" ht="15.75" thickBot="1">
      <c r="B77" s="827" t="s">
        <v>967</v>
      </c>
      <c r="C77" s="828"/>
      <c r="D77" s="828"/>
      <c r="E77" s="828"/>
      <c r="F77" s="828"/>
      <c r="G77" s="828"/>
      <c r="H77" s="828"/>
      <c r="I77" s="828"/>
      <c r="J77" s="828"/>
      <c r="K77" s="828"/>
      <c r="L77" s="828"/>
      <c r="M77" s="829"/>
      <c r="N77" s="99">
        <f>N43+N53+N64+N75</f>
        <v>2919.1953773360437</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583.83907546720877</v>
      </c>
      <c r="M82" s="862"/>
      <c r="N82" s="51"/>
    </row>
    <row r="83" spans="1:14">
      <c r="B83" s="89" t="s">
        <v>973</v>
      </c>
      <c r="C83" s="90"/>
      <c r="D83" s="90"/>
      <c r="E83" s="90"/>
      <c r="F83" s="90"/>
      <c r="G83" s="90"/>
      <c r="H83" s="90"/>
      <c r="I83" s="87"/>
      <c r="J83" s="88"/>
      <c r="K83" s="304">
        <v>0.05</v>
      </c>
      <c r="L83" s="861">
        <f>N77*K83</f>
        <v>145.95976886680219</v>
      </c>
      <c r="M83" s="862"/>
      <c r="N83" s="51"/>
    </row>
    <row r="84" spans="1:14" ht="15.75" thickBot="1">
      <c r="B84" s="91" t="s">
        <v>974</v>
      </c>
      <c r="C84" s="92"/>
      <c r="D84" s="92"/>
      <c r="E84" s="92"/>
      <c r="F84" s="92"/>
      <c r="G84" s="92"/>
      <c r="H84" s="92"/>
      <c r="I84" s="93"/>
      <c r="J84" s="94"/>
      <c r="K84" s="305">
        <v>0.05</v>
      </c>
      <c r="L84" s="863">
        <f>N77*K84</f>
        <v>145.95976886680219</v>
      </c>
      <c r="M84" s="864"/>
      <c r="N84" s="51"/>
    </row>
    <row r="85" spans="1:14" ht="15.75" thickBot="1">
      <c r="B85" s="827" t="s">
        <v>953</v>
      </c>
      <c r="C85" s="828"/>
      <c r="D85" s="828"/>
      <c r="E85" s="828"/>
      <c r="F85" s="828"/>
      <c r="G85" s="828"/>
      <c r="H85" s="828"/>
      <c r="I85" s="828"/>
      <c r="J85" s="828"/>
      <c r="K85" s="828"/>
      <c r="L85" s="828"/>
      <c r="M85" s="829"/>
      <c r="N85" s="52">
        <f>L82+L83+L84</f>
        <v>875.7586132008131</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3794.953990536857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78034.443628457273</v>
      </c>
      <c r="L36" s="270"/>
      <c r="M36" s="271">
        <v>45</v>
      </c>
      <c r="N36" s="272">
        <f>K36/M36</f>
        <v>1734.0987472990505</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191810.2758371355</v>
      </c>
      <c r="L37" s="270"/>
      <c r="M37" s="271">
        <v>45</v>
      </c>
      <c r="N37" s="272">
        <f>K37/M37</f>
        <v>4262.4505741585663</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134699.55295898035</v>
      </c>
      <c r="L38" s="270"/>
      <c r="M38" s="271">
        <v>45</v>
      </c>
      <c r="N38" s="272">
        <f>K38/M38</f>
        <v>2993.3233990884523</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8996.313477035359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519</v>
      </c>
      <c r="B48" s="43" t="str">
        <f>VLOOKUP(A48,MATERIALES!A4:D373,3,FALSE)</f>
        <v xml:space="preserve">Material  de afirmado de la Zona </v>
      </c>
      <c r="C48" s="281"/>
      <c r="D48" s="281"/>
      <c r="E48" s="281"/>
      <c r="F48" s="281"/>
      <c r="G48" s="281"/>
      <c r="H48" s="281"/>
      <c r="I48" s="268"/>
      <c r="J48" s="224" t="str">
        <f>VLOOKUP(A48,MATERIALES!A4:D373,2,FALSE)</f>
        <v>m3</v>
      </c>
      <c r="K48" s="282">
        <v>1.25</v>
      </c>
      <c r="L48" s="267"/>
      <c r="M48" s="402">
        <f>VLOOKUP(A48,MATERIALES!A4:D395,4,FALSE)</f>
        <v>31049.781489178258</v>
      </c>
      <c r="N48" s="272">
        <f>K48*M48</f>
        <v>38812.226861472824</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1.4291462206165451</v>
      </c>
      <c r="N49" s="272">
        <f>K49*M49</f>
        <v>35.728655515413628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38847.955516988237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831">
        <f>VLOOKUP(A59,TRANSPORTE!A5:D123,4,FALSE)</f>
        <v>1404.1158416360727</v>
      </c>
      <c r="M59" s="832"/>
      <c r="N59" s="287">
        <f>K59*L59</f>
        <v>1755.1448020450907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1755.1448020450907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50243.489444997598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10048.697888999521</v>
      </c>
      <c r="M83" s="862"/>
      <c r="N83" s="51"/>
    </row>
    <row r="84" spans="1:14">
      <c r="B84" s="89" t="s">
        <v>973</v>
      </c>
      <c r="C84" s="90"/>
      <c r="D84" s="90"/>
      <c r="E84" s="90"/>
      <c r="F84" s="90"/>
      <c r="G84" s="90"/>
      <c r="H84" s="90"/>
      <c r="I84" s="87"/>
      <c r="J84" s="88"/>
      <c r="K84" s="304">
        <v>0.05</v>
      </c>
      <c r="L84" s="861">
        <f>N78*K84</f>
        <v>2512.1744722498802</v>
      </c>
      <c r="M84" s="862"/>
      <c r="N84" s="51"/>
    </row>
    <row r="85" spans="1:14" ht="15.75" thickBot="1">
      <c r="B85" s="91" t="s">
        <v>974</v>
      </c>
      <c r="C85" s="92"/>
      <c r="D85" s="92"/>
      <c r="E85" s="92"/>
      <c r="F85" s="92"/>
      <c r="G85" s="92"/>
      <c r="H85" s="92"/>
      <c r="I85" s="93"/>
      <c r="J85" s="94"/>
      <c r="K85" s="305">
        <v>0.05</v>
      </c>
      <c r="L85" s="863">
        <f>N78*K85</f>
        <v>2512.1744722498802</v>
      </c>
      <c r="M85" s="864"/>
      <c r="N85" s="51"/>
    </row>
    <row r="86" spans="1:14" ht="15.75" thickBot="1">
      <c r="B86" s="827" t="s">
        <v>953</v>
      </c>
      <c r="C86" s="828"/>
      <c r="D86" s="828"/>
      <c r="E86" s="828"/>
      <c r="F86" s="828"/>
      <c r="G86" s="828"/>
      <c r="H86" s="828"/>
      <c r="I86" s="828"/>
      <c r="J86" s="828"/>
      <c r="K86" s="828"/>
      <c r="L86" s="828"/>
      <c r="M86" s="829"/>
      <c r="N86" s="52">
        <f>L83+L84+L85</f>
        <v>15073.046833499282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65316.536278496882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78034.443628457273</v>
      </c>
      <c r="L36" s="270"/>
      <c r="M36" s="271">
        <v>45</v>
      </c>
      <c r="N36" s="272">
        <f>K36/M36</f>
        <v>1734.0987472990505</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191810.2758371355</v>
      </c>
      <c r="L37" s="270"/>
      <c r="M37" s="271">
        <v>45</v>
      </c>
      <c r="N37" s="272">
        <f>K37/M37</f>
        <v>4262.4505741585663</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134699.55295898035</v>
      </c>
      <c r="L38" s="270"/>
      <c r="M38" s="271">
        <v>45</v>
      </c>
      <c r="N38" s="272">
        <f>K38/M38</f>
        <v>2993.3233990884523</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8996.313477035359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51669.132591521236</v>
      </c>
      <c r="N48" s="272">
        <f>K48*M48</f>
        <v>67169.872368977609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1.4291462206165451</v>
      </c>
      <c r="N49" s="272">
        <f>K49*M49</f>
        <v>34.299509294797083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67204.171878272406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VLOOKUP(A59,TRANSPORTE!A5:D123,4,FALSE)</f>
        <v>1404.1158416360727</v>
      </c>
      <c r="M59" s="832"/>
      <c r="N59" s="287">
        <f>K59*L59</f>
        <v>1825.3505941268945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1825.3505941268945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78669.911598363571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15733.982319672716</v>
      </c>
      <c r="M83" s="862"/>
      <c r="N83" s="51"/>
    </row>
    <row r="84" spans="1:14">
      <c r="B84" s="89" t="s">
        <v>973</v>
      </c>
      <c r="C84" s="90"/>
      <c r="D84" s="90"/>
      <c r="E84" s="90"/>
      <c r="F84" s="90"/>
      <c r="G84" s="90"/>
      <c r="H84" s="90"/>
      <c r="I84" s="87"/>
      <c r="J84" s="88"/>
      <c r="K84" s="304">
        <v>0.05</v>
      </c>
      <c r="L84" s="861">
        <f>N78*K84</f>
        <v>3933.4955799181789</v>
      </c>
      <c r="M84" s="862"/>
      <c r="N84" s="51"/>
    </row>
    <row r="85" spans="1:14" ht="15.75" thickBot="1">
      <c r="B85" s="91" t="s">
        <v>974</v>
      </c>
      <c r="C85" s="92"/>
      <c r="D85" s="92"/>
      <c r="E85" s="92"/>
      <c r="F85" s="92"/>
      <c r="G85" s="92"/>
      <c r="H85" s="92"/>
      <c r="I85" s="93"/>
      <c r="J85" s="94"/>
      <c r="K85" s="305">
        <v>0.05</v>
      </c>
      <c r="L85" s="863">
        <f>N78*K85</f>
        <v>3933.4955799181789</v>
      </c>
      <c r="M85" s="864"/>
      <c r="N85" s="51"/>
    </row>
    <row r="86" spans="1:14" ht="15.75" thickBot="1">
      <c r="B86" s="827" t="s">
        <v>953</v>
      </c>
      <c r="C86" s="828"/>
      <c r="D86" s="828"/>
      <c r="E86" s="828"/>
      <c r="F86" s="828"/>
      <c r="G86" s="828"/>
      <c r="H86" s="828"/>
      <c r="I86" s="828"/>
      <c r="J86" s="828"/>
      <c r="K86" s="828"/>
      <c r="L86" s="828"/>
      <c r="M86" s="829"/>
      <c r="N86" s="52">
        <f>L83+L84+L85</f>
        <v>23600.97347950907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102270.88507787263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78034.443628457273</v>
      </c>
      <c r="L36" s="270"/>
      <c r="M36" s="271">
        <v>45</v>
      </c>
      <c r="N36" s="272">
        <f>K36/M36</f>
        <v>1734.0987472990505</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191810.2758371355</v>
      </c>
      <c r="L37" s="270"/>
      <c r="M37" s="271">
        <v>45</v>
      </c>
      <c r="N37" s="272">
        <f>K37/M37</f>
        <v>4262.4505741585663</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134699.55295898035</v>
      </c>
      <c r="L38" s="270"/>
      <c r="M38" s="271">
        <v>45</v>
      </c>
      <c r="N38" s="272">
        <f>K38/M38</f>
        <v>2993.3233990884523</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8996.313477035359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51669.132591521236</v>
      </c>
      <c r="N48" s="272">
        <f>K48*M48</f>
        <v>67169.872368977609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1.4291462206165451</v>
      </c>
      <c r="N49" s="272">
        <f>K49*M49</f>
        <v>34.299509294797083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67204.171878272406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VLOOKUP(A59,TRANSPORTE!A5:D123,4,FALSE)</f>
        <v>1404.1158416360727</v>
      </c>
      <c r="M59" s="832"/>
      <c r="N59" s="287">
        <f>K59*L59</f>
        <v>1825.3505941268945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1825.3505941268945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78669.911598363571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15733.982319672716</v>
      </c>
      <c r="M83" s="862"/>
      <c r="N83" s="51"/>
    </row>
    <row r="84" spans="1:14">
      <c r="B84" s="89" t="s">
        <v>973</v>
      </c>
      <c r="C84" s="90"/>
      <c r="D84" s="90"/>
      <c r="E84" s="90"/>
      <c r="F84" s="90"/>
      <c r="G84" s="90"/>
      <c r="H84" s="90"/>
      <c r="I84" s="87"/>
      <c r="J84" s="88"/>
      <c r="K84" s="304">
        <v>0.05</v>
      </c>
      <c r="L84" s="861">
        <f>N78*K84</f>
        <v>3933.4955799181789</v>
      </c>
      <c r="M84" s="862"/>
      <c r="N84" s="51"/>
    </row>
    <row r="85" spans="1:14" ht="15.75" thickBot="1">
      <c r="B85" s="91" t="s">
        <v>974</v>
      </c>
      <c r="C85" s="92"/>
      <c r="D85" s="92"/>
      <c r="E85" s="92"/>
      <c r="F85" s="92"/>
      <c r="G85" s="92"/>
      <c r="H85" s="92"/>
      <c r="I85" s="93"/>
      <c r="J85" s="94"/>
      <c r="K85" s="305">
        <v>0.05</v>
      </c>
      <c r="L85" s="863">
        <f>N78*K85</f>
        <v>3933.4955799181789</v>
      </c>
      <c r="M85" s="864"/>
      <c r="N85" s="51"/>
    </row>
    <row r="86" spans="1:14" ht="15.75" thickBot="1">
      <c r="B86" s="827" t="s">
        <v>953</v>
      </c>
      <c r="C86" s="828"/>
      <c r="D86" s="828"/>
      <c r="E86" s="828"/>
      <c r="F86" s="828"/>
      <c r="G86" s="828"/>
      <c r="H86" s="828"/>
      <c r="I86" s="828"/>
      <c r="J86" s="828"/>
      <c r="K86" s="828"/>
      <c r="L86" s="828"/>
      <c r="M86" s="829"/>
      <c r="N86" s="52">
        <f>L83+L84+L85</f>
        <v>23600.97347950907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102270.88507787263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78034.443628457273</v>
      </c>
      <c r="L36" s="270"/>
      <c r="M36" s="271">
        <v>45</v>
      </c>
      <c r="N36" s="272">
        <f>K36/M36</f>
        <v>1734.0987472990505</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191810.2758371355</v>
      </c>
      <c r="L37" s="270"/>
      <c r="M37" s="271">
        <v>45</v>
      </c>
      <c r="N37" s="272">
        <f>K37/M37</f>
        <v>4262.4505741585663</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134699.55295898035</v>
      </c>
      <c r="L38" s="270"/>
      <c r="M38" s="271">
        <v>45</v>
      </c>
      <c r="N38" s="272">
        <f>K38/M38</f>
        <v>2993.3233990884523</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8996.313477035359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51669.132591521236</v>
      </c>
      <c r="N48" s="272">
        <f>K48*M48</f>
        <v>67169.872368977609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1.4291462206165451</v>
      </c>
      <c r="N49" s="272">
        <f>K49*M49</f>
        <v>34.299509294797083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67204.171878272406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VLOOKUP(A59,TRANSPORTE!A5:D123,4,FALSE)</f>
        <v>1404.1158416360727</v>
      </c>
      <c r="M59" s="832"/>
      <c r="N59" s="287">
        <f>K59*L59</f>
        <v>1825.3505941268945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1825.3505941268945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78669.911598363571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15733.982319672716</v>
      </c>
      <c r="M83" s="862"/>
      <c r="N83" s="51"/>
    </row>
    <row r="84" spans="1:14">
      <c r="B84" s="89" t="s">
        <v>973</v>
      </c>
      <c r="C84" s="90"/>
      <c r="D84" s="90"/>
      <c r="E84" s="90"/>
      <c r="F84" s="90"/>
      <c r="G84" s="90"/>
      <c r="H84" s="90"/>
      <c r="I84" s="87"/>
      <c r="J84" s="88"/>
      <c r="K84" s="304">
        <v>0.05</v>
      </c>
      <c r="L84" s="861">
        <f>N78*K84</f>
        <v>3933.4955799181789</v>
      </c>
      <c r="M84" s="862"/>
      <c r="N84" s="51"/>
    </row>
    <row r="85" spans="1:14" ht="15.75" thickBot="1">
      <c r="B85" s="91" t="s">
        <v>974</v>
      </c>
      <c r="C85" s="92"/>
      <c r="D85" s="92"/>
      <c r="E85" s="92"/>
      <c r="F85" s="92"/>
      <c r="G85" s="92"/>
      <c r="H85" s="92"/>
      <c r="I85" s="93"/>
      <c r="J85" s="94"/>
      <c r="K85" s="305">
        <v>0.05</v>
      </c>
      <c r="L85" s="863">
        <f>N78*K85</f>
        <v>3933.4955799181789</v>
      </c>
      <c r="M85" s="864"/>
      <c r="N85" s="51"/>
    </row>
    <row r="86" spans="1:14" ht="15.75" thickBot="1">
      <c r="B86" s="827" t="s">
        <v>953</v>
      </c>
      <c r="C86" s="828"/>
      <c r="D86" s="828"/>
      <c r="E86" s="828"/>
      <c r="F86" s="828"/>
      <c r="G86" s="828"/>
      <c r="H86" s="828"/>
      <c r="I86" s="828"/>
      <c r="J86" s="828"/>
      <c r="K86" s="828"/>
      <c r="L86" s="828"/>
      <c r="M86" s="829"/>
      <c r="N86" s="52">
        <f>L83+L84+L85</f>
        <v>23600.97347950907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102270.88507787263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7153.1573326085845</v>
      </c>
      <c r="L36" s="270"/>
      <c r="M36" s="271">
        <v>2.5</v>
      </c>
      <c r="N36" s="272">
        <f>K36/M36</f>
        <v>2861.2629330434338</v>
      </c>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403"/>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0.05</v>
      </c>
      <c r="N41" s="344">
        <f>N76*M41</f>
        <v>892.62055903601981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3753.8834920794534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51669.132591521236</v>
      </c>
      <c r="N48" s="272">
        <f>K48*M48</f>
        <v>67169.872368977609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1.4291462206165451</v>
      </c>
      <c r="N49" s="272">
        <f>K49*M49</f>
        <v>34.299509294797083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67204.171878272406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VLOOKUP(A59,TRANSPORTE!A5:D123,4,FALSE)</f>
        <v>1404.1158416360727</v>
      </c>
      <c r="M59" s="832"/>
      <c r="N59" s="287">
        <f>K59*L59</f>
        <v>1825.3505941268945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1825.3505941268945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17852.411180720395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90635.817145199137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18127.163429039829</v>
      </c>
      <c r="M83" s="862"/>
      <c r="N83" s="51"/>
    </row>
    <row r="84" spans="1:14">
      <c r="B84" s="89" t="s">
        <v>973</v>
      </c>
      <c r="C84" s="90"/>
      <c r="D84" s="90"/>
      <c r="E84" s="90"/>
      <c r="F84" s="90"/>
      <c r="G84" s="90"/>
      <c r="H84" s="90"/>
      <c r="I84" s="87"/>
      <c r="J84" s="88"/>
      <c r="K84" s="304">
        <v>0.05</v>
      </c>
      <c r="L84" s="861">
        <f>N78*K84</f>
        <v>4531.7908572599572</v>
      </c>
      <c r="M84" s="862"/>
      <c r="N84" s="51"/>
    </row>
    <row r="85" spans="1:14" ht="15.75" thickBot="1">
      <c r="B85" s="91" t="s">
        <v>974</v>
      </c>
      <c r="C85" s="92"/>
      <c r="D85" s="92"/>
      <c r="E85" s="92"/>
      <c r="F85" s="92"/>
      <c r="G85" s="92"/>
      <c r="H85" s="92"/>
      <c r="I85" s="93"/>
      <c r="J85" s="94"/>
      <c r="K85" s="305">
        <v>0.05</v>
      </c>
      <c r="L85" s="863">
        <f>N78*K85</f>
        <v>4531.7908572599572</v>
      </c>
      <c r="M85" s="864"/>
      <c r="N85" s="51"/>
    </row>
    <row r="86" spans="1:14" ht="15.75" thickBot="1">
      <c r="B86" s="827" t="s">
        <v>953</v>
      </c>
      <c r="C86" s="828"/>
      <c r="D86" s="828"/>
      <c r="E86" s="828"/>
      <c r="F86" s="828"/>
      <c r="G86" s="828"/>
      <c r="H86" s="828"/>
      <c r="I86" s="828"/>
      <c r="J86" s="828"/>
      <c r="K86" s="828"/>
      <c r="L86" s="828"/>
      <c r="M86" s="829"/>
      <c r="N86" s="52">
        <f>L83+L84+L85</f>
        <v>27190.74514355974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117826.56228875887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7153.1573326085845</v>
      </c>
      <c r="L36" s="270"/>
      <c r="M36" s="271">
        <v>2.5</v>
      </c>
      <c r="N36" s="272">
        <f>K36/M36</f>
        <v>2861.2629330434338</v>
      </c>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0.05</v>
      </c>
      <c r="N41" s="344">
        <f>N76*M41</f>
        <v>892.62055903601981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3753.8834920794534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51669.132591521236</v>
      </c>
      <c r="N48" s="272">
        <f>K48*M48</f>
        <v>67169.872368977609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1.4291462206165451</v>
      </c>
      <c r="N49" s="272">
        <f>K49*M49</f>
        <v>34.299509294797083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67204.171878272406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VLOOKUP(A59,TRANSPORTE!A5:D123,4,FALSE)</f>
        <v>1404.1158416360727</v>
      </c>
      <c r="M59" s="832"/>
      <c r="N59" s="287">
        <f>K59*L59</f>
        <v>1825.3505941268945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1825.3505941268945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17852.411180720395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90635.817145199137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18127.163429039829</v>
      </c>
      <c r="M83" s="862"/>
      <c r="N83" s="51"/>
    </row>
    <row r="84" spans="1:14">
      <c r="B84" s="89" t="s">
        <v>973</v>
      </c>
      <c r="C84" s="90"/>
      <c r="D84" s="90"/>
      <c r="E84" s="90"/>
      <c r="F84" s="90"/>
      <c r="G84" s="90"/>
      <c r="H84" s="90"/>
      <c r="I84" s="87"/>
      <c r="J84" s="88"/>
      <c r="K84" s="304">
        <v>0.05</v>
      </c>
      <c r="L84" s="861">
        <f>N78*K84</f>
        <v>4531.7908572599572</v>
      </c>
      <c r="M84" s="862"/>
      <c r="N84" s="51"/>
    </row>
    <row r="85" spans="1:14" ht="15.75" thickBot="1">
      <c r="B85" s="91" t="s">
        <v>974</v>
      </c>
      <c r="C85" s="92"/>
      <c r="D85" s="92"/>
      <c r="E85" s="92"/>
      <c r="F85" s="92"/>
      <c r="G85" s="92"/>
      <c r="H85" s="92"/>
      <c r="I85" s="93"/>
      <c r="J85" s="94"/>
      <c r="K85" s="305">
        <v>0.05</v>
      </c>
      <c r="L85" s="863">
        <f>N78*K85</f>
        <v>4531.7908572599572</v>
      </c>
      <c r="M85" s="864"/>
      <c r="N85" s="51"/>
    </row>
    <row r="86" spans="1:14" ht="15.75" thickBot="1">
      <c r="B86" s="827" t="s">
        <v>953</v>
      </c>
      <c r="C86" s="828"/>
      <c r="D86" s="828"/>
      <c r="E86" s="828"/>
      <c r="F86" s="828"/>
      <c r="G86" s="828"/>
      <c r="H86" s="828"/>
      <c r="I86" s="828"/>
      <c r="J86" s="828"/>
      <c r="K86" s="828"/>
      <c r="L86" s="828"/>
      <c r="M86" s="829"/>
      <c r="N86" s="52">
        <f>L83+L84+L85</f>
        <v>27190.74514355974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117826.56228875887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7153.1573326085845</v>
      </c>
      <c r="L36" s="270"/>
      <c r="M36" s="271">
        <v>2.5</v>
      </c>
      <c r="N36" s="272">
        <f>K36/M36</f>
        <v>2861.2629330434338</v>
      </c>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0.05</v>
      </c>
      <c r="N41" s="344">
        <f>N76*M41</f>
        <v>892.62055903601981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3753.8834920794534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51669.132591521236</v>
      </c>
      <c r="N48" s="272">
        <f>K48*M48</f>
        <v>67169.872368977609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1.4291462206165451</v>
      </c>
      <c r="N49" s="272">
        <f>K49*M49</f>
        <v>34.299509294797083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67204.171878272406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VLOOKUP(A59,TRANSPORTE!A5:D123,4,FALSE)</f>
        <v>1404.1158416360727</v>
      </c>
      <c r="M59" s="832"/>
      <c r="N59" s="287">
        <f>K59*L59</f>
        <v>1825.3505941268945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1825.3505941268945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17852.411180720395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90635.817145199137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18127.163429039829</v>
      </c>
      <c r="M83" s="862"/>
      <c r="N83" s="51"/>
    </row>
    <row r="84" spans="1:14">
      <c r="B84" s="89" t="s">
        <v>973</v>
      </c>
      <c r="C84" s="90"/>
      <c r="D84" s="90"/>
      <c r="E84" s="90"/>
      <c r="F84" s="90"/>
      <c r="G84" s="90"/>
      <c r="H84" s="90"/>
      <c r="I84" s="87"/>
      <c r="J84" s="88"/>
      <c r="K84" s="304">
        <v>0.05</v>
      </c>
      <c r="L84" s="861">
        <f>N78*K84</f>
        <v>4531.7908572599572</v>
      </c>
      <c r="M84" s="862"/>
      <c r="N84" s="51"/>
    </row>
    <row r="85" spans="1:14" ht="15.75" thickBot="1">
      <c r="B85" s="91" t="s">
        <v>974</v>
      </c>
      <c r="C85" s="92"/>
      <c r="D85" s="92"/>
      <c r="E85" s="92"/>
      <c r="F85" s="92"/>
      <c r="G85" s="92"/>
      <c r="H85" s="92"/>
      <c r="I85" s="93"/>
      <c r="J85" s="94"/>
      <c r="K85" s="305">
        <v>0.05</v>
      </c>
      <c r="L85" s="863">
        <f>N78*K85</f>
        <v>4531.7908572599572</v>
      </c>
      <c r="M85" s="864"/>
      <c r="N85" s="51"/>
    </row>
    <row r="86" spans="1:14" ht="15.75" thickBot="1">
      <c r="B86" s="827" t="s">
        <v>953</v>
      </c>
      <c r="C86" s="828"/>
      <c r="D86" s="828"/>
      <c r="E86" s="828"/>
      <c r="F86" s="828"/>
      <c r="G86" s="828"/>
      <c r="H86" s="828"/>
      <c r="I86" s="828"/>
      <c r="J86" s="828"/>
      <c r="K86" s="828"/>
      <c r="L86" s="828"/>
      <c r="M86" s="829"/>
      <c r="N86" s="52">
        <f>L83+L84+L85</f>
        <v>27190.74514355974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117826.56228875887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78034.443628457273</v>
      </c>
      <c r="L36" s="270"/>
      <c r="M36" s="271">
        <v>45</v>
      </c>
      <c r="N36" s="272">
        <f>K36/M36</f>
        <v>1734.0987472990505</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191810.2758371355</v>
      </c>
      <c r="L37" s="270"/>
      <c r="M37" s="271">
        <v>45</v>
      </c>
      <c r="N37" s="272">
        <f>K37/M37</f>
        <v>4262.4505741585663</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134699.55295898035</v>
      </c>
      <c r="L38" s="270"/>
      <c r="M38" s="271">
        <v>45</v>
      </c>
      <c r="N38" s="272">
        <f>K38/M38</f>
        <v>2993.3233990884523</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8996.313477035359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78603.04213390997</v>
      </c>
      <c r="N48" s="272">
        <f>K48*M48</f>
        <v>102183.95477408296</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1.4291462206165451</v>
      </c>
      <c r="N49" s="272">
        <f>K49*M49</f>
        <v>34.299509294797083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102218.25428337776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VLOOKUP(A59,TRANSPORTE!A5:D123,4,FALSE)</f>
        <v>1404.1158416360727</v>
      </c>
      <c r="M59" s="832"/>
      <c r="N59" s="287">
        <f>K59*L59</f>
        <v>1825.3505941268945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1825.3505941268945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113683.99400346892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22736.798800693785</v>
      </c>
      <c r="M83" s="862"/>
      <c r="N83" s="51"/>
    </row>
    <row r="84" spans="1:14">
      <c r="B84" s="89" t="s">
        <v>973</v>
      </c>
      <c r="C84" s="90"/>
      <c r="D84" s="90"/>
      <c r="E84" s="90"/>
      <c r="F84" s="90"/>
      <c r="G84" s="90"/>
      <c r="H84" s="90"/>
      <c r="I84" s="87"/>
      <c r="J84" s="88"/>
      <c r="K84" s="304">
        <v>0.05</v>
      </c>
      <c r="L84" s="861">
        <f>N78*K84</f>
        <v>5684.1997001734462</v>
      </c>
      <c r="M84" s="862"/>
      <c r="N84" s="51"/>
    </row>
    <row r="85" spans="1:14" ht="15.75" thickBot="1">
      <c r="B85" s="91" t="s">
        <v>974</v>
      </c>
      <c r="C85" s="92"/>
      <c r="D85" s="92"/>
      <c r="E85" s="92"/>
      <c r="F85" s="92"/>
      <c r="G85" s="92"/>
      <c r="H85" s="92"/>
      <c r="I85" s="93"/>
      <c r="J85" s="94"/>
      <c r="K85" s="305">
        <v>0.05</v>
      </c>
      <c r="L85" s="863">
        <f>N78*K85</f>
        <v>5684.1997001734462</v>
      </c>
      <c r="M85" s="864"/>
      <c r="N85" s="51"/>
    </row>
    <row r="86" spans="1:14" ht="15.75" thickBot="1">
      <c r="B86" s="827" t="s">
        <v>953</v>
      </c>
      <c r="C86" s="828"/>
      <c r="D86" s="828"/>
      <c r="E86" s="828"/>
      <c r="F86" s="828"/>
      <c r="G86" s="828"/>
      <c r="H86" s="828"/>
      <c r="I86" s="828"/>
      <c r="J86" s="828"/>
      <c r="K86" s="828"/>
      <c r="L86" s="828"/>
      <c r="M86" s="829"/>
      <c r="N86" s="52">
        <f>L83+L84+L85</f>
        <v>34105.198201040679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147789.1922045096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78034.443628457273</v>
      </c>
      <c r="L36" s="270"/>
      <c r="M36" s="271">
        <v>45</v>
      </c>
      <c r="N36" s="272">
        <f>K36/M36</f>
        <v>1734.0987472990505</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191810.2758371355</v>
      </c>
      <c r="L37" s="270"/>
      <c r="M37" s="271">
        <v>45</v>
      </c>
      <c r="N37" s="272">
        <f>K37/M37</f>
        <v>4262.4505741585663</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134699.55295898035</v>
      </c>
      <c r="L38" s="270"/>
      <c r="M38" s="271">
        <v>45</v>
      </c>
      <c r="N38" s="272">
        <f>K38/M38</f>
        <v>2993.3233990884523</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8996.313477035359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78603.04213390997</v>
      </c>
      <c r="N48" s="272">
        <f>K48*M48</f>
        <v>102183.95477408296</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1.4291462206165451</v>
      </c>
      <c r="N49" s="272">
        <f>K49*M49</f>
        <v>34.299509294797083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102218.25428337776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VLOOKUP(A59,TRANSPORTE!A5:D123,4,FALSE)</f>
        <v>1404.1158416360727</v>
      </c>
      <c r="M59" s="832"/>
      <c r="N59" s="287">
        <f>K59*L59</f>
        <v>1825.3505941268945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1825.3505941268945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113683.99400346892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22736.798800693785</v>
      </c>
      <c r="M83" s="862"/>
      <c r="N83" s="51"/>
    </row>
    <row r="84" spans="1:14">
      <c r="B84" s="89" t="s">
        <v>973</v>
      </c>
      <c r="C84" s="90"/>
      <c r="D84" s="90"/>
      <c r="E84" s="90"/>
      <c r="F84" s="90"/>
      <c r="G84" s="90"/>
      <c r="H84" s="90"/>
      <c r="I84" s="87"/>
      <c r="J84" s="88"/>
      <c r="K84" s="304">
        <v>0.05</v>
      </c>
      <c r="L84" s="861">
        <f>N78*K84</f>
        <v>5684.1997001734462</v>
      </c>
      <c r="M84" s="862"/>
      <c r="N84" s="51"/>
    </row>
    <row r="85" spans="1:14" ht="15.75" thickBot="1">
      <c r="B85" s="91" t="s">
        <v>974</v>
      </c>
      <c r="C85" s="92"/>
      <c r="D85" s="92"/>
      <c r="E85" s="92"/>
      <c r="F85" s="92"/>
      <c r="G85" s="92"/>
      <c r="H85" s="92"/>
      <c r="I85" s="93"/>
      <c r="J85" s="94"/>
      <c r="K85" s="305">
        <v>0.05</v>
      </c>
      <c r="L85" s="863">
        <f>N78*K85</f>
        <v>5684.1997001734462</v>
      </c>
      <c r="M85" s="864"/>
      <c r="N85" s="51"/>
    </row>
    <row r="86" spans="1:14" ht="15.75" thickBot="1">
      <c r="B86" s="827" t="s">
        <v>953</v>
      </c>
      <c r="C86" s="828"/>
      <c r="D86" s="828"/>
      <c r="E86" s="828"/>
      <c r="F86" s="828"/>
      <c r="G86" s="828"/>
      <c r="H86" s="828"/>
      <c r="I86" s="828"/>
      <c r="J86" s="828"/>
      <c r="K86" s="828"/>
      <c r="L86" s="828"/>
      <c r="M86" s="829"/>
      <c r="N86" s="52">
        <f>L83+L84+L85</f>
        <v>34105.198201040679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147789.1922045096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78034.443628457273</v>
      </c>
      <c r="L36" s="270"/>
      <c r="M36" s="271">
        <v>45</v>
      </c>
      <c r="N36" s="272">
        <f>K36/M36</f>
        <v>1734.0987472990505</v>
      </c>
    </row>
    <row r="37" spans="1:14">
      <c r="A37" s="113" t="s">
        <v>269</v>
      </c>
      <c r="B37" s="840" t="str">
        <f>VLOOKUP(A37,EQUIPOS!A7:D154,3,FALSE)</f>
        <v>Motoniveladora  potencia 215 HP, ancho de cuchilla 4,27 m, peso 18 ton.</v>
      </c>
      <c r="C37" s="841"/>
      <c r="D37" s="841"/>
      <c r="E37" s="841"/>
      <c r="F37" s="841"/>
      <c r="G37" s="841"/>
      <c r="H37" s="842"/>
      <c r="I37" s="267"/>
      <c r="J37" s="268"/>
      <c r="K37" s="269">
        <f>VLOOKUP(A37,EQUIPOS!A7:D164,4,FALSE)</f>
        <v>191810.2758371355</v>
      </c>
      <c r="L37" s="270"/>
      <c r="M37" s="271">
        <v>45</v>
      </c>
      <c r="N37" s="272">
        <f>K37/M37</f>
        <v>4262.4505741585663</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134699.55295898035</v>
      </c>
      <c r="L38" s="270"/>
      <c r="M38" s="271">
        <v>45</v>
      </c>
      <c r="N38" s="272">
        <f>K38/M38</f>
        <v>2993.3233990884523</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8996.313477035359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78603.04213390997</v>
      </c>
      <c r="N48" s="272">
        <f>K48*M48</f>
        <v>102183.95477408296</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1.4291462206165451</v>
      </c>
      <c r="N49" s="272">
        <f>K49*M49</f>
        <v>34.299509294797083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102218.25428337776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VLOOKUP(A59,TRANSPORTE!A5:D123,4,FALSE)</f>
        <v>1404.1158416360727</v>
      </c>
      <c r="M59" s="832"/>
      <c r="N59" s="287">
        <f>K59*L59</f>
        <v>1825.3505941268945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1825.3505941268945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113683.99400346892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22736.798800693785</v>
      </c>
      <c r="M83" s="862"/>
      <c r="N83" s="51"/>
    </row>
    <row r="84" spans="1:14">
      <c r="B84" s="89" t="s">
        <v>973</v>
      </c>
      <c r="C84" s="90"/>
      <c r="D84" s="90"/>
      <c r="E84" s="90"/>
      <c r="F84" s="90"/>
      <c r="G84" s="90"/>
      <c r="H84" s="90"/>
      <c r="I84" s="87"/>
      <c r="J84" s="88"/>
      <c r="K84" s="304">
        <v>0.05</v>
      </c>
      <c r="L84" s="861">
        <f>N78*K84</f>
        <v>5684.1997001734462</v>
      </c>
      <c r="M84" s="862"/>
      <c r="N84" s="51"/>
    </row>
    <row r="85" spans="1:14" ht="15.75" thickBot="1">
      <c r="B85" s="91" t="s">
        <v>974</v>
      </c>
      <c r="C85" s="92"/>
      <c r="D85" s="92"/>
      <c r="E85" s="92"/>
      <c r="F85" s="92"/>
      <c r="G85" s="92"/>
      <c r="H85" s="92"/>
      <c r="I85" s="93"/>
      <c r="J85" s="94"/>
      <c r="K85" s="305">
        <v>0.05</v>
      </c>
      <c r="L85" s="863">
        <f>N78*K85</f>
        <v>5684.1997001734462</v>
      </c>
      <c r="M85" s="864"/>
      <c r="N85" s="51"/>
    </row>
    <row r="86" spans="1:14" ht="15.75" thickBot="1">
      <c r="B86" s="827" t="s">
        <v>953</v>
      </c>
      <c r="C86" s="828"/>
      <c r="D86" s="828"/>
      <c r="E86" s="828"/>
      <c r="F86" s="828"/>
      <c r="G86" s="828"/>
      <c r="H86" s="828"/>
      <c r="I86" s="828"/>
      <c r="J86" s="828"/>
      <c r="K86" s="828"/>
      <c r="L86" s="828"/>
      <c r="M86" s="829"/>
      <c r="N86" s="52">
        <f>L83+L84+L85</f>
        <v>34105.198201040679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147789.1922045096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7153.1573326085845</v>
      </c>
      <c r="L36" s="270"/>
      <c r="M36" s="271">
        <v>2.5</v>
      </c>
      <c r="N36" s="272">
        <f>K36/M36</f>
        <v>2861.2629330434338</v>
      </c>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0.05</v>
      </c>
      <c r="N41" s="344">
        <f>N76*M41</f>
        <v>892.62055903601981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3753.8834920794534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78603.04213390997</v>
      </c>
      <c r="N48" s="272">
        <f>K48*M48</f>
        <v>102183.95477408296</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1.4291462206165451</v>
      </c>
      <c r="N49" s="272">
        <f>K49*M49</f>
        <v>34.299509294797083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102218.25428337776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VLOOKUP(A59,TRANSPORTE!A5:D123,4,FALSE)</f>
        <v>1404.1158416360727</v>
      </c>
      <c r="M59" s="832"/>
      <c r="N59" s="287">
        <f>K59*L59</f>
        <v>1825.3505941268945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1825.3505941268945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17852.411180720395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125649.89955030449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25129.979910060898</v>
      </c>
      <c r="M83" s="862"/>
      <c r="N83" s="51"/>
    </row>
    <row r="84" spans="1:14">
      <c r="B84" s="89" t="s">
        <v>973</v>
      </c>
      <c r="C84" s="90"/>
      <c r="D84" s="90"/>
      <c r="E84" s="90"/>
      <c r="F84" s="90"/>
      <c r="G84" s="90"/>
      <c r="H84" s="90"/>
      <c r="I84" s="87"/>
      <c r="J84" s="88"/>
      <c r="K84" s="304">
        <v>0.05</v>
      </c>
      <c r="L84" s="861">
        <f>N78*K84</f>
        <v>6282.4949775152245</v>
      </c>
      <c r="M84" s="862"/>
      <c r="N84" s="51"/>
    </row>
    <row r="85" spans="1:14" ht="15.75" thickBot="1">
      <c r="B85" s="91" t="s">
        <v>974</v>
      </c>
      <c r="C85" s="92"/>
      <c r="D85" s="92"/>
      <c r="E85" s="92"/>
      <c r="F85" s="92"/>
      <c r="G85" s="92"/>
      <c r="H85" s="92"/>
      <c r="I85" s="93"/>
      <c r="J85" s="94"/>
      <c r="K85" s="305">
        <v>0.05</v>
      </c>
      <c r="L85" s="863">
        <f>N78*K85</f>
        <v>6282.4949775152245</v>
      </c>
      <c r="M85" s="864"/>
      <c r="N85" s="51"/>
    </row>
    <row r="86" spans="1:14" ht="15.75" thickBot="1">
      <c r="B86" s="827" t="s">
        <v>953</v>
      </c>
      <c r="C86" s="828"/>
      <c r="D86" s="828"/>
      <c r="E86" s="828"/>
      <c r="F86" s="828"/>
      <c r="G86" s="828"/>
      <c r="H86" s="828"/>
      <c r="I86" s="828"/>
      <c r="J86" s="828"/>
      <c r="K86" s="828"/>
      <c r="L86" s="828"/>
      <c r="M86" s="829"/>
      <c r="N86" s="52">
        <f>L83+L84+L85</f>
        <v>37694.969865091349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163344.86941539583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7153.1573326085845</v>
      </c>
      <c r="L36" s="270"/>
      <c r="M36" s="271">
        <v>2.5</v>
      </c>
      <c r="N36" s="272">
        <f>K36/M36</f>
        <v>2861.2629330434338</v>
      </c>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0.05</v>
      </c>
      <c r="N41" s="344">
        <f>N76*M41</f>
        <v>892.62055903601981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3753.8834920794534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78603.04213390997</v>
      </c>
      <c r="N48" s="272">
        <f>K48*M48</f>
        <v>102183.95477408296</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1.4291462206165451</v>
      </c>
      <c r="N49" s="272">
        <f>K49*M49</f>
        <v>34.299509294797083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102218.25428337776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VLOOKUP(A59,TRANSPORTE!A5:D123,4,FALSE)</f>
        <v>1404.1158416360727</v>
      </c>
      <c r="M59" s="832"/>
      <c r="N59" s="287">
        <f>K59*L59</f>
        <v>1825.3505941268945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1825.3505941268945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SUM(N70:N75)</f>
        <v>17852.411180720395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125649.89955030449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25129.979910060898</v>
      </c>
      <c r="M83" s="862"/>
      <c r="N83" s="51"/>
    </row>
    <row r="84" spans="1:14">
      <c r="B84" s="89" t="s">
        <v>973</v>
      </c>
      <c r="C84" s="90"/>
      <c r="D84" s="90"/>
      <c r="E84" s="90"/>
      <c r="F84" s="90"/>
      <c r="G84" s="90"/>
      <c r="H84" s="90"/>
      <c r="I84" s="87"/>
      <c r="J84" s="88"/>
      <c r="K84" s="304">
        <v>0.05</v>
      </c>
      <c r="L84" s="861">
        <f>N78*K84</f>
        <v>6282.4949775152245</v>
      </c>
      <c r="M84" s="862"/>
      <c r="N84" s="51"/>
    </row>
    <row r="85" spans="1:14" ht="15.75" thickBot="1">
      <c r="B85" s="91" t="s">
        <v>974</v>
      </c>
      <c r="C85" s="92"/>
      <c r="D85" s="92"/>
      <c r="E85" s="92"/>
      <c r="F85" s="92"/>
      <c r="G85" s="92"/>
      <c r="H85" s="92"/>
      <c r="I85" s="93"/>
      <c r="J85" s="94"/>
      <c r="K85" s="305">
        <v>0.05</v>
      </c>
      <c r="L85" s="863">
        <f>N78*K85</f>
        <v>6282.4949775152245</v>
      </c>
      <c r="M85" s="864"/>
      <c r="N85" s="51"/>
    </row>
    <row r="86" spans="1:14" ht="15.75" thickBot="1">
      <c r="B86" s="827" t="s">
        <v>953</v>
      </c>
      <c r="C86" s="828"/>
      <c r="D86" s="828"/>
      <c r="E86" s="828"/>
      <c r="F86" s="828"/>
      <c r="G86" s="828"/>
      <c r="H86" s="828"/>
      <c r="I86" s="828"/>
      <c r="J86" s="828"/>
      <c r="K86" s="828"/>
      <c r="L86" s="828"/>
      <c r="M86" s="829"/>
      <c r="N86" s="52">
        <f>L83+L84+L85</f>
        <v>37694.969865091349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163344.86941539583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7153.1573326085845</v>
      </c>
      <c r="L36" s="270"/>
      <c r="M36" s="271">
        <v>2.5</v>
      </c>
      <c r="N36" s="272">
        <f>K36/M36</f>
        <v>2861.2629330434338</v>
      </c>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0.05</v>
      </c>
      <c r="N41" s="344">
        <f>N76*M41</f>
        <v>892.62055903601981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3753.8834920794534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78603.04213390997</v>
      </c>
      <c r="N48" s="272">
        <f>K48*M48</f>
        <v>102183.95477408296</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1.4291462206165451</v>
      </c>
      <c r="N49" s="272">
        <f>K49*M49</f>
        <v>34.299509294797083</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102218.25428337776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31">
        <f>VLOOKUP(A59,TRANSPORTE!A5:D123,4,FALSE)</f>
        <v>1404.1158416360727</v>
      </c>
      <c r="M59" s="832"/>
      <c r="N59" s="287">
        <f>K59*L59</f>
        <v>1825.3505941268945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1825.3505941268945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299">
        <v>20</v>
      </c>
      <c r="N71" s="395">
        <f>K71/M71</f>
        <v>12518.098999999998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17852.411180720395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125649.89955030449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25129.979910060898</v>
      </c>
      <c r="M83" s="862"/>
      <c r="N83" s="51"/>
    </row>
    <row r="84" spans="1:14">
      <c r="B84" s="89" t="s">
        <v>973</v>
      </c>
      <c r="C84" s="90"/>
      <c r="D84" s="90"/>
      <c r="E84" s="90"/>
      <c r="F84" s="90"/>
      <c r="G84" s="90"/>
      <c r="H84" s="90"/>
      <c r="I84" s="87"/>
      <c r="J84" s="88"/>
      <c r="K84" s="304">
        <v>0.05</v>
      </c>
      <c r="L84" s="861">
        <f>N78*K84</f>
        <v>6282.4949775152245</v>
      </c>
      <c r="M84" s="862"/>
      <c r="N84" s="51"/>
    </row>
    <row r="85" spans="1:14" ht="15.75" thickBot="1">
      <c r="B85" s="91" t="s">
        <v>974</v>
      </c>
      <c r="C85" s="92"/>
      <c r="D85" s="92"/>
      <c r="E85" s="92"/>
      <c r="F85" s="92"/>
      <c r="G85" s="92"/>
      <c r="H85" s="92"/>
      <c r="I85" s="93"/>
      <c r="J85" s="94"/>
      <c r="K85" s="305">
        <v>0.05</v>
      </c>
      <c r="L85" s="863">
        <f>N78*K85</f>
        <v>6282.4949775152245</v>
      </c>
      <c r="M85" s="864"/>
      <c r="N85" s="51"/>
    </row>
    <row r="86" spans="1:14" ht="15.75" thickBot="1">
      <c r="B86" s="827" t="s">
        <v>953</v>
      </c>
      <c r="C86" s="828"/>
      <c r="D86" s="828"/>
      <c r="E86" s="828"/>
      <c r="F86" s="828"/>
      <c r="G86" s="828"/>
      <c r="H86" s="828"/>
      <c r="I86" s="828"/>
      <c r="J86" s="828"/>
      <c r="K86" s="828"/>
      <c r="L86" s="828"/>
      <c r="M86" s="829"/>
      <c r="N86" s="52">
        <f>L83+L84+L85</f>
        <v>37694.969865091349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163344.86941539583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154</v>
      </c>
      <c r="B36" s="840" t="str">
        <f>VLOOKUP(A36,EQUIPOS!A6:D154,3,FALSE)</f>
        <v>Carrotanque Irrigador de asfalto, 1000 GALONES DE CAPACIDAD</v>
      </c>
      <c r="C36" s="841"/>
      <c r="D36" s="841"/>
      <c r="E36" s="841"/>
      <c r="F36" s="841"/>
      <c r="G36" s="841"/>
      <c r="H36" s="842"/>
      <c r="I36" s="267"/>
      <c r="J36" s="268"/>
      <c r="K36" s="269">
        <f>VLOOKUP(A36,EQUIPOS!A6:D163,4,FALSE)</f>
        <v>91870.470713406947</v>
      </c>
      <c r="L36" s="270"/>
      <c r="M36" s="271">
        <v>30</v>
      </c>
      <c r="N36" s="272">
        <f>K36/M36</f>
        <v>3062.3490237802316</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176878.07222450315</v>
      </c>
      <c r="L37" s="270"/>
      <c r="M37" s="271">
        <v>30</v>
      </c>
      <c r="N37" s="272">
        <f>K37/M37</f>
        <v>5895.9357408167716</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134699.55295898035</v>
      </c>
      <c r="L38" s="270"/>
      <c r="M38" s="271">
        <v>30</v>
      </c>
      <c r="N38" s="272">
        <f>K38/M38</f>
        <v>4489.9850986326783</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9.6611347339336664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13457.930997963615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1.25</v>
      </c>
      <c r="L48" s="267"/>
      <c r="M48" s="402">
        <f>VLOOKUP(A48,MATERIALES!A4:D395,4,FALSE)</f>
        <v>78603.04213390997</v>
      </c>
      <c r="N48" s="272">
        <f>K48*M48</f>
        <v>98253.80266738747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98253.80266738747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31">
        <f>VLOOKUP(A59,TRANSPORTE!A5:D123,4,FALSE)</f>
        <v>1404.1158416360727</v>
      </c>
      <c r="M59" s="832"/>
      <c r="N59" s="287">
        <f>K59*L59</f>
        <v>1755.1448020450907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1755.1448020450907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966.11347339336658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114432.99194078955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22886.598388157912</v>
      </c>
      <c r="M83" s="862"/>
      <c r="N83" s="51"/>
    </row>
    <row r="84" spans="1:14">
      <c r="B84" s="89" t="s">
        <v>973</v>
      </c>
      <c r="C84" s="90"/>
      <c r="D84" s="90"/>
      <c r="E84" s="90"/>
      <c r="F84" s="90"/>
      <c r="G84" s="90"/>
      <c r="H84" s="90"/>
      <c r="I84" s="87"/>
      <c r="J84" s="88"/>
      <c r="K84" s="304">
        <v>0.05</v>
      </c>
      <c r="L84" s="861">
        <f>N78*K84</f>
        <v>5721.6495970394781</v>
      </c>
      <c r="M84" s="862"/>
      <c r="N84" s="51"/>
    </row>
    <row r="85" spans="1:14" ht="15.75" thickBot="1">
      <c r="B85" s="91" t="s">
        <v>974</v>
      </c>
      <c r="C85" s="92"/>
      <c r="D85" s="92"/>
      <c r="E85" s="92"/>
      <c r="F85" s="92"/>
      <c r="G85" s="92"/>
      <c r="H85" s="92"/>
      <c r="I85" s="93"/>
      <c r="J85" s="94"/>
      <c r="K85" s="305">
        <v>0.05</v>
      </c>
      <c r="L85" s="863">
        <f>N78*K85</f>
        <v>5721.6495970394781</v>
      </c>
      <c r="M85" s="864"/>
      <c r="N85" s="51"/>
    </row>
    <row r="86" spans="1:14" ht="15.75" thickBot="1">
      <c r="B86" s="827" t="s">
        <v>953</v>
      </c>
      <c r="C86" s="828"/>
      <c r="D86" s="828"/>
      <c r="E86" s="828"/>
      <c r="F86" s="828"/>
      <c r="G86" s="828"/>
      <c r="H86" s="828"/>
      <c r="I86" s="828"/>
      <c r="J86" s="828"/>
      <c r="K86" s="828"/>
      <c r="L86" s="828"/>
      <c r="M86" s="829"/>
      <c r="N86" s="52">
        <f>L83+L84+L85</f>
        <v>34329.897582236867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148762.88952302642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154</v>
      </c>
      <c r="B36" s="840" t="str">
        <f>VLOOKUP(A36,EQUIPOS!A6:D154,3,FALSE)</f>
        <v>Carrotanque Irrigador de asfalto, 1000 GALONES DE CAPACIDAD</v>
      </c>
      <c r="C36" s="841"/>
      <c r="D36" s="841"/>
      <c r="E36" s="841"/>
      <c r="F36" s="841"/>
      <c r="G36" s="841"/>
      <c r="H36" s="842"/>
      <c r="I36" s="267"/>
      <c r="J36" s="268"/>
      <c r="K36" s="269">
        <f>VLOOKUP(A36,EQUIPOS!A6:D163,4,FALSE)</f>
        <v>91870.470713406947</v>
      </c>
      <c r="L36" s="270"/>
      <c r="M36" s="271">
        <v>30</v>
      </c>
      <c r="N36" s="272">
        <f>K36/M36</f>
        <v>3062.3490237802316</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176878.07222450315</v>
      </c>
      <c r="L37" s="270"/>
      <c r="M37" s="271">
        <v>30</v>
      </c>
      <c r="N37" s="272">
        <f>K37/M37</f>
        <v>5895.9357408167716</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134699.55295898035</v>
      </c>
      <c r="L38" s="270"/>
      <c r="M38" s="271">
        <v>30</v>
      </c>
      <c r="N38" s="272">
        <f>K38/M38</f>
        <v>4489.9850986326783</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9.6611347339336664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13457.930997963615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78603.04213390997</v>
      </c>
      <c r="N48" s="272">
        <f>K48*M48</f>
        <v>98253.80266738747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98253.80266738747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31">
        <f>VLOOKUP(A59,TRANSPORTE!A5:D123,4,FALSE)</f>
        <v>1404.1158416360727</v>
      </c>
      <c r="M59" s="832"/>
      <c r="N59" s="287">
        <f>K59*L59</f>
        <v>1755.1448020450907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1755.1448020450907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966.11347339336658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114432.99194078955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22886.598388157912</v>
      </c>
      <c r="M83" s="862"/>
      <c r="N83" s="51"/>
    </row>
    <row r="84" spans="1:14">
      <c r="B84" s="89" t="s">
        <v>973</v>
      </c>
      <c r="C84" s="90"/>
      <c r="D84" s="90"/>
      <c r="E84" s="90"/>
      <c r="F84" s="90"/>
      <c r="G84" s="90"/>
      <c r="H84" s="90"/>
      <c r="I84" s="87"/>
      <c r="J84" s="88"/>
      <c r="K84" s="304">
        <v>0.05</v>
      </c>
      <c r="L84" s="861">
        <f>N78*K84</f>
        <v>5721.6495970394781</v>
      </c>
      <c r="M84" s="862"/>
      <c r="N84" s="51"/>
    </row>
    <row r="85" spans="1:14" ht="15.75" thickBot="1">
      <c r="B85" s="91" t="s">
        <v>974</v>
      </c>
      <c r="C85" s="92"/>
      <c r="D85" s="92"/>
      <c r="E85" s="92"/>
      <c r="F85" s="92"/>
      <c r="G85" s="92"/>
      <c r="H85" s="92"/>
      <c r="I85" s="93"/>
      <c r="J85" s="94"/>
      <c r="K85" s="305">
        <v>0.05</v>
      </c>
      <c r="L85" s="863">
        <f>N78*K85</f>
        <v>5721.6495970394781</v>
      </c>
      <c r="M85" s="864"/>
      <c r="N85" s="51"/>
    </row>
    <row r="86" spans="1:14" ht="15.75" thickBot="1">
      <c r="B86" s="827" t="s">
        <v>953</v>
      </c>
      <c r="C86" s="828"/>
      <c r="D86" s="828"/>
      <c r="E86" s="828"/>
      <c r="F86" s="828"/>
      <c r="G86" s="828"/>
      <c r="H86" s="828"/>
      <c r="I86" s="828"/>
      <c r="J86" s="828"/>
      <c r="K86" s="828"/>
      <c r="L86" s="828"/>
      <c r="M86" s="829"/>
      <c r="N86" s="52">
        <f>L83+L84+L85</f>
        <v>34329.897582236867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148762.88952302642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154</v>
      </c>
      <c r="B36" s="840" t="str">
        <f>VLOOKUP(A36,EQUIPOS!A6:D154,3,FALSE)</f>
        <v>Carrotanque Irrigador de asfalto, 1000 GALONES DE CAPACIDAD</v>
      </c>
      <c r="C36" s="841"/>
      <c r="D36" s="841"/>
      <c r="E36" s="841"/>
      <c r="F36" s="841"/>
      <c r="G36" s="841"/>
      <c r="H36" s="842"/>
      <c r="I36" s="267"/>
      <c r="J36" s="268"/>
      <c r="K36" s="269">
        <f>VLOOKUP(A36,EQUIPOS!A6:D163,4,FALSE)</f>
        <v>91870.470713406947</v>
      </c>
      <c r="L36" s="270"/>
      <c r="M36" s="271">
        <v>30</v>
      </c>
      <c r="N36" s="272">
        <f>K36/M36</f>
        <v>3062.3490237802316</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176878.07222450315</v>
      </c>
      <c r="L37" s="270"/>
      <c r="M37" s="271">
        <v>30</v>
      </c>
      <c r="N37" s="272">
        <f>K37/M37</f>
        <v>5895.9357408167716</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134699.55295898035</v>
      </c>
      <c r="L38" s="270"/>
      <c r="M38" s="271">
        <v>30</v>
      </c>
      <c r="N38" s="272">
        <f>K38/M38</f>
        <v>4489.9850986326783</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9.6611347339336664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13457.930997963615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78603.04213390997</v>
      </c>
      <c r="N48" s="272">
        <f>K48*M48</f>
        <v>98253.80266738747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98253.80266738747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31">
        <f>VLOOKUP(A59,TRANSPORTE!A5:D123,4,FALSE)</f>
        <v>1404.1158416360727</v>
      </c>
      <c r="M59" s="832"/>
      <c r="N59" s="287">
        <f>K59*L59</f>
        <v>1755.1448020450907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1755.1448020450907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240</v>
      </c>
      <c r="N71" s="395">
        <f>K71/M71</f>
        <v>521.5874583333333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966.11347339336658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114432.99194078955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22886.598388157912</v>
      </c>
      <c r="M83" s="862"/>
      <c r="N83" s="51"/>
    </row>
    <row r="84" spans="1:14">
      <c r="B84" s="89" t="s">
        <v>973</v>
      </c>
      <c r="C84" s="90"/>
      <c r="D84" s="90"/>
      <c r="E84" s="90"/>
      <c r="F84" s="90"/>
      <c r="G84" s="90"/>
      <c r="H84" s="90"/>
      <c r="I84" s="87"/>
      <c r="J84" s="88"/>
      <c r="K84" s="304">
        <v>0.05</v>
      </c>
      <c r="L84" s="861">
        <f>N78*K84</f>
        <v>5721.6495970394781</v>
      </c>
      <c r="M84" s="862"/>
      <c r="N84" s="51"/>
    </row>
    <row r="85" spans="1:14" ht="15.75" thickBot="1">
      <c r="B85" s="91" t="s">
        <v>974</v>
      </c>
      <c r="C85" s="92"/>
      <c r="D85" s="92"/>
      <c r="E85" s="92"/>
      <c r="F85" s="92"/>
      <c r="G85" s="92"/>
      <c r="H85" s="92"/>
      <c r="I85" s="93"/>
      <c r="J85" s="94"/>
      <c r="K85" s="305">
        <v>0.05</v>
      </c>
      <c r="L85" s="863">
        <f>N78*K85</f>
        <v>5721.6495970394781</v>
      </c>
      <c r="M85" s="864"/>
      <c r="N85" s="51"/>
    </row>
    <row r="86" spans="1:14" ht="15.75" thickBot="1">
      <c r="B86" s="827" t="s">
        <v>953</v>
      </c>
      <c r="C86" s="828"/>
      <c r="D86" s="828"/>
      <c r="E86" s="828"/>
      <c r="F86" s="828"/>
      <c r="G86" s="828"/>
      <c r="H86" s="828"/>
      <c r="I86" s="828"/>
      <c r="J86" s="828"/>
      <c r="K86" s="828"/>
      <c r="L86" s="828"/>
      <c r="M86" s="829"/>
      <c r="N86" s="52">
        <f>L83+L84+L85</f>
        <v>34329.897582236867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148762.88952302642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78034.443628457273</v>
      </c>
      <c r="L36" s="270"/>
      <c r="M36" s="271">
        <v>45</v>
      </c>
      <c r="N36" s="272">
        <f>K36/M36</f>
        <v>1734.0987472990505</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176878.07222450315</v>
      </c>
      <c r="L37" s="270"/>
      <c r="M37" s="271">
        <v>45</v>
      </c>
      <c r="N37" s="272">
        <f>K37/M37</f>
        <v>3930.6238272111809</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134699.55295898035</v>
      </c>
      <c r="L38" s="270"/>
      <c r="M38" s="271">
        <v>45</v>
      </c>
      <c r="N38" s="272">
        <f>K38/M38</f>
        <v>2993.3233990884523</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8664.4867300879741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78603.04213390997</v>
      </c>
      <c r="N48" s="272">
        <f>K48*M48</f>
        <v>102183.95477408296</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510.41041149947716</v>
      </c>
      <c r="N49" s="272">
        <f>K49*M49</f>
        <v>45936.937034952942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148120.89180903591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VLOOKUP(A59,TRANSPORTE!A5:D123,4,FALSE)</f>
        <v>1404.1158416360727</v>
      </c>
      <c r="M59" s="832"/>
      <c r="N59" s="287">
        <f>K59*L59</f>
        <v>1825.3505941268945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1825.3505941268945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159254.80478217968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31850.960956435938</v>
      </c>
      <c r="M83" s="862"/>
      <c r="N83" s="51"/>
    </row>
    <row r="84" spans="1:14">
      <c r="B84" s="89" t="s">
        <v>973</v>
      </c>
      <c r="C84" s="90"/>
      <c r="D84" s="90"/>
      <c r="E84" s="90"/>
      <c r="F84" s="90"/>
      <c r="G84" s="90"/>
      <c r="H84" s="90"/>
      <c r="I84" s="87"/>
      <c r="J84" s="88"/>
      <c r="K84" s="304">
        <v>0.05</v>
      </c>
      <c r="L84" s="861">
        <f>N78*K84</f>
        <v>7962.7402391089845</v>
      </c>
      <c r="M84" s="862"/>
      <c r="N84" s="51"/>
    </row>
    <row r="85" spans="1:14" ht="15.75" thickBot="1">
      <c r="B85" s="91" t="s">
        <v>974</v>
      </c>
      <c r="C85" s="92"/>
      <c r="D85" s="92"/>
      <c r="E85" s="92"/>
      <c r="F85" s="92"/>
      <c r="G85" s="92"/>
      <c r="H85" s="92"/>
      <c r="I85" s="93"/>
      <c r="J85" s="94"/>
      <c r="K85" s="305">
        <v>0.05</v>
      </c>
      <c r="L85" s="863">
        <f>N78*K85</f>
        <v>7962.7402391089845</v>
      </c>
      <c r="M85" s="864"/>
      <c r="N85" s="51"/>
    </row>
    <row r="86" spans="1:14" ht="15.75" thickBot="1">
      <c r="B86" s="827" t="s">
        <v>953</v>
      </c>
      <c r="C86" s="828"/>
      <c r="D86" s="828"/>
      <c r="E86" s="828"/>
      <c r="F86" s="828"/>
      <c r="G86" s="828"/>
      <c r="H86" s="828"/>
      <c r="I86" s="828"/>
      <c r="J86" s="828"/>
      <c r="K86" s="828"/>
      <c r="L86" s="828"/>
      <c r="M86" s="829"/>
      <c r="N86" s="52">
        <f>L83+L84+L85</f>
        <v>47776.441434653905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207031.24621683359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78034.443628457273</v>
      </c>
      <c r="L36" s="270"/>
      <c r="M36" s="271">
        <v>45</v>
      </c>
      <c r="N36" s="272">
        <f>K36/M36</f>
        <v>1734.0987472990505</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176878.07222450315</v>
      </c>
      <c r="L37" s="270"/>
      <c r="M37" s="271">
        <v>45</v>
      </c>
      <c r="N37" s="272">
        <f>K37/M37</f>
        <v>3930.6238272111809</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134699.55295898035</v>
      </c>
      <c r="L38" s="270"/>
      <c r="M38" s="271">
        <v>45</v>
      </c>
      <c r="N38" s="272">
        <f>K38/M38</f>
        <v>2993.3233990884523</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8664.4867300879741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78603.04213390997</v>
      </c>
      <c r="N48" s="272">
        <f>K48*M48</f>
        <v>102183.95477408296</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510.41041149947716</v>
      </c>
      <c r="N49" s="272">
        <f>K49*M49</f>
        <v>45936.937034952942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148120.89180903591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VLOOKUP(A59,TRANSPORTE!A5:D123,4,FALSE)</f>
        <v>1404.1158416360727</v>
      </c>
      <c r="M59" s="832"/>
      <c r="N59" s="287">
        <f>K59*L59</f>
        <v>1825.3505941268945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1825.3505941268945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159254.80478217968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31850.960956435938</v>
      </c>
      <c r="M83" s="862"/>
      <c r="N83" s="51"/>
    </row>
    <row r="84" spans="1:14">
      <c r="B84" s="89" t="s">
        <v>973</v>
      </c>
      <c r="C84" s="90"/>
      <c r="D84" s="90"/>
      <c r="E84" s="90"/>
      <c r="F84" s="90"/>
      <c r="G84" s="90"/>
      <c r="H84" s="90"/>
      <c r="I84" s="87"/>
      <c r="J84" s="88"/>
      <c r="K84" s="304">
        <v>0.05</v>
      </c>
      <c r="L84" s="861">
        <f>N78*K84</f>
        <v>7962.7402391089845</v>
      </c>
      <c r="M84" s="862"/>
      <c r="N84" s="51"/>
    </row>
    <row r="85" spans="1:14" ht="15.75" thickBot="1">
      <c r="B85" s="91" t="s">
        <v>974</v>
      </c>
      <c r="C85" s="92"/>
      <c r="D85" s="92"/>
      <c r="E85" s="92"/>
      <c r="F85" s="92"/>
      <c r="G85" s="92"/>
      <c r="H85" s="92"/>
      <c r="I85" s="93"/>
      <c r="J85" s="94"/>
      <c r="K85" s="305">
        <v>0.05</v>
      </c>
      <c r="L85" s="863">
        <f>N78*K85</f>
        <v>7962.7402391089845</v>
      </c>
      <c r="M85" s="864"/>
      <c r="N85" s="51"/>
    </row>
    <row r="86" spans="1:14" ht="15.75" thickBot="1">
      <c r="B86" s="827" t="s">
        <v>953</v>
      </c>
      <c r="C86" s="828"/>
      <c r="D86" s="828"/>
      <c r="E86" s="828"/>
      <c r="F86" s="828"/>
      <c r="G86" s="828"/>
      <c r="H86" s="828"/>
      <c r="I86" s="828"/>
      <c r="J86" s="828"/>
      <c r="K86" s="828"/>
      <c r="L86" s="828"/>
      <c r="M86" s="829"/>
      <c r="N86" s="52">
        <f>L83+L84+L85</f>
        <v>47776.441434653905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207031.24621683359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78034.443628457273</v>
      </c>
      <c r="L36" s="270"/>
      <c r="M36" s="271">
        <v>45</v>
      </c>
      <c r="N36" s="272">
        <f>K36/M36</f>
        <v>1734.0987472990505</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176878.07222450315</v>
      </c>
      <c r="L37" s="270"/>
      <c r="M37" s="271">
        <v>45</v>
      </c>
      <c r="N37" s="272">
        <f>K37/M37</f>
        <v>3930.6238272111809</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134699.55295898035</v>
      </c>
      <c r="L38" s="270"/>
      <c r="M38" s="271">
        <v>45</v>
      </c>
      <c r="N38" s="272">
        <f>K38/M38</f>
        <v>2993.3233990884523</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8664.4867300879741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78603.04213390997</v>
      </c>
      <c r="N48" s="272">
        <f>K48*M48</f>
        <v>102183.95477408296</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510.41041149947716</v>
      </c>
      <c r="N49" s="272">
        <f>K49*M49</f>
        <v>45936.937034952942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148120.89180903591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VLOOKUP(A59,TRANSPORTE!A5:D123,4,FALSE)</f>
        <v>1404.1158416360727</v>
      </c>
      <c r="M59" s="832"/>
      <c r="N59" s="287">
        <f>K59*L59</f>
        <v>1825.3505941268945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1825.3505941268945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159254.80478217968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31850.960956435938</v>
      </c>
      <c r="M83" s="862"/>
      <c r="N83" s="51"/>
    </row>
    <row r="84" spans="1:14">
      <c r="B84" s="89" t="s">
        <v>973</v>
      </c>
      <c r="C84" s="90"/>
      <c r="D84" s="90"/>
      <c r="E84" s="90"/>
      <c r="F84" s="90"/>
      <c r="G84" s="90"/>
      <c r="H84" s="90"/>
      <c r="I84" s="87"/>
      <c r="J84" s="88"/>
      <c r="K84" s="304">
        <v>0.05</v>
      </c>
      <c r="L84" s="861">
        <f>N78*K84</f>
        <v>7962.7402391089845</v>
      </c>
      <c r="M84" s="862"/>
      <c r="N84" s="51"/>
    </row>
    <row r="85" spans="1:14" ht="15.75" thickBot="1">
      <c r="B85" s="91" t="s">
        <v>974</v>
      </c>
      <c r="C85" s="92"/>
      <c r="D85" s="92"/>
      <c r="E85" s="92"/>
      <c r="F85" s="92"/>
      <c r="G85" s="92"/>
      <c r="H85" s="92"/>
      <c r="I85" s="93"/>
      <c r="J85" s="94"/>
      <c r="K85" s="305">
        <v>0.05</v>
      </c>
      <c r="L85" s="863">
        <f>N78*K85</f>
        <v>7962.7402391089845</v>
      </c>
      <c r="M85" s="864"/>
      <c r="N85" s="51"/>
    </row>
    <row r="86" spans="1:14" ht="15.75" thickBot="1">
      <c r="B86" s="827" t="s">
        <v>953</v>
      </c>
      <c r="C86" s="828"/>
      <c r="D86" s="828"/>
      <c r="E86" s="828"/>
      <c r="F86" s="828"/>
      <c r="G86" s="828"/>
      <c r="H86" s="828"/>
      <c r="I86" s="828"/>
      <c r="J86" s="828"/>
      <c r="K86" s="828"/>
      <c r="L86" s="828"/>
      <c r="M86" s="829"/>
      <c r="N86" s="52">
        <f>L83+L84+L85</f>
        <v>47776.441434653905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207031.24621683359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78034.443628457273</v>
      </c>
      <c r="L36" s="270"/>
      <c r="M36" s="271">
        <v>45</v>
      </c>
      <c r="N36" s="272">
        <f>K36/M36</f>
        <v>1734.0987472990505</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176878.07222450315</v>
      </c>
      <c r="L37" s="270"/>
      <c r="M37" s="271">
        <v>45</v>
      </c>
      <c r="N37" s="272">
        <f>K37/M37</f>
        <v>3930.6238272111809</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134699.55295898035</v>
      </c>
      <c r="L38" s="270"/>
      <c r="M38" s="271">
        <v>45</v>
      </c>
      <c r="N38" s="272">
        <f>K38/M38</f>
        <v>2993.3233990884523</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8664.4867300879741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78603.04213390997</v>
      </c>
      <c r="N48" s="272">
        <f>K48*M48</f>
        <v>102183.95477408296</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510.41041149947716</v>
      </c>
      <c r="N49" s="272">
        <f>K49*M49</f>
        <v>45936.937034952942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148120.89180903591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VLOOKUP(A59,TRANSPORTE!A5:D123,4,FALSE)</f>
        <v>1404.1158416360727</v>
      </c>
      <c r="M59" s="832"/>
      <c r="N59" s="287">
        <f>K59*L59</f>
        <v>1825.3505941268945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1825.3505941268945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159254.80478217968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31850.960956435938</v>
      </c>
      <c r="M83" s="862"/>
      <c r="N83" s="51"/>
    </row>
    <row r="84" spans="1:14">
      <c r="B84" s="89" t="s">
        <v>973</v>
      </c>
      <c r="C84" s="90"/>
      <c r="D84" s="90"/>
      <c r="E84" s="90"/>
      <c r="F84" s="90"/>
      <c r="G84" s="90"/>
      <c r="H84" s="90"/>
      <c r="I84" s="87"/>
      <c r="J84" s="88"/>
      <c r="K84" s="304">
        <v>0.05</v>
      </c>
      <c r="L84" s="861">
        <f>N78*K84</f>
        <v>7962.7402391089845</v>
      </c>
      <c r="M84" s="862"/>
      <c r="N84" s="51"/>
    </row>
    <row r="85" spans="1:14" ht="15.75" thickBot="1">
      <c r="B85" s="91" t="s">
        <v>974</v>
      </c>
      <c r="C85" s="92"/>
      <c r="D85" s="92"/>
      <c r="E85" s="92"/>
      <c r="F85" s="92"/>
      <c r="G85" s="92"/>
      <c r="H85" s="92"/>
      <c r="I85" s="93"/>
      <c r="J85" s="94"/>
      <c r="K85" s="305">
        <v>0.05</v>
      </c>
      <c r="L85" s="863">
        <f>N78*K85</f>
        <v>7962.7402391089845</v>
      </c>
      <c r="M85" s="864"/>
      <c r="N85" s="51"/>
    </row>
    <row r="86" spans="1:14" ht="15.75" thickBot="1">
      <c r="B86" s="827" t="s">
        <v>953</v>
      </c>
      <c r="C86" s="828"/>
      <c r="D86" s="828"/>
      <c r="E86" s="828"/>
      <c r="F86" s="828"/>
      <c r="G86" s="828"/>
      <c r="H86" s="828"/>
      <c r="I86" s="828"/>
      <c r="J86" s="828"/>
      <c r="K86" s="828"/>
      <c r="L86" s="828"/>
      <c r="M86" s="829"/>
      <c r="N86" s="52">
        <f>L83+L84+L85</f>
        <v>47776.441434653905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207031.24621683359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78034.443628457273</v>
      </c>
      <c r="L36" s="270"/>
      <c r="M36" s="271">
        <v>45</v>
      </c>
      <c r="N36" s="272">
        <f>K36/M36</f>
        <v>1734.0987472990505</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176878.07222450315</v>
      </c>
      <c r="L37" s="270"/>
      <c r="M37" s="271">
        <v>45</v>
      </c>
      <c r="N37" s="272">
        <f>K37/M37</f>
        <v>3930.6238272111809</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134699.55295898035</v>
      </c>
      <c r="L38" s="270"/>
      <c r="M38" s="271">
        <v>45</v>
      </c>
      <c r="N38" s="272">
        <f>K38/M38</f>
        <v>2993.3233990884523</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8664.4867300879741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78603.04213390997</v>
      </c>
      <c r="N48" s="272">
        <f>K48*M48</f>
        <v>102183.95477408296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102183.95477408296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VLOOKUP(A59,TRANSPORTE!A5:D123,4,FALSE)</f>
        <v>1404.1158416360727</v>
      </c>
      <c r="M59" s="832"/>
      <c r="N59" s="287">
        <f>K59*L59</f>
        <v>1825.3505941268945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1825.3505941268945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113317.86774722673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22663.573549445347</v>
      </c>
      <c r="M83" s="862"/>
      <c r="N83" s="51"/>
    </row>
    <row r="84" spans="1:14">
      <c r="B84" s="89" t="s">
        <v>973</v>
      </c>
      <c r="C84" s="90"/>
      <c r="D84" s="90"/>
      <c r="E84" s="90"/>
      <c r="F84" s="90"/>
      <c r="G84" s="90"/>
      <c r="H84" s="90"/>
      <c r="I84" s="87"/>
      <c r="J84" s="88"/>
      <c r="K84" s="304">
        <v>0.05</v>
      </c>
      <c r="L84" s="861">
        <f>N78*K84</f>
        <v>5665.8933873613369</v>
      </c>
      <c r="M84" s="862"/>
      <c r="N84" s="51"/>
    </row>
    <row r="85" spans="1:14" ht="15.75" thickBot="1">
      <c r="B85" s="91" t="s">
        <v>974</v>
      </c>
      <c r="C85" s="92"/>
      <c r="D85" s="92"/>
      <c r="E85" s="92"/>
      <c r="F85" s="92"/>
      <c r="G85" s="92"/>
      <c r="H85" s="92"/>
      <c r="I85" s="93"/>
      <c r="J85" s="94"/>
      <c r="K85" s="305">
        <v>0.05</v>
      </c>
      <c r="L85" s="863">
        <f>N78*K85</f>
        <v>5665.8933873613369</v>
      </c>
      <c r="M85" s="864"/>
      <c r="N85" s="51"/>
    </row>
    <row r="86" spans="1:14" ht="15.75" thickBot="1">
      <c r="B86" s="827" t="s">
        <v>953</v>
      </c>
      <c r="C86" s="828"/>
      <c r="D86" s="828"/>
      <c r="E86" s="828"/>
      <c r="F86" s="828"/>
      <c r="G86" s="828"/>
      <c r="H86" s="828"/>
      <c r="I86" s="828"/>
      <c r="J86" s="828"/>
      <c r="K86" s="828"/>
      <c r="L86" s="828"/>
      <c r="M86" s="829"/>
      <c r="N86" s="52">
        <f>L83+L84+L85</f>
        <v>33995.360324168018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147313.22807139475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78034.443628457273</v>
      </c>
      <c r="L36" s="270"/>
      <c r="M36" s="271">
        <v>45</v>
      </c>
      <c r="N36" s="272">
        <f>K36/M36</f>
        <v>1734.0987472990505</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176878.07222450315</v>
      </c>
      <c r="L37" s="270"/>
      <c r="M37" s="271">
        <v>45</v>
      </c>
      <c r="N37" s="272">
        <f>K37/M37</f>
        <v>3930.6238272111809</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134699.55295898035</v>
      </c>
      <c r="L38" s="270"/>
      <c r="M38" s="271">
        <v>45</v>
      </c>
      <c r="N38" s="272">
        <f>K38/M38</f>
        <v>2993.3233990884523</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8664.4867300879741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78603.04213390997</v>
      </c>
      <c r="N48" s="272">
        <f>K48*M48</f>
        <v>102183.95477408296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102183.95477408296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VLOOKUP(A59,TRANSPORTE!A5:D123,4,FALSE)</f>
        <v>1404.1158416360727</v>
      </c>
      <c r="M59" s="832"/>
      <c r="N59" s="287">
        <f>K59*L59</f>
        <v>1825.3505941268945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1825.3505941268945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113317.86774722673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22663.573549445347</v>
      </c>
      <c r="M83" s="862"/>
      <c r="N83" s="51"/>
    </row>
    <row r="84" spans="1:14">
      <c r="B84" s="89" t="s">
        <v>973</v>
      </c>
      <c r="C84" s="90"/>
      <c r="D84" s="90"/>
      <c r="E84" s="90"/>
      <c r="F84" s="90"/>
      <c r="G84" s="90"/>
      <c r="H84" s="90"/>
      <c r="I84" s="87"/>
      <c r="J84" s="88"/>
      <c r="K84" s="304">
        <v>0.05</v>
      </c>
      <c r="L84" s="861">
        <f>N78*K84</f>
        <v>5665.8933873613369</v>
      </c>
      <c r="M84" s="862"/>
      <c r="N84" s="51"/>
    </row>
    <row r="85" spans="1:14" ht="15.75" thickBot="1">
      <c r="B85" s="91" t="s">
        <v>974</v>
      </c>
      <c r="C85" s="92"/>
      <c r="D85" s="92"/>
      <c r="E85" s="92"/>
      <c r="F85" s="92"/>
      <c r="G85" s="92"/>
      <c r="H85" s="92"/>
      <c r="I85" s="93"/>
      <c r="J85" s="94"/>
      <c r="K85" s="305">
        <v>0.05</v>
      </c>
      <c r="L85" s="863">
        <f>N78*K85</f>
        <v>5665.8933873613369</v>
      </c>
      <c r="M85" s="864"/>
      <c r="N85" s="51"/>
    </row>
    <row r="86" spans="1:14" ht="15.75" thickBot="1">
      <c r="B86" s="827" t="s">
        <v>953</v>
      </c>
      <c r="C86" s="828"/>
      <c r="D86" s="828"/>
      <c r="E86" s="828"/>
      <c r="F86" s="828"/>
      <c r="G86" s="828"/>
      <c r="H86" s="828"/>
      <c r="I86" s="828"/>
      <c r="J86" s="828"/>
      <c r="K86" s="828"/>
      <c r="L86" s="828"/>
      <c r="M86" s="829"/>
      <c r="N86" s="52">
        <f>L83+L84+L85</f>
        <v>33995.360324168018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147313.22807139475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78034.443628457273</v>
      </c>
      <c r="L36" s="270"/>
      <c r="M36" s="271">
        <v>45</v>
      </c>
      <c r="N36" s="272">
        <f>K36/M36</f>
        <v>1734.0987472990505</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176878.07222450315</v>
      </c>
      <c r="L37" s="270"/>
      <c r="M37" s="271">
        <v>45</v>
      </c>
      <c r="N37" s="272">
        <f>K37/M37</f>
        <v>3930.6238272111809</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134699.55295898035</v>
      </c>
      <c r="L38" s="270"/>
      <c r="M38" s="271">
        <v>45</v>
      </c>
      <c r="N38" s="272">
        <f>K38/M38</f>
        <v>2993.3233990884523</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8664.4867300879741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78603.04213390997</v>
      </c>
      <c r="N48" s="272">
        <f>K48*M48</f>
        <v>102183.95477408296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102183.95477408296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VLOOKUP(A59,TRANSPORTE!A5:D123,4,FALSE)</f>
        <v>1404.1158416360727</v>
      </c>
      <c r="M59" s="832"/>
      <c r="N59" s="287">
        <f>K59*L59</f>
        <v>1825.3505941268945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1825.3505941268945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113317.86774722673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22663.573549445347</v>
      </c>
      <c r="M83" s="862"/>
      <c r="N83" s="51"/>
    </row>
    <row r="84" spans="1:14">
      <c r="B84" s="89" t="s">
        <v>973</v>
      </c>
      <c r="C84" s="90"/>
      <c r="D84" s="90"/>
      <c r="E84" s="90"/>
      <c r="F84" s="90"/>
      <c r="G84" s="90"/>
      <c r="H84" s="90"/>
      <c r="I84" s="87"/>
      <c r="J84" s="88"/>
      <c r="K84" s="304">
        <v>0.05</v>
      </c>
      <c r="L84" s="861">
        <f>N78*K84</f>
        <v>5665.8933873613369</v>
      </c>
      <c r="M84" s="862"/>
      <c r="N84" s="51"/>
    </row>
    <row r="85" spans="1:14" ht="15.75" thickBot="1">
      <c r="B85" s="91" t="s">
        <v>974</v>
      </c>
      <c r="C85" s="92"/>
      <c r="D85" s="92"/>
      <c r="E85" s="92"/>
      <c r="F85" s="92"/>
      <c r="G85" s="92"/>
      <c r="H85" s="92"/>
      <c r="I85" s="93"/>
      <c r="J85" s="94"/>
      <c r="K85" s="305">
        <v>0.05</v>
      </c>
      <c r="L85" s="863">
        <f>N78*K85</f>
        <v>5665.8933873613369</v>
      </c>
      <c r="M85" s="864"/>
      <c r="N85" s="51"/>
    </row>
    <row r="86" spans="1:14" ht="15.75" thickBot="1">
      <c r="B86" s="827" t="s">
        <v>953</v>
      </c>
      <c r="C86" s="828"/>
      <c r="D86" s="828"/>
      <c r="E86" s="828"/>
      <c r="F86" s="828"/>
      <c r="G86" s="828"/>
      <c r="H86" s="828"/>
      <c r="I86" s="828"/>
      <c r="J86" s="828"/>
      <c r="K86" s="828"/>
      <c r="L86" s="828"/>
      <c r="M86" s="829"/>
      <c r="N86" s="52">
        <f>L83+L84+L85</f>
        <v>33995.360324168018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147313.22807139475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78034.443628457273</v>
      </c>
      <c r="L36" s="270"/>
      <c r="M36" s="271">
        <v>45</v>
      </c>
      <c r="N36" s="272">
        <f>K36/M36</f>
        <v>1734.0987472990505</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176878.07222450315</v>
      </c>
      <c r="L37" s="270"/>
      <c r="M37" s="271">
        <v>45</v>
      </c>
      <c r="N37" s="272">
        <f>K37/M37</f>
        <v>3930.6238272111809</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134699.55295898035</v>
      </c>
      <c r="L38" s="270"/>
      <c r="M38" s="271">
        <v>45</v>
      </c>
      <c r="N38" s="272">
        <f>K38/M38</f>
        <v>2993.3233990884523</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8664.4867300879741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78603.04213390997</v>
      </c>
      <c r="N48" s="272">
        <f>K48*M48</f>
        <v>102183.95477408296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102183.95477408296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VLOOKUP(A59,TRANSPORTE!A5:D123,4,FALSE)</f>
        <v>1404.1158416360727</v>
      </c>
      <c r="M59" s="832"/>
      <c r="N59" s="287">
        <f>K59*L59</f>
        <v>1825.3505941268945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1825.3505941268945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113317.86774722673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22663.573549445347</v>
      </c>
      <c r="M83" s="862"/>
      <c r="N83" s="51"/>
    </row>
    <row r="84" spans="1:14">
      <c r="B84" s="89" t="s">
        <v>973</v>
      </c>
      <c r="C84" s="90"/>
      <c r="D84" s="90"/>
      <c r="E84" s="90"/>
      <c r="F84" s="90"/>
      <c r="G84" s="90"/>
      <c r="H84" s="90"/>
      <c r="I84" s="87"/>
      <c r="J84" s="88"/>
      <c r="K84" s="304">
        <v>0.05</v>
      </c>
      <c r="L84" s="861">
        <f>N78*K84</f>
        <v>5665.8933873613369</v>
      </c>
      <c r="M84" s="862"/>
      <c r="N84" s="51"/>
    </row>
    <row r="85" spans="1:14" ht="15.75" thickBot="1">
      <c r="B85" s="91" t="s">
        <v>974</v>
      </c>
      <c r="C85" s="92"/>
      <c r="D85" s="92"/>
      <c r="E85" s="92"/>
      <c r="F85" s="92"/>
      <c r="G85" s="92"/>
      <c r="H85" s="92"/>
      <c r="I85" s="93"/>
      <c r="J85" s="94"/>
      <c r="K85" s="305">
        <v>0.05</v>
      </c>
      <c r="L85" s="863">
        <f>N78*K85</f>
        <v>5665.8933873613369</v>
      </c>
      <c r="M85" s="864"/>
      <c r="N85" s="51"/>
    </row>
    <row r="86" spans="1:14" ht="15.75" thickBot="1">
      <c r="B86" s="827" t="s">
        <v>953</v>
      </c>
      <c r="C86" s="828"/>
      <c r="D86" s="828"/>
      <c r="E86" s="828"/>
      <c r="F86" s="828"/>
      <c r="G86" s="828"/>
      <c r="H86" s="828"/>
      <c r="I86" s="828"/>
      <c r="J86" s="828"/>
      <c r="K86" s="828"/>
      <c r="L86" s="828"/>
      <c r="M86" s="829"/>
      <c r="N86" s="52">
        <f>L83+L84+L85</f>
        <v>33995.360324168018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147313.22807139475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510.41041149947716</v>
      </c>
      <c r="N48" s="272">
        <f>K48*M48</f>
        <v>510.41041149947716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510.41041149947716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510.41041149947716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102.08208229989543</v>
      </c>
      <c r="M83" s="862"/>
      <c r="N83" s="51"/>
    </row>
    <row r="84" spans="1:14">
      <c r="B84" s="89" t="s">
        <v>973</v>
      </c>
      <c r="C84" s="90"/>
      <c r="D84" s="90"/>
      <c r="E84" s="90"/>
      <c r="F84" s="90"/>
      <c r="G84" s="90"/>
      <c r="H84" s="90"/>
      <c r="I84" s="87"/>
      <c r="J84" s="88"/>
      <c r="K84" s="304">
        <v>0.05</v>
      </c>
      <c r="L84" s="861">
        <f>N78*K84</f>
        <v>25.520520574973858</v>
      </c>
      <c r="M84" s="862"/>
      <c r="N84" s="51"/>
    </row>
    <row r="85" spans="1:14" ht="15.75" thickBot="1">
      <c r="B85" s="91" t="s">
        <v>974</v>
      </c>
      <c r="C85" s="92"/>
      <c r="D85" s="92"/>
      <c r="E85" s="92"/>
      <c r="F85" s="92"/>
      <c r="G85" s="92"/>
      <c r="H85" s="92"/>
      <c r="I85" s="93"/>
      <c r="J85" s="94"/>
      <c r="K85" s="305">
        <v>0.05</v>
      </c>
      <c r="L85" s="863">
        <f>N78*K85</f>
        <v>25.520520574973858</v>
      </c>
      <c r="M85" s="864"/>
      <c r="N85" s="51"/>
    </row>
    <row r="86" spans="1:14" ht="15.75" thickBot="1">
      <c r="B86" s="827" t="s">
        <v>953</v>
      </c>
      <c r="C86" s="828"/>
      <c r="D86" s="828"/>
      <c r="E86" s="828"/>
      <c r="F86" s="828"/>
      <c r="G86" s="828"/>
      <c r="H86" s="828"/>
      <c r="I86" s="828"/>
      <c r="J86" s="828"/>
      <c r="K86" s="828"/>
      <c r="L86" s="828"/>
      <c r="M86" s="829"/>
      <c r="N86" s="52">
        <f>L83+L84+L85</f>
        <v>153.12312344984315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663.53353494932026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78034.443628457273</v>
      </c>
      <c r="L36" s="270"/>
      <c r="M36" s="271">
        <v>45</v>
      </c>
      <c r="N36" s="272">
        <f>K36/M36</f>
        <v>1734.0987472990505</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176878.07222450315</v>
      </c>
      <c r="L37" s="270"/>
      <c r="M37" s="271">
        <v>45</v>
      </c>
      <c r="N37" s="272">
        <f>K37/M37</f>
        <v>3930.6238272111809</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134699.55295898035</v>
      </c>
      <c r="L38" s="270"/>
      <c r="M38" s="271">
        <v>45</v>
      </c>
      <c r="N38" s="272">
        <f>K38/M38</f>
        <v>2993.3233990884523</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8664.4867300879741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78603.04213390997</v>
      </c>
      <c r="N48" s="272">
        <f>K48*M48</f>
        <v>102183.95477408296</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510.41041149947716</v>
      </c>
      <c r="N49" s="272">
        <f>K49*M49</f>
        <v>45936.937034952942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148120.89180903591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VLOOKUP(A59,TRANSPORTE!A5:D123,4,FALSE)</f>
        <v>1404.1158416360727</v>
      </c>
      <c r="M59" s="832"/>
      <c r="N59" s="287">
        <f>K59*L59</f>
        <v>1825.3505941268945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1825.3505941268945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159254.80478217968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31850.960956435938</v>
      </c>
      <c r="M83" s="862"/>
      <c r="N83" s="51"/>
    </row>
    <row r="84" spans="1:14">
      <c r="B84" s="89" t="s">
        <v>973</v>
      </c>
      <c r="C84" s="90"/>
      <c r="D84" s="90"/>
      <c r="E84" s="90"/>
      <c r="F84" s="90"/>
      <c r="G84" s="90"/>
      <c r="H84" s="90"/>
      <c r="I84" s="87"/>
      <c r="J84" s="88"/>
      <c r="K84" s="304">
        <v>0.05</v>
      </c>
      <c r="L84" s="861">
        <f>N78*K84</f>
        <v>7962.7402391089845</v>
      </c>
      <c r="M84" s="862"/>
      <c r="N84" s="51"/>
    </row>
    <row r="85" spans="1:14" ht="15.75" thickBot="1">
      <c r="B85" s="91" t="s">
        <v>974</v>
      </c>
      <c r="C85" s="92"/>
      <c r="D85" s="92"/>
      <c r="E85" s="92"/>
      <c r="F85" s="92"/>
      <c r="G85" s="92"/>
      <c r="H85" s="92"/>
      <c r="I85" s="93"/>
      <c r="J85" s="94"/>
      <c r="K85" s="305">
        <v>0.05</v>
      </c>
      <c r="L85" s="863">
        <f>N78*K85</f>
        <v>7962.7402391089845</v>
      </c>
      <c r="M85" s="864"/>
      <c r="N85" s="51"/>
    </row>
    <row r="86" spans="1:14" ht="15.75" thickBot="1">
      <c r="B86" s="827" t="s">
        <v>953</v>
      </c>
      <c r="C86" s="828"/>
      <c r="D86" s="828"/>
      <c r="E86" s="828"/>
      <c r="F86" s="828"/>
      <c r="G86" s="828"/>
      <c r="H86" s="828"/>
      <c r="I86" s="828"/>
      <c r="J86" s="828"/>
      <c r="K86" s="828"/>
      <c r="L86" s="828"/>
      <c r="M86" s="829"/>
      <c r="N86" s="52">
        <f>L83+L84+L85</f>
        <v>47776.441434653905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207031.24621683359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78034.443628457273</v>
      </c>
      <c r="L36" s="270"/>
      <c r="M36" s="271">
        <v>45</v>
      </c>
      <c r="N36" s="272">
        <f>K36/M36</f>
        <v>1734.0987472990505</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176878.07222450315</v>
      </c>
      <c r="L37" s="270"/>
      <c r="M37" s="271">
        <v>45</v>
      </c>
      <c r="N37" s="272">
        <f>K37/M37</f>
        <v>3930.6238272111809</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134699.55295898035</v>
      </c>
      <c r="L38" s="270"/>
      <c r="M38" s="271">
        <v>45</v>
      </c>
      <c r="N38" s="272">
        <f>K38/M38</f>
        <v>2993.3233990884523</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8664.4867300879741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78603.04213390997</v>
      </c>
      <c r="N48" s="272">
        <f>K48*M48</f>
        <v>102183.95477408296</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510.41041149947716</v>
      </c>
      <c r="N49" s="272">
        <f>K49*M49</f>
        <v>45936.937034952942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148120.89180903591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VLOOKUP(A59,TRANSPORTE!A5:D123,4,FALSE)</f>
        <v>1404.1158416360727</v>
      </c>
      <c r="M59" s="832"/>
      <c r="N59" s="287">
        <f>K59*L59</f>
        <v>1825.3505941268945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1825.3505941268945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159254.80478217968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31850.960956435938</v>
      </c>
      <c r="M83" s="862"/>
      <c r="N83" s="51"/>
    </row>
    <row r="84" spans="1:14">
      <c r="B84" s="89" t="s">
        <v>973</v>
      </c>
      <c r="C84" s="90"/>
      <c r="D84" s="90"/>
      <c r="E84" s="90"/>
      <c r="F84" s="90"/>
      <c r="G84" s="90"/>
      <c r="H84" s="90"/>
      <c r="I84" s="87"/>
      <c r="J84" s="88"/>
      <c r="K84" s="304">
        <v>0.05</v>
      </c>
      <c r="L84" s="861">
        <f>N78*K84</f>
        <v>7962.7402391089845</v>
      </c>
      <c r="M84" s="862"/>
      <c r="N84" s="51"/>
    </row>
    <row r="85" spans="1:14" ht="15.75" thickBot="1">
      <c r="B85" s="91" t="s">
        <v>974</v>
      </c>
      <c r="C85" s="92"/>
      <c r="D85" s="92"/>
      <c r="E85" s="92"/>
      <c r="F85" s="92"/>
      <c r="G85" s="92"/>
      <c r="H85" s="92"/>
      <c r="I85" s="93"/>
      <c r="J85" s="94"/>
      <c r="K85" s="305">
        <v>0.05</v>
      </c>
      <c r="L85" s="863">
        <f>N78*K85</f>
        <v>7962.7402391089845</v>
      </c>
      <c r="M85" s="864"/>
      <c r="N85" s="51"/>
    </row>
    <row r="86" spans="1:14" ht="15.75" thickBot="1">
      <c r="B86" s="827" t="s">
        <v>953</v>
      </c>
      <c r="C86" s="828"/>
      <c r="D86" s="828"/>
      <c r="E86" s="828"/>
      <c r="F86" s="828"/>
      <c r="G86" s="828"/>
      <c r="H86" s="828"/>
      <c r="I86" s="828"/>
      <c r="J86" s="828"/>
      <c r="K86" s="828"/>
      <c r="L86" s="828"/>
      <c r="M86" s="829"/>
      <c r="N86" s="52">
        <f>L83+L84+L85</f>
        <v>47776.441434653905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207031.24621683359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78034.443628457273</v>
      </c>
      <c r="L36" s="270"/>
      <c r="M36" s="271">
        <v>45</v>
      </c>
      <c r="N36" s="272">
        <f>K36/M36</f>
        <v>1734.0987472990505</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176878.07222450315</v>
      </c>
      <c r="L37" s="270"/>
      <c r="M37" s="271">
        <v>45</v>
      </c>
      <c r="N37" s="272">
        <f>K37/M37</f>
        <v>3930.6238272111809</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134699.55295898035</v>
      </c>
      <c r="L38" s="270"/>
      <c r="M38" s="271">
        <v>45</v>
      </c>
      <c r="N38" s="272">
        <f>K38/M38</f>
        <v>2993.3233990884523</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8664.4867300879741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78603.04213390997</v>
      </c>
      <c r="N48" s="272">
        <f>K48*M48</f>
        <v>102183.95477408296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102183.95477408296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VLOOKUP(A59,TRANSPORTE!A5:D123,4,FALSE)</f>
        <v>1404.1158416360727</v>
      </c>
      <c r="M59" s="832"/>
      <c r="N59" s="287">
        <f>K59*L59</f>
        <v>1825.3505941268945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1825.3505941268945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113317.86774722673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22663.573549445347</v>
      </c>
      <c r="M83" s="862"/>
      <c r="N83" s="51"/>
    </row>
    <row r="84" spans="1:14">
      <c r="B84" s="89" t="s">
        <v>973</v>
      </c>
      <c r="C84" s="90"/>
      <c r="D84" s="90"/>
      <c r="E84" s="90"/>
      <c r="F84" s="90"/>
      <c r="G84" s="90"/>
      <c r="H84" s="90"/>
      <c r="I84" s="87"/>
      <c r="J84" s="88"/>
      <c r="K84" s="304">
        <v>0.05</v>
      </c>
      <c r="L84" s="861">
        <f>N78*K84</f>
        <v>5665.8933873613369</v>
      </c>
      <c r="M84" s="862"/>
      <c r="N84" s="51"/>
    </row>
    <row r="85" spans="1:14" ht="15.75" thickBot="1">
      <c r="B85" s="91" t="s">
        <v>974</v>
      </c>
      <c r="C85" s="92"/>
      <c r="D85" s="92"/>
      <c r="E85" s="92"/>
      <c r="F85" s="92"/>
      <c r="G85" s="92"/>
      <c r="H85" s="92"/>
      <c r="I85" s="93"/>
      <c r="J85" s="94"/>
      <c r="K85" s="305">
        <v>0.05</v>
      </c>
      <c r="L85" s="863">
        <f>N78*K85</f>
        <v>5665.8933873613369</v>
      </c>
      <c r="M85" s="864"/>
      <c r="N85" s="51"/>
    </row>
    <row r="86" spans="1:14" ht="15.75" thickBot="1">
      <c r="B86" s="827" t="s">
        <v>953</v>
      </c>
      <c r="C86" s="828"/>
      <c r="D86" s="828"/>
      <c r="E86" s="828"/>
      <c r="F86" s="828"/>
      <c r="G86" s="828"/>
      <c r="H86" s="828"/>
      <c r="I86" s="828"/>
      <c r="J86" s="828"/>
      <c r="K86" s="828"/>
      <c r="L86" s="828"/>
      <c r="M86" s="829"/>
      <c r="N86" s="52">
        <f>L83+L84+L85</f>
        <v>33995.360324168018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147313.22807139475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152</v>
      </c>
      <c r="B36" s="840" t="str">
        <f>VLOOKUP(A36,EQUIPOS!A6:D154,3,FALSE)</f>
        <v xml:space="preserve">Carrotanque de agua(1000 Galones) </v>
      </c>
      <c r="C36" s="841"/>
      <c r="D36" s="841"/>
      <c r="E36" s="841"/>
      <c r="F36" s="841"/>
      <c r="G36" s="841"/>
      <c r="H36" s="842"/>
      <c r="I36" s="267"/>
      <c r="J36" s="268"/>
      <c r="K36" s="269">
        <f>VLOOKUP(A36,EQUIPOS!A6:D163,4,FALSE)</f>
        <v>78034.443628457273</v>
      </c>
      <c r="L36" s="270"/>
      <c r="M36" s="271">
        <v>45</v>
      </c>
      <c r="N36" s="272">
        <f>K36/M36</f>
        <v>1734.0987472990505</v>
      </c>
    </row>
    <row r="37" spans="1:14">
      <c r="A37" s="113" t="s">
        <v>271</v>
      </c>
      <c r="B37" s="840" t="str">
        <f>VLOOKUP(A37,EQUIPOS!A7:D154,3,FALSE)</f>
        <v>Motoniveladora, potencia 140 HP, ancho de cuchilla 3,66 m, peso 11 ton.</v>
      </c>
      <c r="C37" s="841"/>
      <c r="D37" s="841"/>
      <c r="E37" s="841"/>
      <c r="F37" s="841"/>
      <c r="G37" s="841"/>
      <c r="H37" s="842"/>
      <c r="I37" s="267"/>
      <c r="J37" s="268"/>
      <c r="K37" s="269">
        <f>VLOOKUP(A37,EQUIPOS!A7:D164,4,FALSE)</f>
        <v>176878.07222450315</v>
      </c>
      <c r="L37" s="270"/>
      <c r="M37" s="271">
        <v>45</v>
      </c>
      <c r="N37" s="272">
        <f>K37/M37</f>
        <v>3930.6238272111809</v>
      </c>
    </row>
    <row r="38" spans="1:14">
      <c r="A38" t="s">
        <v>365</v>
      </c>
      <c r="B38" s="840" t="str">
        <f>VLOOKUP(A38,EQUIPOS!A8:D154,3,FALSE)</f>
        <v xml:space="preserve">Vibrocompatador, potencia 153 HP, peso 10 Ton. </v>
      </c>
      <c r="C38" s="841"/>
      <c r="D38" s="841"/>
      <c r="E38" s="841"/>
      <c r="F38" s="841"/>
      <c r="G38" s="841"/>
      <c r="H38" s="842"/>
      <c r="I38" s="267"/>
      <c r="J38" s="268"/>
      <c r="K38" s="269">
        <f>VLOOKUP(A38,EQUIPOS!A8:D165,4,FALSE)</f>
        <v>134699.55295898035</v>
      </c>
      <c r="L38" s="270"/>
      <c r="M38" s="271">
        <v>45</v>
      </c>
      <c r="N38" s="272">
        <f>K38/M38</f>
        <v>2993.3233990884523</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6.4407564892891109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8664.4867300879741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78603.04213390997</v>
      </c>
      <c r="N48" s="272">
        <f>K48*M48</f>
        <v>102183.95477408296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102183.95477408296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31">
        <f>VLOOKUP(A59,TRANSPORTE!A5:D123,4,FALSE)</f>
        <v>1404.1158416360727</v>
      </c>
      <c r="M59" s="832"/>
      <c r="N59" s="287">
        <f>K59*L59</f>
        <v>1825.3505941268945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1825.3505941268945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67665.399999999994</v>
      </c>
      <c r="J71" s="293">
        <v>185</v>
      </c>
      <c r="K71" s="294">
        <f>VLOOKUP(A71,'MANO DE OBRA'!A8:D100,4,FALSE)</f>
        <v>125180.98999999999</v>
      </c>
      <c r="L71" s="50"/>
      <c r="M71" s="299">
        <v>360</v>
      </c>
      <c r="N71" s="395">
        <f>K71/M71</f>
        <v>347.72497222222222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27" t="s">
        <v>953</v>
      </c>
      <c r="C76" s="828"/>
      <c r="D76" s="828"/>
      <c r="E76" s="828"/>
      <c r="F76" s="828"/>
      <c r="G76" s="828"/>
      <c r="H76" s="828"/>
      <c r="I76" s="834"/>
      <c r="J76" s="834"/>
      <c r="K76" s="834"/>
      <c r="L76" s="834"/>
      <c r="M76" s="835"/>
      <c r="N76" s="460">
        <f>SUM(N70:N75)</f>
        <v>644.07564892891105</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113317.86774722673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22663.573549445347</v>
      </c>
      <c r="M83" s="862"/>
      <c r="N83" s="51"/>
    </row>
    <row r="84" spans="1:14">
      <c r="B84" s="89" t="s">
        <v>973</v>
      </c>
      <c r="C84" s="90"/>
      <c r="D84" s="90"/>
      <c r="E84" s="90"/>
      <c r="F84" s="90"/>
      <c r="G84" s="90"/>
      <c r="H84" s="90"/>
      <c r="I84" s="87"/>
      <c r="J84" s="88"/>
      <c r="K84" s="304">
        <v>0.05</v>
      </c>
      <c r="L84" s="861">
        <f>N78*K84</f>
        <v>5665.8933873613369</v>
      </c>
      <c r="M84" s="862"/>
      <c r="N84" s="51"/>
    </row>
    <row r="85" spans="1:14" ht="15.75" thickBot="1">
      <c r="B85" s="91" t="s">
        <v>974</v>
      </c>
      <c r="C85" s="92"/>
      <c r="D85" s="92"/>
      <c r="E85" s="92"/>
      <c r="F85" s="92"/>
      <c r="G85" s="92"/>
      <c r="H85" s="92"/>
      <c r="I85" s="93"/>
      <c r="J85" s="94"/>
      <c r="K85" s="305">
        <v>0.05</v>
      </c>
      <c r="L85" s="863">
        <f>N78*K85</f>
        <v>5665.8933873613369</v>
      </c>
      <c r="M85" s="864"/>
      <c r="N85" s="51"/>
    </row>
    <row r="86" spans="1:14" ht="15.75" thickBot="1">
      <c r="B86" s="827" t="s">
        <v>953</v>
      </c>
      <c r="C86" s="828"/>
      <c r="D86" s="828"/>
      <c r="E86" s="828"/>
      <c r="F86" s="828"/>
      <c r="G86" s="828"/>
      <c r="H86" s="828"/>
      <c r="I86" s="828"/>
      <c r="J86" s="828"/>
      <c r="K86" s="828"/>
      <c r="L86" s="828"/>
      <c r="M86" s="829"/>
      <c r="N86" s="52">
        <f>L83+L84+L85</f>
        <v>33995.360324168018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147313.22807139475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510.41041149947716</v>
      </c>
      <c r="N48" s="272">
        <f>K48*M48</f>
        <v>510.41041149947716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510.41041149947716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510.41041149947716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102.08208229989543</v>
      </c>
      <c r="M83" s="862"/>
      <c r="N83" s="51"/>
    </row>
    <row r="84" spans="1:14">
      <c r="B84" s="89" t="s">
        <v>973</v>
      </c>
      <c r="C84" s="90"/>
      <c r="D84" s="90"/>
      <c r="E84" s="90"/>
      <c r="F84" s="90"/>
      <c r="G84" s="90"/>
      <c r="H84" s="90"/>
      <c r="I84" s="87"/>
      <c r="J84" s="88"/>
      <c r="K84" s="304">
        <v>0.05</v>
      </c>
      <c r="L84" s="861">
        <f>N78*K84</f>
        <v>25.520520574973858</v>
      </c>
      <c r="M84" s="862"/>
      <c r="N84" s="51"/>
    </row>
    <row r="85" spans="1:14" ht="15.75" thickBot="1">
      <c r="B85" s="91" t="s">
        <v>974</v>
      </c>
      <c r="C85" s="92"/>
      <c r="D85" s="92"/>
      <c r="E85" s="92"/>
      <c r="F85" s="92"/>
      <c r="G85" s="92"/>
      <c r="H85" s="92"/>
      <c r="I85" s="93"/>
      <c r="J85" s="94"/>
      <c r="K85" s="305">
        <v>0.05</v>
      </c>
      <c r="L85" s="863">
        <f>N78*K85</f>
        <v>25.520520574973858</v>
      </c>
      <c r="M85" s="864"/>
      <c r="N85" s="51"/>
    </row>
    <row r="86" spans="1:14" ht="15.75" thickBot="1">
      <c r="B86" s="827" t="s">
        <v>953</v>
      </c>
      <c r="C86" s="828"/>
      <c r="D86" s="828"/>
      <c r="E86" s="828"/>
      <c r="F86" s="828"/>
      <c r="G86" s="828"/>
      <c r="H86" s="828"/>
      <c r="I86" s="828"/>
      <c r="J86" s="828"/>
      <c r="K86" s="828"/>
      <c r="L86" s="828"/>
      <c r="M86" s="829"/>
      <c r="N86" s="52">
        <f>L83+L84+L85</f>
        <v>153.12312344984315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663.53353494932026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452"/>
      <c r="L30" s="838" t="s">
        <v>945</v>
      </c>
      <c r="M30" s="839"/>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810</v>
      </c>
      <c r="B48" s="43" t="str">
        <f>VLOOKUP(A48,MATERIALES!A4:D373,3,FALSE)</f>
        <v>Cemento Asfaltico 40-50</v>
      </c>
      <c r="C48" s="281"/>
      <c r="D48" s="281"/>
      <c r="E48" s="281"/>
      <c r="F48" s="281"/>
      <c r="G48" s="281"/>
      <c r="H48" s="281"/>
      <c r="I48" s="268"/>
      <c r="J48" s="224" t="str">
        <f>VLOOKUP(A48,MATERIALES!A4:D373,2,FALSE)</f>
        <v>kg</v>
      </c>
      <c r="K48" s="282">
        <v>1</v>
      </c>
      <c r="L48" s="267"/>
      <c r="M48" s="402">
        <f>VLOOKUP(A48,MATERIALES!A4:D395,4,FALSE)</f>
        <v>2511.3793851541236</v>
      </c>
      <c r="N48" s="272">
        <f>K48*M48</f>
        <v>2511.3793851541236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2511.3793851541236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2511.3793851541236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502.27587703082474</v>
      </c>
      <c r="M83" s="862"/>
      <c r="N83" s="51"/>
    </row>
    <row r="84" spans="1:14">
      <c r="B84" s="89" t="s">
        <v>973</v>
      </c>
      <c r="C84" s="90"/>
      <c r="D84" s="90"/>
      <c r="E84" s="90"/>
      <c r="F84" s="90"/>
      <c r="G84" s="90"/>
      <c r="H84" s="90"/>
      <c r="I84" s="87"/>
      <c r="J84" s="88"/>
      <c r="K84" s="304">
        <v>0.05</v>
      </c>
      <c r="L84" s="861">
        <f>N78*K84</f>
        <v>125.56896925770619</v>
      </c>
      <c r="M84" s="862"/>
      <c r="N84" s="51"/>
    </row>
    <row r="85" spans="1:14" ht="15.75" thickBot="1">
      <c r="B85" s="91" t="s">
        <v>974</v>
      </c>
      <c r="C85" s="92"/>
      <c r="D85" s="92"/>
      <c r="E85" s="92"/>
      <c r="F85" s="92"/>
      <c r="G85" s="92"/>
      <c r="H85" s="92"/>
      <c r="I85" s="93"/>
      <c r="J85" s="94"/>
      <c r="K85" s="305">
        <v>0.05</v>
      </c>
      <c r="L85" s="863">
        <f>N78*K85</f>
        <v>125.56896925770619</v>
      </c>
      <c r="M85" s="864"/>
      <c r="N85" s="51"/>
    </row>
    <row r="86" spans="1:14" ht="15.75" thickBot="1">
      <c r="B86" s="827" t="s">
        <v>953</v>
      </c>
      <c r="C86" s="828"/>
      <c r="D86" s="828"/>
      <c r="E86" s="828"/>
      <c r="F86" s="828"/>
      <c r="G86" s="828"/>
      <c r="H86" s="828"/>
      <c r="I86" s="828"/>
      <c r="J86" s="828"/>
      <c r="K86" s="828"/>
      <c r="L86" s="828"/>
      <c r="M86" s="829"/>
      <c r="N86" s="52">
        <f>L83+L84+L85</f>
        <v>753.41381554623706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3264.7932007003606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805</v>
      </c>
      <c r="B48" s="43" t="str">
        <f>VLOOKUP(A48,MATERIALES!A4:D373,3,FALSE)</f>
        <v>Cemento Asfaltico 60-70</v>
      </c>
      <c r="C48" s="281"/>
      <c r="D48" s="281"/>
      <c r="E48" s="281"/>
      <c r="F48" s="281"/>
      <c r="G48" s="281"/>
      <c r="H48" s="281"/>
      <c r="I48" s="268"/>
      <c r="J48" s="224" t="str">
        <f>VLOOKUP(A48,MATERIALES!A4:D373,2,FALSE)</f>
        <v>kg</v>
      </c>
      <c r="K48" s="282">
        <v>1</v>
      </c>
      <c r="L48" s="267"/>
      <c r="M48" s="402">
        <f>VLOOKUP(A48,MATERIALES!A4:D395,4,FALSE)</f>
        <v>1483.9969094092548</v>
      </c>
      <c r="N48" s="272">
        <f>K48*M48</f>
        <v>1483.9969094092548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1483.9969094092548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1483.9969094092548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296.79938188185099</v>
      </c>
      <c r="M83" s="862"/>
      <c r="N83" s="51"/>
    </row>
    <row r="84" spans="1:14">
      <c r="B84" s="89" t="s">
        <v>973</v>
      </c>
      <c r="C84" s="90"/>
      <c r="D84" s="90"/>
      <c r="E84" s="90"/>
      <c r="F84" s="90"/>
      <c r="G84" s="90"/>
      <c r="H84" s="90"/>
      <c r="I84" s="87"/>
      <c r="J84" s="88"/>
      <c r="K84" s="304">
        <v>0.05</v>
      </c>
      <c r="L84" s="861">
        <f>N78*K84</f>
        <v>74.199845470462748</v>
      </c>
      <c r="M84" s="862"/>
      <c r="N84" s="51"/>
    </row>
    <row r="85" spans="1:14" ht="15.75" thickBot="1">
      <c r="B85" s="91" t="s">
        <v>974</v>
      </c>
      <c r="C85" s="92"/>
      <c r="D85" s="92"/>
      <c r="E85" s="92"/>
      <c r="F85" s="92"/>
      <c r="G85" s="92"/>
      <c r="H85" s="92"/>
      <c r="I85" s="93"/>
      <c r="J85" s="94"/>
      <c r="K85" s="305">
        <v>0.05</v>
      </c>
      <c r="L85" s="863">
        <f>N78*K85</f>
        <v>74.199845470462748</v>
      </c>
      <c r="M85" s="864"/>
      <c r="N85" s="51"/>
    </row>
    <row r="86" spans="1:14" ht="15.75" thickBot="1">
      <c r="B86" s="827" t="s">
        <v>953</v>
      </c>
      <c r="C86" s="828"/>
      <c r="D86" s="828"/>
      <c r="E86" s="828"/>
      <c r="F86" s="828"/>
      <c r="G86" s="828"/>
      <c r="H86" s="828"/>
      <c r="I86" s="828"/>
      <c r="J86" s="828"/>
      <c r="K86" s="828"/>
      <c r="L86" s="828"/>
      <c r="M86" s="829"/>
      <c r="N86" s="52">
        <f>L83+L84+L85</f>
        <v>445.19907282277643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1929.1959822320314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808</v>
      </c>
      <c r="B48" s="43" t="str">
        <f>VLOOKUP(A48,MATERIALES!A4:D373,3,FALSE)</f>
        <v>Cemento Asfaltico 80-100</v>
      </c>
      <c r="C48" s="281"/>
      <c r="D48" s="281"/>
      <c r="E48" s="281"/>
      <c r="F48" s="281"/>
      <c r="G48" s="281"/>
      <c r="H48" s="281"/>
      <c r="I48" s="268"/>
      <c r="J48" s="224" t="str">
        <f>VLOOKUP(A48,MATERIALES!A4:D373,2,FALSE)</f>
        <v>kg</v>
      </c>
      <c r="K48" s="282">
        <v>1</v>
      </c>
      <c r="L48" s="267"/>
      <c r="M48" s="402">
        <f>VLOOKUP(A48,MATERIALES!A4:D395,4,FALSE)</f>
        <v>1483.9969094092548</v>
      </c>
      <c r="N48" s="272">
        <f>K48*M48</f>
        <v>1483.9969094092548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1483.9969094092548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1483.9969094092548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296.79938188185099</v>
      </c>
      <c r="M83" s="862"/>
      <c r="N83" s="51"/>
    </row>
    <row r="84" spans="1:14">
      <c r="B84" s="89" t="s">
        <v>973</v>
      </c>
      <c r="C84" s="90"/>
      <c r="D84" s="90"/>
      <c r="E84" s="90"/>
      <c r="F84" s="90"/>
      <c r="G84" s="90"/>
      <c r="H84" s="90"/>
      <c r="I84" s="87"/>
      <c r="J84" s="88"/>
      <c r="K84" s="304">
        <v>0.05</v>
      </c>
      <c r="L84" s="861">
        <f>N78*K84</f>
        <v>74.199845470462748</v>
      </c>
      <c r="M84" s="862"/>
      <c r="N84" s="51"/>
    </row>
    <row r="85" spans="1:14" ht="15.75" thickBot="1">
      <c r="B85" s="91" t="s">
        <v>974</v>
      </c>
      <c r="C85" s="92"/>
      <c r="D85" s="92"/>
      <c r="E85" s="92"/>
      <c r="F85" s="92"/>
      <c r="G85" s="92"/>
      <c r="H85" s="92"/>
      <c r="I85" s="93"/>
      <c r="J85" s="94"/>
      <c r="K85" s="305">
        <v>0.05</v>
      </c>
      <c r="L85" s="863">
        <f>N78*K85</f>
        <v>74.199845470462748</v>
      </c>
      <c r="M85" s="864"/>
      <c r="N85" s="51"/>
    </row>
    <row r="86" spans="1:14" ht="15.75" thickBot="1">
      <c r="B86" s="827" t="s">
        <v>953</v>
      </c>
      <c r="C86" s="828"/>
      <c r="D86" s="828"/>
      <c r="E86" s="828"/>
      <c r="F86" s="828"/>
      <c r="G86" s="828"/>
      <c r="H86" s="828"/>
      <c r="I86" s="828"/>
      <c r="J86" s="828"/>
      <c r="K86" s="828"/>
      <c r="L86" s="828"/>
      <c r="M86" s="829"/>
      <c r="N86" s="52">
        <f>L83+L84+L85</f>
        <v>445.19907282277643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1929.1959822320314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854</v>
      </c>
      <c r="B48" s="43" t="str">
        <f>VLOOKUP(A48,MATERIALES!A4:D373,3,FALSE)</f>
        <v>Emulsión CRM</v>
      </c>
      <c r="C48" s="281"/>
      <c r="D48" s="281"/>
      <c r="E48" s="281"/>
      <c r="F48" s="281"/>
      <c r="G48" s="281"/>
      <c r="H48" s="281"/>
      <c r="I48" s="268"/>
      <c r="J48" s="224" t="str">
        <f>VLOOKUP(A48,MATERIALES!A4:D373,2,FALSE)</f>
        <v>lt</v>
      </c>
      <c r="K48" s="282">
        <v>1</v>
      </c>
      <c r="L48" s="267"/>
      <c r="M48" s="402">
        <f>VLOOKUP(A48,MATERIALES!A4:D395,4,FALSE)</f>
        <v>2397.225776738027</v>
      </c>
      <c r="N48" s="272">
        <f>K48*M48</f>
        <v>2397.225776738027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2397.225776738027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2397.225776738027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479.44515534760541</v>
      </c>
      <c r="M83" s="862"/>
      <c r="N83" s="51"/>
    </row>
    <row r="84" spans="1:14">
      <c r="B84" s="89" t="s">
        <v>973</v>
      </c>
      <c r="C84" s="90"/>
      <c r="D84" s="90"/>
      <c r="E84" s="90"/>
      <c r="F84" s="90"/>
      <c r="G84" s="90"/>
      <c r="H84" s="90"/>
      <c r="I84" s="87"/>
      <c r="J84" s="88"/>
      <c r="K84" s="304">
        <v>0.05</v>
      </c>
      <c r="L84" s="861">
        <f>N78*K84</f>
        <v>119.86128883690135</v>
      </c>
      <c r="M84" s="862"/>
      <c r="N84" s="51"/>
    </row>
    <row r="85" spans="1:14" ht="15.75" thickBot="1">
      <c r="B85" s="91" t="s">
        <v>974</v>
      </c>
      <c r="C85" s="92"/>
      <c r="D85" s="92"/>
      <c r="E85" s="92"/>
      <c r="F85" s="92"/>
      <c r="G85" s="92"/>
      <c r="H85" s="92"/>
      <c r="I85" s="93"/>
      <c r="J85" s="94"/>
      <c r="K85" s="305">
        <v>0.05</v>
      </c>
      <c r="L85" s="863">
        <f>N78*K85</f>
        <v>119.86128883690135</v>
      </c>
      <c r="M85" s="864"/>
      <c r="N85" s="51"/>
    </row>
    <row r="86" spans="1:14" ht="15.75" thickBot="1">
      <c r="B86" s="827" t="s">
        <v>953</v>
      </c>
      <c r="C86" s="828"/>
      <c r="D86" s="828"/>
      <c r="E86" s="828"/>
      <c r="F86" s="828"/>
      <c r="G86" s="828"/>
      <c r="H86" s="828"/>
      <c r="I86" s="828"/>
      <c r="J86" s="828"/>
      <c r="K86" s="828"/>
      <c r="L86" s="828"/>
      <c r="M86" s="829"/>
      <c r="N86" s="52">
        <f>L83+L84+L85</f>
        <v>719.16773302140814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3116.3935097594349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865</v>
      </c>
      <c r="B48" s="43" t="str">
        <f>VLOOKUP(A48,MATERIALES!A4:D373,3,FALSE)</f>
        <v>Emulsión Asfáltica de Rotura Lenta CRL</v>
      </c>
      <c r="C48" s="281"/>
      <c r="D48" s="281"/>
      <c r="E48" s="281"/>
      <c r="F48" s="281"/>
      <c r="G48" s="281"/>
      <c r="H48" s="281"/>
      <c r="I48" s="268"/>
      <c r="J48" s="224" t="str">
        <f>VLOOKUP(A48,MATERIALES!A4:D373,2,FALSE)</f>
        <v>lt</v>
      </c>
      <c r="K48" s="282">
        <v>1</v>
      </c>
      <c r="L48" s="267"/>
      <c r="M48" s="402">
        <f>VLOOKUP(A48,MATERIALES!A4:D395,4,FALSE)</f>
        <v>3835.896988687949</v>
      </c>
      <c r="N48" s="272">
        <f>K48*M48</f>
        <v>3835.896988687949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3835.896988687949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3835.896988687949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767.17939773758985</v>
      </c>
      <c r="M83" s="862"/>
      <c r="N83" s="51"/>
    </row>
    <row r="84" spans="1:14">
      <c r="B84" s="89" t="s">
        <v>973</v>
      </c>
      <c r="C84" s="90"/>
      <c r="D84" s="90"/>
      <c r="E84" s="90"/>
      <c r="F84" s="90"/>
      <c r="G84" s="90"/>
      <c r="H84" s="90"/>
      <c r="I84" s="87"/>
      <c r="J84" s="88"/>
      <c r="K84" s="304">
        <v>0.05</v>
      </c>
      <c r="L84" s="861">
        <f>N78*K84</f>
        <v>191.79484943439746</v>
      </c>
      <c r="M84" s="862"/>
      <c r="N84" s="51"/>
    </row>
    <row r="85" spans="1:14" ht="15.75" thickBot="1">
      <c r="B85" s="91" t="s">
        <v>974</v>
      </c>
      <c r="C85" s="92"/>
      <c r="D85" s="92"/>
      <c r="E85" s="92"/>
      <c r="F85" s="92"/>
      <c r="G85" s="92"/>
      <c r="H85" s="92"/>
      <c r="I85" s="93"/>
      <c r="J85" s="94"/>
      <c r="K85" s="305">
        <v>0.05</v>
      </c>
      <c r="L85" s="863">
        <f>N78*K85</f>
        <v>191.79484943439746</v>
      </c>
      <c r="M85" s="864"/>
      <c r="N85" s="51"/>
    </row>
    <row r="86" spans="1:14" ht="15.75" thickBot="1">
      <c r="B86" s="827" t="s">
        <v>953</v>
      </c>
      <c r="C86" s="828"/>
      <c r="D86" s="828"/>
      <c r="E86" s="828"/>
      <c r="F86" s="828"/>
      <c r="G86" s="828"/>
      <c r="H86" s="828"/>
      <c r="I86" s="828"/>
      <c r="J86" s="828"/>
      <c r="K86" s="828"/>
      <c r="L86" s="828"/>
      <c r="M86" s="829"/>
      <c r="N86" s="52">
        <f>L83+L84+L85</f>
        <v>1150.7690966063849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4986.6660852943342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852</v>
      </c>
      <c r="B48" s="43" t="str">
        <f>VLOOKUP(A48,MATERIALES!A4:D373,3,FALSE)</f>
        <v>Emulsión CRL-1hm</v>
      </c>
      <c r="C48" s="281"/>
      <c r="D48" s="281"/>
      <c r="E48" s="281"/>
      <c r="F48" s="281"/>
      <c r="G48" s="281"/>
      <c r="H48" s="281"/>
      <c r="I48" s="268"/>
      <c r="J48" s="224" t="str">
        <f>VLOOKUP(A48,MATERIALES!A4:D373,2,FALSE)</f>
        <v>lt</v>
      </c>
      <c r="K48" s="282">
        <v>1</v>
      </c>
      <c r="L48" s="267"/>
      <c r="M48" s="402">
        <f>VLOOKUP(A48,MATERIALES!A4:D395,4,FALSE)</f>
        <v>2739.6866019863169</v>
      </c>
      <c r="N48" s="272">
        <f>K48*M48</f>
        <v>2739.6866019863169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2739.6866019863169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2739.6866019863169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547.93732039726342</v>
      </c>
      <c r="M83" s="862"/>
      <c r="N83" s="51"/>
    </row>
    <row r="84" spans="1:14">
      <c r="B84" s="89" t="s">
        <v>973</v>
      </c>
      <c r="C84" s="90"/>
      <c r="D84" s="90"/>
      <c r="E84" s="90"/>
      <c r="F84" s="90"/>
      <c r="G84" s="90"/>
      <c r="H84" s="90"/>
      <c r="I84" s="87"/>
      <c r="J84" s="88"/>
      <c r="K84" s="304">
        <v>0.05</v>
      </c>
      <c r="L84" s="861">
        <f>N78*K84</f>
        <v>136.98433009931586</v>
      </c>
      <c r="M84" s="862"/>
      <c r="N84" s="51"/>
    </row>
    <row r="85" spans="1:14" ht="15.75" thickBot="1">
      <c r="B85" s="91" t="s">
        <v>974</v>
      </c>
      <c r="C85" s="92"/>
      <c r="D85" s="92"/>
      <c r="E85" s="92"/>
      <c r="F85" s="92"/>
      <c r="G85" s="92"/>
      <c r="H85" s="92"/>
      <c r="I85" s="93"/>
      <c r="J85" s="94"/>
      <c r="K85" s="305">
        <v>0.05</v>
      </c>
      <c r="L85" s="863">
        <f>N78*K85</f>
        <v>136.98433009931586</v>
      </c>
      <c r="M85" s="864"/>
      <c r="N85" s="51"/>
    </row>
    <row r="86" spans="1:14" ht="15.75" thickBot="1">
      <c r="B86" s="827" t="s">
        <v>953</v>
      </c>
      <c r="C86" s="828"/>
      <c r="D86" s="828"/>
      <c r="E86" s="828"/>
      <c r="F86" s="828"/>
      <c r="G86" s="828"/>
      <c r="H86" s="828"/>
      <c r="I86" s="828"/>
      <c r="J86" s="828"/>
      <c r="K86" s="828"/>
      <c r="L86" s="828"/>
      <c r="M86" s="829"/>
      <c r="N86" s="52">
        <f>L83+L84+L85</f>
        <v>821.90598059589524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3561.5925825822123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850</v>
      </c>
      <c r="B48" s="43" t="str">
        <f>VLOOKUP(A48,MATERIALES!A4:D373,3,FALSE)</f>
        <v>Emulsión CRL-1h</v>
      </c>
      <c r="C48" s="281"/>
      <c r="D48" s="281"/>
      <c r="E48" s="281"/>
      <c r="F48" s="281"/>
      <c r="G48" s="281"/>
      <c r="H48" s="281"/>
      <c r="I48" s="268"/>
      <c r="J48" s="224" t="str">
        <f>VLOOKUP(A48,MATERIALES!A4:D373,2,FALSE)</f>
        <v>lt</v>
      </c>
      <c r="K48" s="282">
        <v>1</v>
      </c>
      <c r="L48" s="267"/>
      <c r="M48" s="402">
        <f>VLOOKUP(A48,MATERIALES!A4:D395,4,FALSE)</f>
        <v>2054.7649514897375</v>
      </c>
      <c r="N48" s="272">
        <f>K48*M48</f>
        <v>2054.7649514897375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2054.7649514897375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2054.7649514897375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410.95299029794751</v>
      </c>
      <c r="M83" s="862"/>
      <c r="N83" s="51"/>
    </row>
    <row r="84" spans="1:14">
      <c r="B84" s="89" t="s">
        <v>973</v>
      </c>
      <c r="C84" s="90"/>
      <c r="D84" s="90"/>
      <c r="E84" s="90"/>
      <c r="F84" s="90"/>
      <c r="G84" s="90"/>
      <c r="H84" s="90"/>
      <c r="I84" s="87"/>
      <c r="J84" s="88"/>
      <c r="K84" s="304">
        <v>0.05</v>
      </c>
      <c r="L84" s="861">
        <f>N78*K84</f>
        <v>102.73824757448688</v>
      </c>
      <c r="M84" s="862"/>
      <c r="N84" s="51"/>
    </row>
    <row r="85" spans="1:14" ht="15.75" thickBot="1">
      <c r="B85" s="91" t="s">
        <v>974</v>
      </c>
      <c r="C85" s="92"/>
      <c r="D85" s="92"/>
      <c r="E85" s="92"/>
      <c r="F85" s="92"/>
      <c r="G85" s="92"/>
      <c r="H85" s="92"/>
      <c r="I85" s="93"/>
      <c r="J85" s="94"/>
      <c r="K85" s="305">
        <v>0.05</v>
      </c>
      <c r="L85" s="863">
        <f>N78*K85</f>
        <v>102.73824757448688</v>
      </c>
      <c r="M85" s="864"/>
      <c r="N85" s="51"/>
    </row>
    <row r="86" spans="1:14" ht="15.75" thickBot="1">
      <c r="B86" s="827" t="s">
        <v>953</v>
      </c>
      <c r="C86" s="828"/>
      <c r="D86" s="828"/>
      <c r="E86" s="828"/>
      <c r="F86" s="828"/>
      <c r="G86" s="828"/>
      <c r="H86" s="828"/>
      <c r="I86" s="828"/>
      <c r="J86" s="828"/>
      <c r="K86" s="828"/>
      <c r="L86" s="828"/>
      <c r="M86" s="829"/>
      <c r="N86" s="52">
        <f>L83+L84+L85</f>
        <v>616.42948544692126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2671.1944369366588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817</v>
      </c>
      <c r="B48" s="43" t="str">
        <f>VLOOKUP(A48,MATERIALES!A4:D373,3,FALSE)</f>
        <v>Cemento Asfáltico Modificado Con Grano De Caucho Reciclado Tipo I</v>
      </c>
      <c r="C48" s="281"/>
      <c r="D48" s="281"/>
      <c r="E48" s="281"/>
      <c r="F48" s="281"/>
      <c r="G48" s="281"/>
      <c r="H48" s="281"/>
      <c r="I48" s="268"/>
      <c r="J48" s="224" t="str">
        <f>VLOOKUP(A48,MATERIALES!A4:D373,2,FALSE)</f>
        <v>kg</v>
      </c>
      <c r="K48" s="282">
        <v>1</v>
      </c>
      <c r="L48" s="267"/>
      <c r="M48" s="402">
        <f>VLOOKUP(A48,MATERIALES!A4:D395,4,FALSE)</f>
        <v>3082.1474272346059</v>
      </c>
      <c r="N48" s="272">
        <f>K48*M48</f>
        <v>3082.1474272346059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3082.1474272346059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3082.1474272346059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616.42948544692126</v>
      </c>
      <c r="M83" s="862"/>
      <c r="N83" s="51"/>
    </row>
    <row r="84" spans="1:14">
      <c r="B84" s="89" t="s">
        <v>973</v>
      </c>
      <c r="C84" s="90"/>
      <c r="D84" s="90"/>
      <c r="E84" s="90"/>
      <c r="F84" s="90"/>
      <c r="G84" s="90"/>
      <c r="H84" s="90"/>
      <c r="I84" s="87"/>
      <c r="J84" s="88"/>
      <c r="K84" s="304">
        <v>0.05</v>
      </c>
      <c r="L84" s="861">
        <f>N78*K84</f>
        <v>154.10737136173032</v>
      </c>
      <c r="M84" s="862"/>
      <c r="N84" s="51"/>
    </row>
    <row r="85" spans="1:14" ht="15.75" thickBot="1">
      <c r="B85" s="91" t="s">
        <v>974</v>
      </c>
      <c r="C85" s="92"/>
      <c r="D85" s="92"/>
      <c r="E85" s="92"/>
      <c r="F85" s="92"/>
      <c r="G85" s="92"/>
      <c r="H85" s="92"/>
      <c r="I85" s="93"/>
      <c r="J85" s="94"/>
      <c r="K85" s="305">
        <v>0.05</v>
      </c>
      <c r="L85" s="863">
        <f>N78*K85</f>
        <v>154.10737136173032</v>
      </c>
      <c r="M85" s="864"/>
      <c r="N85" s="51"/>
    </row>
    <row r="86" spans="1:14" ht="15.75" thickBot="1">
      <c r="B86" s="827" t="s">
        <v>953</v>
      </c>
      <c r="C86" s="828"/>
      <c r="D86" s="828"/>
      <c r="E86" s="828"/>
      <c r="F86" s="828"/>
      <c r="G86" s="828"/>
      <c r="H86" s="828"/>
      <c r="I86" s="828"/>
      <c r="J86" s="828"/>
      <c r="K86" s="828"/>
      <c r="L86" s="828"/>
      <c r="M86" s="829"/>
      <c r="N86" s="52">
        <f>L83+L84+L85</f>
        <v>924.64422817038189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4006.791655404988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819</v>
      </c>
      <c r="B48" s="43" t="str">
        <f>VLOOKUP(A48,MATERIALES!A4:D373,3,FALSE)</f>
        <v>Cemento Asfáltico Modificado Con Grano De Caucho Reciclado Tipo Il</v>
      </c>
      <c r="C48" s="281"/>
      <c r="D48" s="281"/>
      <c r="E48" s="281"/>
      <c r="F48" s="281"/>
      <c r="G48" s="281"/>
      <c r="H48" s="281"/>
      <c r="I48" s="268"/>
      <c r="J48" s="224" t="str">
        <f>VLOOKUP(A48,MATERIALES!A4:D373,2,FALSE)</f>
        <v>kg</v>
      </c>
      <c r="K48" s="282">
        <v>1</v>
      </c>
      <c r="L48" s="267"/>
      <c r="M48" s="402">
        <f>VLOOKUP(A48,MATERIALES!A4:D395,4,FALSE)</f>
        <v>3082.1474272346059</v>
      </c>
      <c r="N48" s="272">
        <f>K48*M48</f>
        <v>3082.1474272346059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3082.1474272346059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27" t="s">
        <v>953</v>
      </c>
      <c r="C76" s="828"/>
      <c r="D76" s="828"/>
      <c r="E76" s="828"/>
      <c r="F76" s="828"/>
      <c r="G76" s="828"/>
      <c r="H76" s="828"/>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3082.1474272346059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616.42948544692126</v>
      </c>
      <c r="M83" s="862"/>
      <c r="N83" s="51"/>
    </row>
    <row r="84" spans="1:14">
      <c r="B84" s="89" t="s">
        <v>973</v>
      </c>
      <c r="C84" s="90"/>
      <c r="D84" s="90"/>
      <c r="E84" s="90"/>
      <c r="F84" s="90"/>
      <c r="G84" s="90"/>
      <c r="H84" s="90"/>
      <c r="I84" s="87"/>
      <c r="J84" s="88"/>
      <c r="K84" s="304">
        <v>0.05</v>
      </c>
      <c r="L84" s="861">
        <f>N78*K84</f>
        <v>154.10737136173032</v>
      </c>
      <c r="M84" s="862"/>
      <c r="N84" s="51"/>
    </row>
    <row r="85" spans="1:14" ht="15.75" thickBot="1">
      <c r="B85" s="91" t="s">
        <v>974</v>
      </c>
      <c r="C85" s="92"/>
      <c r="D85" s="92"/>
      <c r="E85" s="92"/>
      <c r="F85" s="92"/>
      <c r="G85" s="92"/>
      <c r="H85" s="92"/>
      <c r="I85" s="93"/>
      <c r="J85" s="94"/>
      <c r="K85" s="305">
        <v>0.05</v>
      </c>
      <c r="L85" s="863">
        <f>N78*K85</f>
        <v>154.10737136173032</v>
      </c>
      <c r="M85" s="864"/>
      <c r="N85" s="51"/>
    </row>
    <row r="86" spans="1:14" ht="15.75" thickBot="1">
      <c r="B86" s="827" t="s">
        <v>953</v>
      </c>
      <c r="C86" s="828"/>
      <c r="D86" s="828"/>
      <c r="E86" s="828"/>
      <c r="F86" s="828"/>
      <c r="G86" s="828"/>
      <c r="H86" s="828"/>
      <c r="I86" s="828"/>
      <c r="J86" s="828"/>
      <c r="K86" s="828"/>
      <c r="L86" s="828"/>
      <c r="M86" s="829"/>
      <c r="N86" s="52">
        <f>L83+L84+L85</f>
        <v>924.64422817038189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4006.791655404988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820</v>
      </c>
      <c r="B48" s="43" t="str">
        <f>VLOOKUP(A48,MATERIALES!A4:D373,3,FALSE)</f>
        <v>Cemento Asfáltico Modificado Con Grano De Caucho Reciclado Tipo lll</v>
      </c>
      <c r="C48" s="281"/>
      <c r="D48" s="281"/>
      <c r="E48" s="281"/>
      <c r="F48" s="281"/>
      <c r="G48" s="281"/>
      <c r="H48" s="281"/>
      <c r="I48" s="268"/>
      <c r="J48" s="224" t="str">
        <f>VLOOKUP(A48,MATERIALES!A4:D373,2,FALSE)</f>
        <v>kg</v>
      </c>
      <c r="K48" s="282">
        <v>1</v>
      </c>
      <c r="L48" s="267"/>
      <c r="M48" s="402">
        <f>VLOOKUP(A48,MATERIALES!A4:D395,4,FALSE)</f>
        <v>3082.1474272346059</v>
      </c>
      <c r="N48" s="272">
        <f>K48*M48</f>
        <v>3082.1474272346059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3082.1474272346059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3082.1474272346059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616.42948544692126</v>
      </c>
      <c r="M83" s="862"/>
      <c r="N83" s="51"/>
    </row>
    <row r="84" spans="1:14">
      <c r="B84" s="89" t="s">
        <v>973</v>
      </c>
      <c r="C84" s="90"/>
      <c r="D84" s="90"/>
      <c r="E84" s="90"/>
      <c r="F84" s="90"/>
      <c r="G84" s="90"/>
      <c r="H84" s="90"/>
      <c r="I84" s="87"/>
      <c r="J84" s="88"/>
      <c r="K84" s="304">
        <v>0.05</v>
      </c>
      <c r="L84" s="861">
        <f>N78*K84</f>
        <v>154.10737136173032</v>
      </c>
      <c r="M84" s="862"/>
      <c r="N84" s="51"/>
    </row>
    <row r="85" spans="1:14" ht="15.75" thickBot="1">
      <c r="B85" s="91" t="s">
        <v>974</v>
      </c>
      <c r="C85" s="92"/>
      <c r="D85" s="92"/>
      <c r="E85" s="92"/>
      <c r="F85" s="92"/>
      <c r="G85" s="92"/>
      <c r="H85" s="92"/>
      <c r="I85" s="93"/>
      <c r="J85" s="94"/>
      <c r="K85" s="305">
        <v>0.05</v>
      </c>
      <c r="L85" s="863">
        <f>N78*K85</f>
        <v>154.10737136173032</v>
      </c>
      <c r="M85" s="864"/>
      <c r="N85" s="51"/>
    </row>
    <row r="86" spans="1:14" ht="15.75" thickBot="1">
      <c r="B86" s="827" t="s">
        <v>953</v>
      </c>
      <c r="C86" s="828"/>
      <c r="D86" s="828"/>
      <c r="E86" s="828"/>
      <c r="F86" s="828"/>
      <c r="G86" s="828"/>
      <c r="H86" s="828"/>
      <c r="I86" s="828"/>
      <c r="J86" s="828"/>
      <c r="K86" s="828"/>
      <c r="L86" s="828"/>
      <c r="M86" s="829"/>
      <c r="N86" s="52">
        <f>L83+L84+L85</f>
        <v>924.64422817038189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4006.791655404988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812</v>
      </c>
      <c r="B48" s="43" t="str">
        <f>VLOOKUP(A48,MATERIALES!A4:D373,3,FALSE)</f>
        <v>Cemento asfaltico modificado con polímeros tipo I</v>
      </c>
      <c r="C48" s="281"/>
      <c r="D48" s="281"/>
      <c r="E48" s="281"/>
      <c r="F48" s="281"/>
      <c r="G48" s="281"/>
      <c r="H48" s="281"/>
      <c r="I48" s="268"/>
      <c r="J48" s="224" t="str">
        <f>VLOOKUP(A48,MATERIALES!A4:D373,2,FALSE)</f>
        <v>kg</v>
      </c>
      <c r="K48" s="282">
        <v>1</v>
      </c>
      <c r="L48" s="267"/>
      <c r="M48" s="402">
        <f>VLOOKUP(A48,MATERIALES!A4:D395,4,FALSE)</f>
        <v>2853.840210402413</v>
      </c>
      <c r="N48" s="272">
        <f>K48*M48</f>
        <v>2853.840210402413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2853.840210402413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2853.840210402413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570.76804208048259</v>
      </c>
      <c r="M83" s="862"/>
      <c r="N83" s="51"/>
    </row>
    <row r="84" spans="1:14">
      <c r="B84" s="89" t="s">
        <v>973</v>
      </c>
      <c r="C84" s="90"/>
      <c r="D84" s="90"/>
      <c r="E84" s="90"/>
      <c r="F84" s="90"/>
      <c r="G84" s="90"/>
      <c r="H84" s="90"/>
      <c r="I84" s="87"/>
      <c r="J84" s="88"/>
      <c r="K84" s="304">
        <v>0.05</v>
      </c>
      <c r="L84" s="861">
        <f>N78*K84</f>
        <v>142.69201052012065</v>
      </c>
      <c r="M84" s="862"/>
      <c r="N84" s="51"/>
    </row>
    <row r="85" spans="1:14" ht="15.75" thickBot="1">
      <c r="B85" s="91" t="s">
        <v>974</v>
      </c>
      <c r="C85" s="92"/>
      <c r="D85" s="92"/>
      <c r="E85" s="92"/>
      <c r="F85" s="92"/>
      <c r="G85" s="92"/>
      <c r="H85" s="92"/>
      <c r="I85" s="93"/>
      <c r="J85" s="94"/>
      <c r="K85" s="305">
        <v>0.05</v>
      </c>
      <c r="L85" s="863">
        <f>N78*K85</f>
        <v>142.69201052012065</v>
      </c>
      <c r="M85" s="864"/>
      <c r="N85" s="51"/>
    </row>
    <row r="86" spans="1:14" ht="15.75" thickBot="1">
      <c r="B86" s="827" t="s">
        <v>953</v>
      </c>
      <c r="C86" s="828"/>
      <c r="D86" s="828"/>
      <c r="E86" s="828"/>
      <c r="F86" s="828"/>
      <c r="G86" s="828"/>
      <c r="H86" s="828"/>
      <c r="I86" s="828"/>
      <c r="J86" s="828"/>
      <c r="K86" s="828"/>
      <c r="L86" s="828"/>
      <c r="M86" s="829"/>
      <c r="N86" s="52">
        <f>L83+L84+L85</f>
        <v>856.15206312072394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3709.9922735231371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3424.6082524828962</v>
      </c>
      <c r="N48" s="272">
        <f>K48*M48</f>
        <v>3424.6082524828962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3424.6082524828962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3424.6082524828962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684.92165049657933</v>
      </c>
      <c r="M83" s="862"/>
      <c r="N83" s="51"/>
    </row>
    <row r="84" spans="1:14">
      <c r="B84" s="89" t="s">
        <v>973</v>
      </c>
      <c r="C84" s="90"/>
      <c r="D84" s="90"/>
      <c r="E84" s="90"/>
      <c r="F84" s="90"/>
      <c r="G84" s="90"/>
      <c r="H84" s="90"/>
      <c r="I84" s="87"/>
      <c r="J84" s="88"/>
      <c r="K84" s="304">
        <v>0.05</v>
      </c>
      <c r="L84" s="861">
        <f>N78*K84</f>
        <v>171.23041262414483</v>
      </c>
      <c r="M84" s="862"/>
      <c r="N84" s="51"/>
    </row>
    <row r="85" spans="1:14" ht="15.75" thickBot="1">
      <c r="B85" s="91" t="s">
        <v>974</v>
      </c>
      <c r="C85" s="92"/>
      <c r="D85" s="92"/>
      <c r="E85" s="92"/>
      <c r="F85" s="92"/>
      <c r="G85" s="92"/>
      <c r="H85" s="92"/>
      <c r="I85" s="93"/>
      <c r="J85" s="94"/>
      <c r="K85" s="305">
        <v>0.05</v>
      </c>
      <c r="L85" s="863">
        <f>N78*K85</f>
        <v>171.23041262414483</v>
      </c>
      <c r="M85" s="864"/>
      <c r="N85" s="51"/>
    </row>
    <row r="86" spans="1:14" ht="15.75" thickBot="1">
      <c r="B86" s="827" t="s">
        <v>953</v>
      </c>
      <c r="C86" s="828"/>
      <c r="D86" s="828"/>
      <c r="E86" s="828"/>
      <c r="F86" s="828"/>
      <c r="G86" s="828"/>
      <c r="H86" s="828"/>
      <c r="I86" s="828"/>
      <c r="J86" s="828"/>
      <c r="K86" s="828"/>
      <c r="L86" s="828"/>
      <c r="M86" s="829"/>
      <c r="N86" s="52">
        <f>L83+L84+L85</f>
        <v>1027.382475744869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4451.9907282277654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3424.6082524828962</v>
      </c>
      <c r="N48" s="272">
        <f>K48*M48</f>
        <v>3424.6082524828962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3424.6082524828962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3424.6082524828962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684.92165049657933</v>
      </c>
      <c r="M83" s="862"/>
      <c r="N83" s="51"/>
    </row>
    <row r="84" spans="1:14">
      <c r="B84" s="89" t="s">
        <v>973</v>
      </c>
      <c r="C84" s="90"/>
      <c r="D84" s="90"/>
      <c r="E84" s="90"/>
      <c r="F84" s="90"/>
      <c r="G84" s="90"/>
      <c r="H84" s="90"/>
      <c r="I84" s="87"/>
      <c r="J84" s="88"/>
      <c r="K84" s="304">
        <v>0.05</v>
      </c>
      <c r="L84" s="861">
        <f>N78*K84</f>
        <v>171.23041262414483</v>
      </c>
      <c r="M84" s="862"/>
      <c r="N84" s="51"/>
    </row>
    <row r="85" spans="1:14" ht="15.75" thickBot="1">
      <c r="B85" s="91" t="s">
        <v>974</v>
      </c>
      <c r="C85" s="92"/>
      <c r="D85" s="92"/>
      <c r="E85" s="92"/>
      <c r="F85" s="92"/>
      <c r="G85" s="92"/>
      <c r="H85" s="92"/>
      <c r="I85" s="93"/>
      <c r="J85" s="94"/>
      <c r="K85" s="305">
        <v>0.05</v>
      </c>
      <c r="L85" s="863">
        <f>N78*K85</f>
        <v>171.23041262414483</v>
      </c>
      <c r="M85" s="864"/>
      <c r="N85" s="51"/>
    </row>
    <row r="86" spans="1:14" ht="15.75" thickBot="1">
      <c r="B86" s="827" t="s">
        <v>953</v>
      </c>
      <c r="C86" s="828"/>
      <c r="D86" s="828"/>
      <c r="E86" s="828"/>
      <c r="F86" s="828"/>
      <c r="G86" s="828"/>
      <c r="H86" s="828"/>
      <c r="I86" s="828"/>
      <c r="J86" s="828"/>
      <c r="K86" s="828"/>
      <c r="L86" s="828"/>
      <c r="M86" s="829"/>
      <c r="N86" s="52">
        <f>L83+L84+L85</f>
        <v>1027.382475744869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4451.9907282277654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814</v>
      </c>
      <c r="B48" s="43" t="str">
        <f>VLOOKUP(A48,MATERIALES!A4:D373,3,FALSE)</f>
        <v>Cemento asfaltico modificado con polímeros tipo III</v>
      </c>
      <c r="C48" s="281"/>
      <c r="D48" s="281"/>
      <c r="E48" s="281"/>
      <c r="F48" s="281"/>
      <c r="G48" s="281"/>
      <c r="H48" s="281"/>
      <c r="I48" s="268"/>
      <c r="J48" s="224" t="str">
        <f>VLOOKUP(A48,MATERIALES!A4:D373,2,FALSE)</f>
        <v>kg</v>
      </c>
      <c r="K48" s="282">
        <v>1</v>
      </c>
      <c r="L48" s="267"/>
      <c r="M48" s="402">
        <f>VLOOKUP(A48,MATERIALES!A4:D395,4,FALSE)</f>
        <v>3995.3762945633785</v>
      </c>
      <c r="N48" s="272">
        <f>K48*M48</f>
        <v>3995.3762945633785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3995.3762945633785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3995.3762945633785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799.07525891267574</v>
      </c>
      <c r="M83" s="862"/>
      <c r="N83" s="51"/>
    </row>
    <row r="84" spans="1:14">
      <c r="B84" s="89" t="s">
        <v>973</v>
      </c>
      <c r="C84" s="90"/>
      <c r="D84" s="90"/>
      <c r="E84" s="90"/>
      <c r="F84" s="90"/>
      <c r="G84" s="90"/>
      <c r="H84" s="90"/>
      <c r="I84" s="87"/>
      <c r="J84" s="88"/>
      <c r="K84" s="304">
        <v>0.05</v>
      </c>
      <c r="L84" s="861">
        <f>N78*K84</f>
        <v>199.76881472816893</v>
      </c>
      <c r="M84" s="862"/>
      <c r="N84" s="51"/>
    </row>
    <row r="85" spans="1:14" ht="15.75" thickBot="1">
      <c r="B85" s="91" t="s">
        <v>974</v>
      </c>
      <c r="C85" s="92"/>
      <c r="D85" s="92"/>
      <c r="E85" s="92"/>
      <c r="F85" s="92"/>
      <c r="G85" s="92"/>
      <c r="H85" s="92"/>
      <c r="I85" s="93"/>
      <c r="J85" s="94"/>
      <c r="K85" s="305">
        <v>0.05</v>
      </c>
      <c r="L85" s="863">
        <f>N78*K85</f>
        <v>199.76881472816893</v>
      </c>
      <c r="M85" s="864"/>
      <c r="N85" s="51"/>
    </row>
    <row r="86" spans="1:14" ht="15.75" thickBot="1">
      <c r="B86" s="827" t="s">
        <v>953</v>
      </c>
      <c r="C86" s="828"/>
      <c r="D86" s="828"/>
      <c r="E86" s="828"/>
      <c r="F86" s="828"/>
      <c r="G86" s="828"/>
      <c r="H86" s="828"/>
      <c r="I86" s="828"/>
      <c r="J86" s="828"/>
      <c r="K86" s="828"/>
      <c r="L86" s="828"/>
      <c r="M86" s="829"/>
      <c r="N86" s="52">
        <f>L83+L84+L85</f>
        <v>1198.6128883690137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5193.9891829323924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815</v>
      </c>
      <c r="B48" s="43" t="str">
        <f>VLOOKUP(A48,MATERIALES!A4:D373,3,FALSE)</f>
        <v>Cemento asfaltico modificado con polímeros tipo IV</v>
      </c>
      <c r="C48" s="281"/>
      <c r="D48" s="281"/>
      <c r="E48" s="281"/>
      <c r="F48" s="281"/>
      <c r="G48" s="281"/>
      <c r="H48" s="281"/>
      <c r="I48" s="268"/>
      <c r="J48" s="224" t="str">
        <f>VLOOKUP(A48,MATERIALES!A4:D373,2,FALSE)</f>
        <v>kg</v>
      </c>
      <c r="K48" s="282">
        <v>1</v>
      </c>
      <c r="L48" s="267"/>
      <c r="M48" s="402">
        <f>VLOOKUP(A48,MATERIALES!A4:D395,4,FALSE)</f>
        <v>4109.5299029794751</v>
      </c>
      <c r="N48" s="272">
        <f>K48*M48</f>
        <v>4109.5299029794751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4109.5299029794751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4109.5299029794751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821.90598059589502</v>
      </c>
      <c r="M83" s="862"/>
      <c r="N83" s="51"/>
    </row>
    <row r="84" spans="1:14">
      <c r="B84" s="89" t="s">
        <v>973</v>
      </c>
      <c r="C84" s="90"/>
      <c r="D84" s="90"/>
      <c r="E84" s="90"/>
      <c r="F84" s="90"/>
      <c r="G84" s="90"/>
      <c r="H84" s="90"/>
      <c r="I84" s="87"/>
      <c r="J84" s="88"/>
      <c r="K84" s="304">
        <v>0.05</v>
      </c>
      <c r="L84" s="861">
        <f>N78*K84</f>
        <v>205.47649514897375</v>
      </c>
      <c r="M84" s="862"/>
      <c r="N84" s="51"/>
    </row>
    <row r="85" spans="1:14" ht="15.75" thickBot="1">
      <c r="B85" s="91" t="s">
        <v>974</v>
      </c>
      <c r="C85" s="92"/>
      <c r="D85" s="92"/>
      <c r="E85" s="92"/>
      <c r="F85" s="92"/>
      <c r="G85" s="92"/>
      <c r="H85" s="92"/>
      <c r="I85" s="93"/>
      <c r="J85" s="94"/>
      <c r="K85" s="305">
        <v>0.05</v>
      </c>
      <c r="L85" s="863">
        <f>N78*K85</f>
        <v>205.47649514897375</v>
      </c>
      <c r="M85" s="864"/>
      <c r="N85" s="51"/>
    </row>
    <row r="86" spans="1:14" ht="15.75" thickBot="1">
      <c r="B86" s="827" t="s">
        <v>953</v>
      </c>
      <c r="C86" s="828"/>
      <c r="D86" s="828"/>
      <c r="E86" s="828"/>
      <c r="F86" s="828"/>
      <c r="G86" s="828"/>
      <c r="H86" s="828"/>
      <c r="I86" s="828"/>
      <c r="J86" s="828"/>
      <c r="K86" s="828"/>
      <c r="L86" s="828"/>
      <c r="M86" s="829"/>
      <c r="N86" s="52">
        <f>L83+L84+L85</f>
        <v>1232.8589708938425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5342.3888738733176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816</v>
      </c>
      <c r="B48" s="43" t="str">
        <f>VLOOKUP(A48,MATERIALES!A4:D373,3,FALSE)</f>
        <v>Cemento asfaltico modificado con polímeros tipo V</v>
      </c>
      <c r="C48" s="281"/>
      <c r="D48" s="281"/>
      <c r="E48" s="281"/>
      <c r="F48" s="281"/>
      <c r="G48" s="281"/>
      <c r="H48" s="281"/>
      <c r="I48" s="268"/>
      <c r="J48" s="224" t="str">
        <f>VLOOKUP(A48,MATERIALES!A4:D373,2,FALSE)</f>
        <v>kg</v>
      </c>
      <c r="K48" s="282">
        <v>1</v>
      </c>
      <c r="L48" s="267"/>
      <c r="M48" s="402">
        <f>VLOOKUP(A48,MATERIALES!A4:D395,4,FALSE)</f>
        <v>3767.0690777311852</v>
      </c>
      <c r="N48" s="272">
        <f>K48*M48</f>
        <v>3767.0690777311852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3767.0690777311852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3767.0690777311852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753.41381554623706</v>
      </c>
      <c r="M83" s="862"/>
      <c r="N83" s="51"/>
    </row>
    <row r="84" spans="1:14">
      <c r="B84" s="89" t="s">
        <v>973</v>
      </c>
      <c r="C84" s="90"/>
      <c r="D84" s="90"/>
      <c r="E84" s="90"/>
      <c r="F84" s="90"/>
      <c r="G84" s="90"/>
      <c r="H84" s="90"/>
      <c r="I84" s="87"/>
      <c r="J84" s="88"/>
      <c r="K84" s="304">
        <v>0.05</v>
      </c>
      <c r="L84" s="861">
        <f>N78*K84</f>
        <v>188.35345388655927</v>
      </c>
      <c r="M84" s="862"/>
      <c r="N84" s="51"/>
    </row>
    <row r="85" spans="1:14" ht="15.75" thickBot="1">
      <c r="B85" s="91" t="s">
        <v>974</v>
      </c>
      <c r="C85" s="92"/>
      <c r="D85" s="92"/>
      <c r="E85" s="92"/>
      <c r="F85" s="92"/>
      <c r="G85" s="92"/>
      <c r="H85" s="92"/>
      <c r="I85" s="93"/>
      <c r="J85" s="94"/>
      <c r="K85" s="305">
        <v>0.05</v>
      </c>
      <c r="L85" s="863">
        <f>N78*K85</f>
        <v>188.35345388655927</v>
      </c>
      <c r="M85" s="864"/>
      <c r="N85" s="51"/>
    </row>
    <row r="86" spans="1:14" ht="15.75" thickBot="1">
      <c r="B86" s="827" t="s">
        <v>953</v>
      </c>
      <c r="C86" s="828"/>
      <c r="D86" s="828"/>
      <c r="E86" s="828"/>
      <c r="F86" s="828"/>
      <c r="G86" s="828"/>
      <c r="H86" s="828"/>
      <c r="I86" s="828"/>
      <c r="J86" s="828"/>
      <c r="K86" s="828"/>
      <c r="L86" s="828"/>
      <c r="M86" s="829"/>
      <c r="N86" s="52">
        <f>L83+L84+L85</f>
        <v>1130.1207233193556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4897.1898010505411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866</v>
      </c>
      <c r="B48" s="43" t="str">
        <f>VLOOKUP(A48,MATERIALES!A4:D373,3,FALSE)</f>
        <v>Emulsión Asfáltica de Rotura Media Modificada Con Polímeros CRM-m</v>
      </c>
      <c r="C48" s="281"/>
      <c r="D48" s="281"/>
      <c r="E48" s="281"/>
      <c r="F48" s="281"/>
      <c r="G48" s="281"/>
      <c r="H48" s="281"/>
      <c r="I48" s="268"/>
      <c r="J48" s="224" t="str">
        <f>VLOOKUP(A48,MATERIALES!A4:D373,2,FALSE)</f>
        <v>lt</v>
      </c>
      <c r="K48" s="282">
        <v>1</v>
      </c>
      <c r="L48" s="267"/>
      <c r="M48" s="402">
        <f>VLOOKUP(A48,MATERIALES!A4:D395,4,FALSE)</f>
        <v>4333.3605077169195</v>
      </c>
      <c r="N48" s="272">
        <f>K48*M48</f>
        <v>4333.3605077169195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4333.3605077169195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4333.3605077169195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866.67210154338397</v>
      </c>
      <c r="M83" s="862"/>
      <c r="N83" s="51"/>
    </row>
    <row r="84" spans="1:14">
      <c r="B84" s="89" t="s">
        <v>973</v>
      </c>
      <c r="C84" s="90"/>
      <c r="D84" s="90"/>
      <c r="E84" s="90"/>
      <c r="F84" s="90"/>
      <c r="G84" s="90"/>
      <c r="H84" s="90"/>
      <c r="I84" s="87"/>
      <c r="J84" s="88"/>
      <c r="K84" s="304">
        <v>0.05</v>
      </c>
      <c r="L84" s="861">
        <f>N78*K84</f>
        <v>216.66802538584599</v>
      </c>
      <c r="M84" s="862"/>
      <c r="N84" s="51"/>
    </row>
    <row r="85" spans="1:14" ht="15.75" thickBot="1">
      <c r="B85" s="91" t="s">
        <v>974</v>
      </c>
      <c r="C85" s="92"/>
      <c r="D85" s="92"/>
      <c r="E85" s="92"/>
      <c r="F85" s="92"/>
      <c r="G85" s="92"/>
      <c r="H85" s="92"/>
      <c r="I85" s="93"/>
      <c r="J85" s="94"/>
      <c r="K85" s="305">
        <v>0.05</v>
      </c>
      <c r="L85" s="863">
        <f>N78*K85</f>
        <v>216.66802538584599</v>
      </c>
      <c r="M85" s="864"/>
      <c r="N85" s="51"/>
    </row>
    <row r="86" spans="1:14" ht="15.75" thickBot="1">
      <c r="B86" s="827" t="s">
        <v>953</v>
      </c>
      <c r="C86" s="828"/>
      <c r="D86" s="828"/>
      <c r="E86" s="828"/>
      <c r="F86" s="828"/>
      <c r="G86" s="828"/>
      <c r="H86" s="828"/>
      <c r="I86" s="828"/>
      <c r="J86" s="828"/>
      <c r="K86" s="828"/>
      <c r="L86" s="828"/>
      <c r="M86" s="829"/>
      <c r="N86" s="52">
        <f>L83+L84+L85</f>
        <v>1300.0081523150759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5633.3686600319952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154</v>
      </c>
      <c r="B36" s="840" t="str">
        <f>VLOOKUP(A36,EQUIPOS!A6:D154,3,FALSE)</f>
        <v>Carrotanque Irrigador de asfalto, 1000 GALONES DE CAPACIDAD</v>
      </c>
      <c r="C36" s="841"/>
      <c r="D36" s="841"/>
      <c r="E36" s="841"/>
      <c r="F36" s="841"/>
      <c r="G36" s="841"/>
      <c r="H36" s="842"/>
      <c r="I36" s="267"/>
      <c r="J36" s="268"/>
      <c r="K36" s="269">
        <f>VLOOKUP(A36,EQUIPOS!A6:D163,4,FALSE)</f>
        <v>91870.470713406947</v>
      </c>
      <c r="L36" s="270"/>
      <c r="M36" s="271">
        <v>500</v>
      </c>
      <c r="N36" s="272">
        <f>K36/M36</f>
        <v>183.74094142681389</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33098.128768141825</v>
      </c>
      <c r="L37" s="270"/>
      <c r="M37" s="271">
        <v>500</v>
      </c>
      <c r="N37" s="272">
        <f>K37/M37</f>
        <v>66.196257536283653</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N75*M41</f>
        <v>0.62590495000000002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250.56310391309756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846</v>
      </c>
      <c r="B48" s="43" t="str">
        <f>VLOOKUP(A48,MATERIALES!A4:D373,3,FALSE)</f>
        <v>Emulsión CRL-0</v>
      </c>
      <c r="C48" s="281"/>
      <c r="D48" s="281"/>
      <c r="E48" s="281"/>
      <c r="F48" s="281"/>
      <c r="G48" s="281"/>
      <c r="H48" s="281"/>
      <c r="I48" s="268"/>
      <c r="J48" s="224" t="str">
        <f>VLOOKUP(A48,MATERIALES!A4:D373,2,FALSE)</f>
        <v>lt</v>
      </c>
      <c r="K48" s="282">
        <v>1</v>
      </c>
      <c r="L48" s="267"/>
      <c r="M48" s="402">
        <f>VLOOKUP(A48,MATERIALES!A4:D395,4,FALSE)</f>
        <v>2397.225776738027</v>
      </c>
      <c r="N48" s="272">
        <f>K48*M48</f>
        <v>2397.225776738027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2397.225776738027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6"/>
      <c r="M64" s="817"/>
      <c r="N64" s="127"/>
    </row>
    <row r="65" spans="1:14" ht="15.75" thickBot="1">
      <c r="B65" s="833" t="s">
        <v>953</v>
      </c>
      <c r="C65" s="834"/>
      <c r="D65" s="834"/>
      <c r="E65" s="834"/>
      <c r="F65" s="834"/>
      <c r="G65" s="834"/>
      <c r="H65" s="834"/>
      <c r="I65" s="834"/>
      <c r="J65" s="834"/>
      <c r="K65" s="834"/>
      <c r="L65" s="834"/>
      <c r="M65" s="835"/>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53" t="s">
        <v>963</v>
      </c>
      <c r="C69" s="854"/>
      <c r="D69" s="854"/>
      <c r="E69" s="854"/>
      <c r="F69" s="854"/>
      <c r="G69" s="854"/>
      <c r="H69" s="854"/>
      <c r="I69" s="73" t="s">
        <v>964</v>
      </c>
      <c r="J69" s="75" t="s">
        <v>1410</v>
      </c>
      <c r="K69" s="74" t="s">
        <v>966</v>
      </c>
      <c r="L69" s="855" t="s">
        <v>950</v>
      </c>
      <c r="M69" s="856"/>
      <c r="N69" s="98" t="s">
        <v>951</v>
      </c>
    </row>
    <row r="70" spans="1:14">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4000</v>
      </c>
      <c r="N70" s="395">
        <f>K70/M70</f>
        <v>62.590494999999997</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814"/>
      <c r="C74" s="815"/>
      <c r="D74" s="815"/>
      <c r="E74" s="815"/>
      <c r="F74" s="815"/>
      <c r="G74" s="815"/>
      <c r="H74" s="815"/>
      <c r="I74" s="126"/>
      <c r="J74" s="126"/>
      <c r="K74" s="126"/>
      <c r="L74" s="915"/>
      <c r="M74" s="915"/>
      <c r="N74" s="45"/>
    </row>
    <row r="75" spans="1:14" ht="15.75" thickBot="1">
      <c r="B75" s="833" t="s">
        <v>953</v>
      </c>
      <c r="C75" s="834"/>
      <c r="D75" s="834"/>
      <c r="E75" s="834"/>
      <c r="F75" s="834"/>
      <c r="G75" s="834"/>
      <c r="H75" s="834"/>
      <c r="I75" s="834"/>
      <c r="J75" s="834"/>
      <c r="K75" s="834"/>
      <c r="L75" s="834"/>
      <c r="M75" s="835"/>
      <c r="N75" s="301">
        <f>SUM(N70:N74)</f>
        <v>62.590494999999997</v>
      </c>
    </row>
    <row r="76" spans="1:14" ht="15.75" thickBot="1">
      <c r="B76" s="33"/>
      <c r="C76" s="34"/>
      <c r="D76" s="34"/>
      <c r="E76" s="34"/>
      <c r="F76" s="34"/>
      <c r="G76" s="34"/>
      <c r="H76" s="34"/>
      <c r="I76" s="34"/>
      <c r="J76" s="34"/>
      <c r="K76" s="34"/>
      <c r="L76" s="34"/>
      <c r="M76" s="34"/>
      <c r="N76" s="35"/>
    </row>
    <row r="77" spans="1:14" ht="15.75" thickBot="1">
      <c r="B77" s="827" t="s">
        <v>967</v>
      </c>
      <c r="C77" s="828"/>
      <c r="D77" s="828"/>
      <c r="E77" s="828"/>
      <c r="F77" s="828"/>
      <c r="G77" s="828"/>
      <c r="H77" s="828"/>
      <c r="I77" s="828"/>
      <c r="J77" s="828"/>
      <c r="K77" s="828"/>
      <c r="L77" s="828"/>
      <c r="M77" s="829"/>
      <c r="N77" s="99">
        <f>N43+N54+N65+N75</f>
        <v>2710.3793756511245</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542.07587513022497</v>
      </c>
      <c r="M82" s="862"/>
      <c r="N82" s="51"/>
    </row>
    <row r="83" spans="1:14">
      <c r="B83" s="89" t="s">
        <v>973</v>
      </c>
      <c r="C83" s="90"/>
      <c r="D83" s="90"/>
      <c r="E83" s="90"/>
      <c r="F83" s="90"/>
      <c r="G83" s="90"/>
      <c r="H83" s="90"/>
      <c r="I83" s="87"/>
      <c r="J83" s="88"/>
      <c r="K83" s="304">
        <v>0.05</v>
      </c>
      <c r="L83" s="861">
        <f>N77*K83</f>
        <v>135.51896878255624</v>
      </c>
      <c r="M83" s="862"/>
      <c r="N83" s="51"/>
    </row>
    <row r="84" spans="1:14" ht="15.75" thickBot="1">
      <c r="B84" s="91" t="s">
        <v>974</v>
      </c>
      <c r="C84" s="92"/>
      <c r="D84" s="92"/>
      <c r="E84" s="92"/>
      <c r="F84" s="92"/>
      <c r="G84" s="92"/>
      <c r="H84" s="92"/>
      <c r="I84" s="93"/>
      <c r="J84" s="94"/>
      <c r="K84" s="305">
        <v>0.05</v>
      </c>
      <c r="L84" s="863">
        <f>N77*K84</f>
        <v>135.51896878255624</v>
      </c>
      <c r="M84" s="864"/>
      <c r="N84" s="51"/>
    </row>
    <row r="85" spans="1:14" ht="15.75" thickBot="1">
      <c r="B85" s="827" t="s">
        <v>953</v>
      </c>
      <c r="C85" s="828"/>
      <c r="D85" s="828"/>
      <c r="E85" s="828"/>
      <c r="F85" s="828"/>
      <c r="G85" s="828"/>
      <c r="H85" s="828"/>
      <c r="I85" s="828"/>
      <c r="J85" s="828"/>
      <c r="K85" s="828"/>
      <c r="L85" s="828"/>
      <c r="M85" s="829"/>
      <c r="N85" s="52">
        <f>L82+L83+L84</f>
        <v>813.11381269533751</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3523.4931883464619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154</v>
      </c>
      <c r="B36" s="840" t="str">
        <f>VLOOKUP(A36,EQUIPOS!A6:D154,3,FALSE)</f>
        <v>Carrotanque Irrigador de asfalto, 1000 GALONES DE CAPACIDAD</v>
      </c>
      <c r="C36" s="841"/>
      <c r="D36" s="841"/>
      <c r="E36" s="841"/>
      <c r="F36" s="841"/>
      <c r="G36" s="841"/>
      <c r="H36" s="842"/>
      <c r="I36" s="267"/>
      <c r="J36" s="268"/>
      <c r="K36" s="269">
        <f>VLOOKUP(A36,EQUIPOS!A6:D163,4,FALSE)</f>
        <v>91870.470713406947</v>
      </c>
      <c r="L36" s="270"/>
      <c r="M36" s="271">
        <v>500</v>
      </c>
      <c r="N36" s="272">
        <f>K36/M36</f>
        <v>183.74094142681389</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33098.128768141825</v>
      </c>
      <c r="L37" s="270"/>
      <c r="M37" s="271">
        <v>500</v>
      </c>
      <c r="N37" s="272">
        <f>K37/M37</f>
        <v>66.196257536283653</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0.62590495000000002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250.56310391309756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848</v>
      </c>
      <c r="B48" s="43" t="str">
        <f>VLOOKUP(A48,MATERIALES!A4:D373,3,FALSE)</f>
        <v>Emulsión CRL-1</v>
      </c>
      <c r="C48" s="281"/>
      <c r="D48" s="281"/>
      <c r="E48" s="281"/>
      <c r="F48" s="281"/>
      <c r="G48" s="281"/>
      <c r="H48" s="281"/>
      <c r="I48" s="268"/>
      <c r="J48" s="224" t="str">
        <f>VLOOKUP(A48,MATERIALES!A4:D373,2,FALSE)</f>
        <v>lt</v>
      </c>
      <c r="K48" s="282">
        <v>1</v>
      </c>
      <c r="L48" s="267"/>
      <c r="M48" s="402">
        <f>VLOOKUP(A48,MATERIALES!A4:D395,4,FALSE)</f>
        <v>1483.9969094092548</v>
      </c>
      <c r="N48" s="272">
        <f>K48*M48</f>
        <v>1483.9969094092548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1483.9969094092548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62.590494999999997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1797.1505083223524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359.4301016644705</v>
      </c>
      <c r="M83" s="862"/>
      <c r="N83" s="51"/>
    </row>
    <row r="84" spans="1:14">
      <c r="B84" s="89" t="s">
        <v>973</v>
      </c>
      <c r="C84" s="90"/>
      <c r="D84" s="90"/>
      <c r="E84" s="90"/>
      <c r="F84" s="90"/>
      <c r="G84" s="90"/>
      <c r="H84" s="90"/>
      <c r="I84" s="87"/>
      <c r="J84" s="88"/>
      <c r="K84" s="304">
        <v>0.05</v>
      </c>
      <c r="L84" s="861">
        <f>N78*K84</f>
        <v>89.857525416117625</v>
      </c>
      <c r="M84" s="862"/>
      <c r="N84" s="51"/>
    </row>
    <row r="85" spans="1:14" ht="15.75" thickBot="1">
      <c r="B85" s="91" t="s">
        <v>974</v>
      </c>
      <c r="C85" s="92"/>
      <c r="D85" s="92"/>
      <c r="E85" s="92"/>
      <c r="F85" s="92"/>
      <c r="G85" s="92"/>
      <c r="H85" s="92"/>
      <c r="I85" s="93"/>
      <c r="J85" s="94"/>
      <c r="K85" s="305">
        <v>0.05</v>
      </c>
      <c r="L85" s="863">
        <f>N78*K85</f>
        <v>89.857525416117625</v>
      </c>
      <c r="M85" s="864"/>
      <c r="N85" s="51"/>
    </row>
    <row r="86" spans="1:14" ht="15.75" thickBot="1">
      <c r="B86" s="827" t="s">
        <v>953</v>
      </c>
      <c r="C86" s="828"/>
      <c r="D86" s="828"/>
      <c r="E86" s="828"/>
      <c r="F86" s="828"/>
      <c r="G86" s="828"/>
      <c r="H86" s="828"/>
      <c r="I86" s="828"/>
      <c r="J86" s="828"/>
      <c r="K86" s="828"/>
      <c r="L86" s="828"/>
      <c r="M86" s="829"/>
      <c r="N86" s="52">
        <f>L83+L84+L85</f>
        <v>539.14515249670569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2336.295660819058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154</v>
      </c>
      <c r="B36" s="840" t="str">
        <f>VLOOKUP(A36,EQUIPOS!A6:D154,3,FALSE)</f>
        <v>Carrotanque Irrigador de asfalto, 1000 GALONES DE CAPACIDAD</v>
      </c>
      <c r="C36" s="841"/>
      <c r="D36" s="841"/>
      <c r="E36" s="841"/>
      <c r="F36" s="841"/>
      <c r="G36" s="841"/>
      <c r="H36" s="842"/>
      <c r="I36" s="267"/>
      <c r="J36" s="268"/>
      <c r="K36" s="269">
        <f>VLOOKUP(A36,EQUIPOS!A6:D163,4,FALSE)</f>
        <v>91870.470713406947</v>
      </c>
      <c r="L36" s="270"/>
      <c r="M36" s="271">
        <v>500</v>
      </c>
      <c r="N36" s="272">
        <f>K36/M36</f>
        <v>183.74094142681389</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33098.128768141825</v>
      </c>
      <c r="L37" s="270"/>
      <c r="M37" s="271">
        <v>500</v>
      </c>
      <c r="N37" s="272">
        <f>K37/M37</f>
        <v>66.196257536283653</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0.62590495000000002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250.56310391309756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792</v>
      </c>
      <c r="B48" s="43" t="str">
        <f>VLOOKUP(A48,MATERIALES!A4:D373,3,FALSE)</f>
        <v>Asfalto liquido RC 250</v>
      </c>
      <c r="C48" s="281"/>
      <c r="D48" s="281"/>
      <c r="E48" s="281"/>
      <c r="F48" s="281"/>
      <c r="G48" s="281"/>
      <c r="H48" s="281"/>
      <c r="I48" s="268"/>
      <c r="J48" s="224" t="str">
        <f>VLOOKUP(A48,MATERIALES!A4:D373,2,FALSE)</f>
        <v>gal</v>
      </c>
      <c r="K48" s="282">
        <v>0.3</v>
      </c>
      <c r="L48" s="267"/>
      <c r="M48" s="402">
        <f>VLOOKUP(A48,MATERIALES!A4:D395,4,FALSE)</f>
        <v>9474.7494985360117</v>
      </c>
      <c r="N48" s="272">
        <f>K48*M48</f>
        <v>2842.4248495608035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2842.4248495608035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62.590494999999997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3155.5784484739011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631.11568969478026</v>
      </c>
      <c r="M83" s="862"/>
      <c r="N83" s="51"/>
    </row>
    <row r="84" spans="1:14">
      <c r="B84" s="89" t="s">
        <v>973</v>
      </c>
      <c r="C84" s="90"/>
      <c r="D84" s="90"/>
      <c r="E84" s="90"/>
      <c r="F84" s="90"/>
      <c r="G84" s="90"/>
      <c r="H84" s="90"/>
      <c r="I84" s="87"/>
      <c r="J84" s="88"/>
      <c r="K84" s="304">
        <v>0.05</v>
      </c>
      <c r="L84" s="861">
        <f>N78*K84</f>
        <v>157.77892242369506</v>
      </c>
      <c r="M84" s="862"/>
      <c r="N84" s="51"/>
    </row>
    <row r="85" spans="1:14" ht="15.75" thickBot="1">
      <c r="B85" s="91" t="s">
        <v>974</v>
      </c>
      <c r="C85" s="92"/>
      <c r="D85" s="92"/>
      <c r="E85" s="92"/>
      <c r="F85" s="92"/>
      <c r="G85" s="92"/>
      <c r="H85" s="92"/>
      <c r="I85" s="93"/>
      <c r="J85" s="94"/>
      <c r="K85" s="305">
        <v>0.05</v>
      </c>
      <c r="L85" s="863">
        <f>N78*K85</f>
        <v>157.77892242369506</v>
      </c>
      <c r="M85" s="864"/>
      <c r="N85" s="51"/>
    </row>
    <row r="86" spans="1:14" ht="15.75" thickBot="1">
      <c r="B86" s="827" t="s">
        <v>953</v>
      </c>
      <c r="C86" s="828"/>
      <c r="D86" s="828"/>
      <c r="E86" s="828"/>
      <c r="F86" s="828"/>
      <c r="G86" s="828"/>
      <c r="H86" s="828"/>
      <c r="I86" s="828"/>
      <c r="J86" s="828"/>
      <c r="K86" s="828"/>
      <c r="L86" s="828"/>
      <c r="M86" s="829"/>
      <c r="N86" s="52">
        <f>L83+L84+L85</f>
        <v>946.6735345421705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4102.2519830160718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957" t="str">
        <f>VLOOKUP(A36,EQUIPOS!A6:D154,3,FALSE)</f>
        <v>Carrotanque Irrigador de asfalto, 1000 GALONES DE CAPACIDAD</v>
      </c>
      <c r="C36" s="958"/>
      <c r="D36" s="958"/>
      <c r="E36" s="958"/>
      <c r="F36" s="958"/>
      <c r="G36" s="958"/>
      <c r="H36" s="959"/>
      <c r="I36" s="267"/>
      <c r="J36" s="268"/>
      <c r="K36" s="269">
        <f>VLOOKUP(A36,EQUIPOS!A6:D163,4,FALSE)</f>
        <v>91870.470713406947</v>
      </c>
      <c r="L36" s="270"/>
      <c r="M36" s="271">
        <v>500</v>
      </c>
      <c r="N36" s="272">
        <f>K36/M36</f>
        <v>183.74094142681389</v>
      </c>
    </row>
    <row r="37" spans="1:14">
      <c r="A37" s="113" t="s">
        <v>176</v>
      </c>
      <c r="B37" s="957" t="str">
        <f>VLOOKUP(A37,EQUIPOS!A7:D154,3,FALSE)</f>
        <v xml:space="preserve">Compresor (barrido y soplado)
</v>
      </c>
      <c r="C37" s="958"/>
      <c r="D37" s="958"/>
      <c r="E37" s="958"/>
      <c r="F37" s="958"/>
      <c r="G37" s="958"/>
      <c r="H37" s="959"/>
      <c r="I37" s="267"/>
      <c r="J37" s="268"/>
      <c r="K37" s="269">
        <f>VLOOKUP(A37,EQUIPOS!A7:D164,4,FALSE)</f>
        <v>33098.128768141825</v>
      </c>
      <c r="L37" s="270"/>
      <c r="M37" s="271">
        <v>500</v>
      </c>
      <c r="N37" s="272">
        <f>K37/M37</f>
        <v>66.196257536283653</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0.62590495000000002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250.56310391309756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858</v>
      </c>
      <c r="B48" s="43" t="str">
        <f>VLOOKUP(A48,MATERIALES!A4:D373,3,FALSE)</f>
        <v>Emulsión CRR-1</v>
      </c>
      <c r="C48" s="281"/>
      <c r="D48" s="281"/>
      <c r="E48" s="281"/>
      <c r="F48" s="281"/>
      <c r="G48" s="281"/>
      <c r="H48" s="281"/>
      <c r="I48" s="268"/>
      <c r="J48" s="224" t="str">
        <f>VLOOKUP(A48,MATERIALES!A4:D373,2,FALSE)</f>
        <v>lt</v>
      </c>
      <c r="K48" s="282">
        <v>0.45</v>
      </c>
      <c r="L48" s="267"/>
      <c r="M48" s="402">
        <f>VLOOKUP(A48,MATERIALES!A4:D395,4,FALSE)</f>
        <v>1940.6113430736411</v>
      </c>
      <c r="N48" s="272">
        <f>K48*M48</f>
        <v>873.27510438313857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873.27510438313857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62.590494999999997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1186.4287032962361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237.28574065924724</v>
      </c>
      <c r="M83" s="862"/>
      <c r="N83" s="51"/>
    </row>
    <row r="84" spans="1:14">
      <c r="B84" s="89" t="s">
        <v>973</v>
      </c>
      <c r="C84" s="90"/>
      <c r="D84" s="90"/>
      <c r="E84" s="90"/>
      <c r="F84" s="90"/>
      <c r="G84" s="90"/>
      <c r="H84" s="90"/>
      <c r="I84" s="87"/>
      <c r="J84" s="88"/>
      <c r="K84" s="304">
        <v>0.05</v>
      </c>
      <c r="L84" s="861">
        <f>N78*K84</f>
        <v>59.32143516481181</v>
      </c>
      <c r="M84" s="862"/>
      <c r="N84" s="51"/>
    </row>
    <row r="85" spans="1:14" ht="15.75" thickBot="1">
      <c r="B85" s="91" t="s">
        <v>974</v>
      </c>
      <c r="C85" s="92"/>
      <c r="D85" s="92"/>
      <c r="E85" s="92"/>
      <c r="F85" s="92"/>
      <c r="G85" s="92"/>
      <c r="H85" s="92"/>
      <c r="I85" s="93"/>
      <c r="J85" s="94"/>
      <c r="K85" s="305">
        <v>0.05</v>
      </c>
      <c r="L85" s="863">
        <f>N78*K85</f>
        <v>59.32143516481181</v>
      </c>
      <c r="M85" s="864"/>
      <c r="N85" s="51"/>
    </row>
    <row r="86" spans="1:14" ht="15.75" thickBot="1">
      <c r="B86" s="827" t="s">
        <v>953</v>
      </c>
      <c r="C86" s="828"/>
      <c r="D86" s="828"/>
      <c r="E86" s="828"/>
      <c r="F86" s="828"/>
      <c r="G86" s="828"/>
      <c r="H86" s="828"/>
      <c r="I86" s="828"/>
      <c r="J86" s="828"/>
      <c r="K86" s="828"/>
      <c r="L86" s="828"/>
      <c r="M86" s="829"/>
      <c r="N86" s="52">
        <f>L83+L84+L85</f>
        <v>355.92861098887084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1542.3573142851069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206" t="s">
        <v>154</v>
      </c>
      <c r="B36" s="840" t="str">
        <f>VLOOKUP(A36,EQUIPOS!A6:D154,3,FALSE)</f>
        <v>Carrotanque Irrigador de asfalto, 1000 GALONES DE CAPACIDAD</v>
      </c>
      <c r="C36" s="841"/>
      <c r="D36" s="841"/>
      <c r="E36" s="841"/>
      <c r="F36" s="841"/>
      <c r="G36" s="841"/>
      <c r="H36" s="842"/>
      <c r="I36" s="267"/>
      <c r="J36" s="268"/>
      <c r="K36" s="269">
        <f>VLOOKUP(A36,EQUIPOS!A6:D163,4,FALSE)</f>
        <v>91870.470713406947</v>
      </c>
      <c r="L36" s="270"/>
      <c r="M36" s="271">
        <v>500</v>
      </c>
      <c r="N36" s="272">
        <f>K36/M36</f>
        <v>183.74094142681389</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33098.128768141825</v>
      </c>
      <c r="L37" s="270"/>
      <c r="M37" s="271">
        <v>500</v>
      </c>
      <c r="N37" s="272">
        <f>K37/M37</f>
        <v>66.196257536283653</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0.62590495000000002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250.56310391309756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860</v>
      </c>
      <c r="B48" s="43" t="str">
        <f>VLOOKUP(A48,MATERIALES!A4:D373,3,FALSE)</f>
        <v>Emulsión CRR-2</v>
      </c>
      <c r="C48" s="281"/>
      <c r="D48" s="281"/>
      <c r="E48" s="281"/>
      <c r="F48" s="281"/>
      <c r="G48" s="281"/>
      <c r="H48" s="281"/>
      <c r="I48" s="268"/>
      <c r="J48" s="224" t="str">
        <f>VLOOKUP(A48,MATERIALES!A4:D373,2,FALSE)</f>
        <v>lt</v>
      </c>
      <c r="K48" s="282">
        <v>0.45</v>
      </c>
      <c r="L48" s="267"/>
      <c r="M48" s="402">
        <f>VLOOKUP(A48,MATERIALES!A4:D395,4,FALSE)</f>
        <v>1826.4577346575445</v>
      </c>
      <c r="N48" s="272">
        <f>K48*M48</f>
        <v>821.90598059589502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821.90598059589502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62.590494999999997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1135.0595795089926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227.01191590179852</v>
      </c>
      <c r="M83" s="862"/>
      <c r="N83" s="51"/>
    </row>
    <row r="84" spans="1:14">
      <c r="B84" s="89" t="s">
        <v>973</v>
      </c>
      <c r="C84" s="90"/>
      <c r="D84" s="90"/>
      <c r="E84" s="90"/>
      <c r="F84" s="90"/>
      <c r="G84" s="90"/>
      <c r="H84" s="90"/>
      <c r="I84" s="87"/>
      <c r="J84" s="88"/>
      <c r="K84" s="304">
        <v>0.05</v>
      </c>
      <c r="L84" s="861">
        <f>N78*K84</f>
        <v>56.752978975449629</v>
      </c>
      <c r="M84" s="862"/>
      <c r="N84" s="51"/>
    </row>
    <row r="85" spans="1:14" ht="15.75" thickBot="1">
      <c r="B85" s="91" t="s">
        <v>974</v>
      </c>
      <c r="C85" s="92"/>
      <c r="D85" s="92"/>
      <c r="E85" s="92"/>
      <c r="F85" s="92"/>
      <c r="G85" s="92"/>
      <c r="H85" s="92"/>
      <c r="I85" s="93"/>
      <c r="J85" s="94"/>
      <c r="K85" s="305">
        <v>0.05</v>
      </c>
      <c r="L85" s="863">
        <f>N78*K85</f>
        <v>56.752978975449629</v>
      </c>
      <c r="M85" s="864"/>
      <c r="N85" s="51"/>
    </row>
    <row r="86" spans="1:14" ht="15.75" thickBot="1">
      <c r="B86" s="827" t="s">
        <v>953</v>
      </c>
      <c r="C86" s="828"/>
      <c r="D86" s="828"/>
      <c r="E86" s="828"/>
      <c r="F86" s="828"/>
      <c r="G86" s="828"/>
      <c r="H86" s="828"/>
      <c r="I86" s="828"/>
      <c r="J86" s="828"/>
      <c r="K86" s="828"/>
      <c r="L86" s="828"/>
      <c r="M86" s="829"/>
      <c r="N86" s="52">
        <f>L83+L84+L85</f>
        <v>340.51787385269779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1475.5774533616905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91870.470713406947</v>
      </c>
      <c r="L36" s="270"/>
      <c r="M36" s="271">
        <v>500</v>
      </c>
      <c r="N36" s="272">
        <f>K36/M36</f>
        <v>183.74094142681389</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33098.128768141825</v>
      </c>
      <c r="L37" s="270"/>
      <c r="M37" s="271">
        <v>500</v>
      </c>
      <c r="N37" s="272">
        <f>K37/M37</f>
        <v>66.196257536283653</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0.62590495000000002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250.56310391309756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856</v>
      </c>
      <c r="B48" s="43" t="str">
        <f>VLOOKUP(A48,MATERIALES!A4:D373,3,FALSE)</f>
        <v>Emulsión CRR-1m</v>
      </c>
      <c r="C48" s="281"/>
      <c r="D48" s="281"/>
      <c r="E48" s="281"/>
      <c r="F48" s="281"/>
      <c r="G48" s="281"/>
      <c r="H48" s="281"/>
      <c r="I48" s="268"/>
      <c r="J48" s="224" t="str">
        <f>VLOOKUP(A48,MATERIALES!A4:D373,2,FALSE)</f>
        <v>lt</v>
      </c>
      <c r="K48" s="282">
        <v>0.45</v>
      </c>
      <c r="L48" s="267"/>
      <c r="M48" s="402">
        <f>VLOOKUP(A48,MATERIALES!A4:D395,4,FALSE)</f>
        <v>1940.6113430736411</v>
      </c>
      <c r="N48" s="272">
        <f>K48*M48</f>
        <v>873.27510438313857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873.27510438313857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62.590494999999997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1186.4287032962361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237.28574065924724</v>
      </c>
      <c r="M83" s="862"/>
      <c r="N83" s="51"/>
    </row>
    <row r="84" spans="1:14">
      <c r="B84" s="89" t="s">
        <v>973</v>
      </c>
      <c r="C84" s="90"/>
      <c r="D84" s="90"/>
      <c r="E84" s="90"/>
      <c r="F84" s="90"/>
      <c r="G84" s="90"/>
      <c r="H84" s="90"/>
      <c r="I84" s="87"/>
      <c r="J84" s="88"/>
      <c r="K84" s="304">
        <v>0.05</v>
      </c>
      <c r="L84" s="861">
        <f>N78*K84</f>
        <v>59.32143516481181</v>
      </c>
      <c r="M84" s="862"/>
      <c r="N84" s="51"/>
    </row>
    <row r="85" spans="1:14" ht="15.75" thickBot="1">
      <c r="B85" s="91" t="s">
        <v>974</v>
      </c>
      <c r="C85" s="92"/>
      <c r="D85" s="92"/>
      <c r="E85" s="92"/>
      <c r="F85" s="92"/>
      <c r="G85" s="92"/>
      <c r="H85" s="92"/>
      <c r="I85" s="93"/>
      <c r="J85" s="94"/>
      <c r="K85" s="305">
        <v>0.05</v>
      </c>
      <c r="L85" s="863">
        <f>N78*K85</f>
        <v>59.32143516481181</v>
      </c>
      <c r="M85" s="864"/>
      <c r="N85" s="51"/>
    </row>
    <row r="86" spans="1:14" ht="15.75" thickBot="1">
      <c r="B86" s="827" t="s">
        <v>953</v>
      </c>
      <c r="C86" s="828"/>
      <c r="D86" s="828"/>
      <c r="E86" s="828"/>
      <c r="F86" s="828"/>
      <c r="G86" s="828"/>
      <c r="H86" s="828"/>
      <c r="I86" s="828"/>
      <c r="J86" s="828"/>
      <c r="K86" s="828"/>
      <c r="L86" s="828"/>
      <c r="M86" s="829"/>
      <c r="N86" s="52">
        <f>L83+L84+L85</f>
        <v>355.92861098887084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1542.3573142851069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91870.470713406947</v>
      </c>
      <c r="L36" s="270"/>
      <c r="M36" s="271">
        <v>500</v>
      </c>
      <c r="N36" s="272">
        <f>K36/M36</f>
        <v>183.74094142681389</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33098.128768141825</v>
      </c>
      <c r="L37" s="270"/>
      <c r="M37" s="271">
        <v>500</v>
      </c>
      <c r="N37" s="272">
        <f>K37/M37</f>
        <v>66.196257536283653</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0.62590495000000002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250.56310391309756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862</v>
      </c>
      <c r="B48" s="43" t="str">
        <f>VLOOKUP(A48,MATERIALES!A4:D373,3,FALSE)</f>
        <v>Emulsión CRR-2m</v>
      </c>
      <c r="C48" s="281"/>
      <c r="D48" s="281"/>
      <c r="E48" s="281"/>
      <c r="F48" s="281"/>
      <c r="G48" s="281"/>
      <c r="H48" s="281"/>
      <c r="I48" s="268"/>
      <c r="J48" s="224" t="str">
        <f>VLOOKUP(A48,MATERIALES!A4:D373,2,FALSE)</f>
        <v>lt</v>
      </c>
      <c r="K48" s="282">
        <v>0.45</v>
      </c>
      <c r="L48" s="267"/>
      <c r="M48" s="402">
        <f>VLOOKUP(A48,MATERIALES!A4:D395,4,FALSE)</f>
        <v>2397.225776738027</v>
      </c>
      <c r="N48" s="272">
        <f>K48*M48</f>
        <v>1078.7515995321121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1078.7515995321121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4000</v>
      </c>
      <c r="N70" s="395">
        <f>K70/M70</f>
        <v>62.590494999999997</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62.590494999999997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1391.9051984452096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278.38103968904193</v>
      </c>
      <c r="M83" s="862"/>
      <c r="N83" s="51"/>
    </row>
    <row r="84" spans="1:14">
      <c r="B84" s="89" t="s">
        <v>973</v>
      </c>
      <c r="C84" s="90"/>
      <c r="D84" s="90"/>
      <c r="E84" s="90"/>
      <c r="F84" s="90"/>
      <c r="G84" s="90"/>
      <c r="H84" s="90"/>
      <c r="I84" s="87"/>
      <c r="J84" s="88"/>
      <c r="K84" s="304">
        <v>0.05</v>
      </c>
      <c r="L84" s="861">
        <f>N78*K84</f>
        <v>69.595259922260482</v>
      </c>
      <c r="M84" s="862"/>
      <c r="N84" s="51"/>
    </row>
    <row r="85" spans="1:14" ht="15.75" thickBot="1">
      <c r="B85" s="91" t="s">
        <v>974</v>
      </c>
      <c r="C85" s="92"/>
      <c r="D85" s="92"/>
      <c r="E85" s="92"/>
      <c r="F85" s="92"/>
      <c r="G85" s="92"/>
      <c r="H85" s="92"/>
      <c r="I85" s="93"/>
      <c r="J85" s="94"/>
      <c r="K85" s="305">
        <v>0.05</v>
      </c>
      <c r="L85" s="863">
        <f>N78*K85</f>
        <v>69.595259922260482</v>
      </c>
      <c r="M85" s="864"/>
      <c r="N85" s="51"/>
    </row>
    <row r="86" spans="1:14" ht="15.75" thickBot="1">
      <c r="B86" s="827" t="s">
        <v>953</v>
      </c>
      <c r="C86" s="828"/>
      <c r="D86" s="828"/>
      <c r="E86" s="828"/>
      <c r="F86" s="828"/>
      <c r="G86" s="828"/>
      <c r="H86" s="828"/>
      <c r="I86" s="828"/>
      <c r="J86" s="828"/>
      <c r="K86" s="828"/>
      <c r="L86" s="828"/>
      <c r="M86" s="829"/>
      <c r="N86" s="52">
        <f>L83+L84+L85</f>
        <v>417.57155953356289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1809.4767579787726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91870.470713406947</v>
      </c>
      <c r="L36" s="270"/>
      <c r="M36" s="271">
        <v>400</v>
      </c>
      <c r="N36" s="272">
        <f>K36/M36</f>
        <v>229.67617678351738</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142281.31837660147</v>
      </c>
      <c r="L37" s="270"/>
      <c r="M37" s="271">
        <v>400</v>
      </c>
      <c r="N37" s="272">
        <f>K37/M37</f>
        <v>355.70329594150365</v>
      </c>
    </row>
    <row r="38" spans="1:14">
      <c r="A38" t="s">
        <v>176</v>
      </c>
      <c r="B38" s="840" t="str">
        <f>VLOOKUP(A38,EQUIPOS!A8:D154,3,FALSE)</f>
        <v xml:space="preserve">Compresor (barrido y soplado)
</v>
      </c>
      <c r="C38" s="841"/>
      <c r="D38" s="841"/>
      <c r="E38" s="841"/>
      <c r="F38" s="841"/>
      <c r="G38" s="841"/>
      <c r="H38" s="842"/>
      <c r="I38" s="267"/>
      <c r="J38" s="268"/>
      <c r="K38" s="269">
        <f>VLOOKUP(A38,EQUIPOS!A8:D165,4,FALSE)</f>
        <v>33098.128768141825</v>
      </c>
      <c r="L38" s="270"/>
      <c r="M38" s="271">
        <v>400</v>
      </c>
      <c r="N38" s="272">
        <f>K38/M38</f>
        <v>82.74532192035457</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9">
        <f>VLOOKUP(A39,EQUIPOS!A9:D166,4,FALSE)</f>
        <v>93733.900671377647</v>
      </c>
      <c r="L39" s="844">
        <v>400</v>
      </c>
      <c r="M39" s="845"/>
      <c r="N39" s="272">
        <f>K39/L39</f>
        <v>234.33475167844412</v>
      </c>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N75*M41</f>
        <v>1.1157756987950249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903.57532202261484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1826.4577346575445</v>
      </c>
      <c r="N48" s="272">
        <f>K48*M48</f>
        <v>3342.4176544233064</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59254.600993255212</v>
      </c>
      <c r="N49" s="272">
        <f>K49*M49</f>
        <v>1125.837418871849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4468.2550732951549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31">
        <f>VLOOKUP(A58,TRANSPORTE!A5:D117,4,FALSE)</f>
        <v>1404.1158416360727</v>
      </c>
      <c r="M58" s="832"/>
      <c r="N58" s="287">
        <f>K58*L58</f>
        <v>26.678200991085379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26.678200991085379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111.57756987950249</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5510.0861661883582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1102.0172332376717</v>
      </c>
      <c r="M82" s="862"/>
      <c r="N82" s="51"/>
    </row>
    <row r="83" spans="1:14">
      <c r="B83" s="89" t="s">
        <v>973</v>
      </c>
      <c r="C83" s="90"/>
      <c r="D83" s="90"/>
      <c r="E83" s="90"/>
      <c r="F83" s="90"/>
      <c r="G83" s="90"/>
      <c r="H83" s="90"/>
      <c r="I83" s="87"/>
      <c r="J83" s="88"/>
      <c r="K83" s="304">
        <v>0.05</v>
      </c>
      <c r="L83" s="861">
        <f>N77*K83</f>
        <v>275.50430830941792</v>
      </c>
      <c r="M83" s="862"/>
      <c r="N83" s="51"/>
    </row>
    <row r="84" spans="1:14" ht="15.75" thickBot="1">
      <c r="B84" s="91" t="s">
        <v>974</v>
      </c>
      <c r="C84" s="92"/>
      <c r="D84" s="92"/>
      <c r="E84" s="92"/>
      <c r="F84" s="92"/>
      <c r="G84" s="92"/>
      <c r="H84" s="92"/>
      <c r="I84" s="93"/>
      <c r="J84" s="94"/>
      <c r="K84" s="305">
        <v>0.05</v>
      </c>
      <c r="L84" s="863">
        <f>N77*K84</f>
        <v>275.50430830941792</v>
      </c>
      <c r="M84" s="864"/>
      <c r="N84" s="51"/>
    </row>
    <row r="85" spans="1:14" ht="15.75" thickBot="1">
      <c r="B85" s="827" t="s">
        <v>953</v>
      </c>
      <c r="C85" s="828"/>
      <c r="D85" s="828"/>
      <c r="E85" s="828"/>
      <c r="F85" s="828"/>
      <c r="G85" s="828"/>
      <c r="H85" s="828"/>
      <c r="I85" s="828"/>
      <c r="J85" s="828"/>
      <c r="K85" s="828"/>
      <c r="L85" s="828"/>
      <c r="M85" s="829"/>
      <c r="N85" s="52">
        <f>L82+L83+L84</f>
        <v>1653.0258498565074</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7163.1120160448654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91870.470713406947</v>
      </c>
      <c r="L36" s="270"/>
      <c r="M36" s="271">
        <v>400</v>
      </c>
      <c r="N36" s="272">
        <f>K36/M36</f>
        <v>229.67617678351738</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142281.31837660147</v>
      </c>
      <c r="L37" s="270"/>
      <c r="M37" s="271">
        <v>400</v>
      </c>
      <c r="N37" s="272">
        <f>K37/M37</f>
        <v>355.70329594150365</v>
      </c>
    </row>
    <row r="38" spans="1:14">
      <c r="A38" t="s">
        <v>176</v>
      </c>
      <c r="B38" s="840" t="str">
        <f>VLOOKUP(A38,EQUIPOS!A8:D154,3,FALSE)</f>
        <v xml:space="preserve">Compresor (barrido y soplado)
</v>
      </c>
      <c r="C38" s="841"/>
      <c r="D38" s="841"/>
      <c r="E38" s="841"/>
      <c r="F38" s="841"/>
      <c r="G38" s="841"/>
      <c r="H38" s="842"/>
      <c r="I38" s="267"/>
      <c r="J38" s="268"/>
      <c r="K38" s="269">
        <f>VLOOKUP(A38,EQUIPOS!A8:D165,4,FALSE)</f>
        <v>33098.128768141825</v>
      </c>
      <c r="L38" s="270"/>
      <c r="M38" s="271">
        <v>400</v>
      </c>
      <c r="N38" s="272">
        <f>K38/M38</f>
        <v>82.74532192035457</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9">
        <f>VLOOKUP(A39,EQUIPOS!A9:D166,4,FALSE)</f>
        <v>93733.900671377647</v>
      </c>
      <c r="L39" s="844">
        <v>400</v>
      </c>
      <c r="M39" s="845"/>
      <c r="N39" s="272">
        <f>K39/L39</f>
        <v>234.33475167844412</v>
      </c>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1.1157756987950249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903.57532202261484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1.5</v>
      </c>
      <c r="L48" s="267"/>
      <c r="M48" s="402">
        <f>VLOOKUP(A48,MATERIALES!A5:D396,4,FALSE)</f>
        <v>1826.4577346575445</v>
      </c>
      <c r="N48" s="272">
        <f>K48*M48</f>
        <v>2739.6866019863169</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1.2999999999999999E-2</v>
      </c>
      <c r="L49" s="267"/>
      <c r="M49" s="402">
        <f>VLOOKUP(A49,MATERIALES!A6:D397,4,FALSE)</f>
        <v>59254.600993255212</v>
      </c>
      <c r="N49" s="272">
        <f>K49*M49</f>
        <v>770.30981291231774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3509.9964148986346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31">
        <f>VLOOKUP(A58,TRANSPORTE!A5:D117,4,FALSE)</f>
        <v>1404.1158416360727</v>
      </c>
      <c r="M58" s="832"/>
      <c r="N58" s="287">
        <f>K58*L58</f>
        <v>18.253505941268944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18.253505941268944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9">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111.57756987950249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4543.4028127420215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908.6805625484044</v>
      </c>
      <c r="M83" s="862"/>
      <c r="N83" s="51"/>
    </row>
    <row r="84" spans="1:14">
      <c r="B84" s="89" t="s">
        <v>973</v>
      </c>
      <c r="C84" s="90"/>
      <c r="D84" s="90"/>
      <c r="E84" s="90"/>
      <c r="F84" s="90"/>
      <c r="G84" s="90"/>
      <c r="H84" s="90"/>
      <c r="I84" s="87"/>
      <c r="J84" s="88"/>
      <c r="K84" s="304">
        <v>0.05</v>
      </c>
      <c r="L84" s="861">
        <f>N78*K84</f>
        <v>227.1701406371011</v>
      </c>
      <c r="M84" s="862"/>
      <c r="N84" s="51"/>
    </row>
    <row r="85" spans="1:14" ht="15.75" thickBot="1">
      <c r="B85" s="91" t="s">
        <v>974</v>
      </c>
      <c r="C85" s="92"/>
      <c r="D85" s="92"/>
      <c r="E85" s="92"/>
      <c r="F85" s="92"/>
      <c r="G85" s="92"/>
      <c r="H85" s="92"/>
      <c r="I85" s="93"/>
      <c r="J85" s="94"/>
      <c r="K85" s="305">
        <v>0.05</v>
      </c>
      <c r="L85" s="863">
        <f>N78*K85</f>
        <v>227.1701406371011</v>
      </c>
      <c r="M85" s="864"/>
      <c r="N85" s="51"/>
    </row>
    <row r="86" spans="1:14" ht="15.75" thickBot="1">
      <c r="B86" s="827" t="s">
        <v>953</v>
      </c>
      <c r="C86" s="828"/>
      <c r="D86" s="828"/>
      <c r="E86" s="828"/>
      <c r="F86" s="828"/>
      <c r="G86" s="828"/>
      <c r="H86" s="828"/>
      <c r="I86" s="828"/>
      <c r="J86" s="828"/>
      <c r="K86" s="828"/>
      <c r="L86" s="828"/>
      <c r="M86" s="829"/>
      <c r="N86" s="52">
        <f>L83+L84+L85</f>
        <v>1363.0208438226068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5906.4236565646279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91870.470713406947</v>
      </c>
      <c r="L36" s="270"/>
      <c r="M36" s="271">
        <v>400</v>
      </c>
      <c r="N36" s="272">
        <f>K36/M36</f>
        <v>229.67617678351738</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142281.31837660147</v>
      </c>
      <c r="L37" s="270"/>
      <c r="M37" s="271">
        <v>400</v>
      </c>
      <c r="N37" s="272">
        <f>K37/M37</f>
        <v>355.70329594150365</v>
      </c>
    </row>
    <row r="38" spans="1:14">
      <c r="A38" t="s">
        <v>176</v>
      </c>
      <c r="B38" s="840" t="str">
        <f>VLOOKUP(A38,EQUIPOS!A8:D154,3,FALSE)</f>
        <v xml:space="preserve">Compresor (barrido y soplado)
</v>
      </c>
      <c r="C38" s="841"/>
      <c r="D38" s="841"/>
      <c r="E38" s="841"/>
      <c r="F38" s="841"/>
      <c r="G38" s="841"/>
      <c r="H38" s="842"/>
      <c r="I38" s="267"/>
      <c r="J38" s="268"/>
      <c r="K38" s="269">
        <f>VLOOKUP(A38,EQUIPOS!A8:D165,4,FALSE)</f>
        <v>33098.128768141825</v>
      </c>
      <c r="L38" s="270"/>
      <c r="M38" s="271">
        <v>400</v>
      </c>
      <c r="N38" s="272">
        <f>K38/M38</f>
        <v>82.74532192035457</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9">
        <f>VLOOKUP(A39,EQUIPOS!A9:D166,4,FALSE)</f>
        <v>93733.900671377647</v>
      </c>
      <c r="L39" s="844">
        <v>400</v>
      </c>
      <c r="M39" s="845"/>
      <c r="N39" s="272">
        <f>K39/L39</f>
        <v>234.33475167844412</v>
      </c>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1.1157756987950249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903.57532202261484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1826.4577346575445</v>
      </c>
      <c r="N48" s="272">
        <f>K48*M48</f>
        <v>3342.4176544233064</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59254.600993255212</v>
      </c>
      <c r="N49" s="272">
        <f>K49*M49</f>
        <v>1125.837418871849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4468.2550732951549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31">
        <f>VLOOKUP(A58,TRANSPORTE!A5:D117,4,FALSE)</f>
        <v>1404.1158416360727</v>
      </c>
      <c r="M58" s="832"/>
      <c r="N58" s="287">
        <f>K58*L58</f>
        <v>26.678200991085379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26.678200991085379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467">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SUM(N69:N75)</f>
        <v>111.57756987950249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5510.0861661883582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1102.0172332376717</v>
      </c>
      <c r="M83" s="862"/>
      <c r="N83" s="51"/>
    </row>
    <row r="84" spans="1:14">
      <c r="B84" s="89" t="s">
        <v>973</v>
      </c>
      <c r="C84" s="90"/>
      <c r="D84" s="90"/>
      <c r="E84" s="90"/>
      <c r="F84" s="90"/>
      <c r="G84" s="90"/>
      <c r="H84" s="90"/>
      <c r="I84" s="87"/>
      <c r="J84" s="88"/>
      <c r="K84" s="304">
        <v>0.05</v>
      </c>
      <c r="L84" s="861">
        <f>N78*K84</f>
        <v>275.50430830941792</v>
      </c>
      <c r="M84" s="862"/>
      <c r="N84" s="51"/>
    </row>
    <row r="85" spans="1:14" ht="15.75" thickBot="1">
      <c r="B85" s="91" t="s">
        <v>974</v>
      </c>
      <c r="C85" s="92"/>
      <c r="D85" s="92"/>
      <c r="E85" s="92"/>
      <c r="F85" s="92"/>
      <c r="G85" s="92"/>
      <c r="H85" s="92"/>
      <c r="I85" s="93"/>
      <c r="J85" s="94"/>
      <c r="K85" s="305">
        <v>0.05</v>
      </c>
      <c r="L85" s="863">
        <f>N78*K85</f>
        <v>275.50430830941792</v>
      </c>
      <c r="M85" s="864"/>
      <c r="N85" s="51"/>
    </row>
    <row r="86" spans="1:14" ht="15.75" thickBot="1">
      <c r="B86" s="827" t="s">
        <v>953</v>
      </c>
      <c r="C86" s="828"/>
      <c r="D86" s="828"/>
      <c r="E86" s="828"/>
      <c r="F86" s="828"/>
      <c r="G86" s="828"/>
      <c r="H86" s="828"/>
      <c r="I86" s="828"/>
      <c r="J86" s="828"/>
      <c r="K86" s="828"/>
      <c r="L86" s="828"/>
      <c r="M86" s="829"/>
      <c r="N86" s="52">
        <f>L83+L84+L85</f>
        <v>1653.0258498565074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7163.1120160448654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91870.470713406947</v>
      </c>
      <c r="L36" s="270"/>
      <c r="M36" s="271">
        <v>400</v>
      </c>
      <c r="N36" s="272">
        <f>K36/M36</f>
        <v>229.67617678351738</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142281.31837660147</v>
      </c>
      <c r="L37" s="270"/>
      <c r="M37" s="271">
        <v>400</v>
      </c>
      <c r="N37" s="272">
        <f>K37/M37</f>
        <v>355.70329594150365</v>
      </c>
    </row>
    <row r="38" spans="1:14">
      <c r="A38" t="s">
        <v>176</v>
      </c>
      <c r="B38" s="840" t="str">
        <f>VLOOKUP(A38,EQUIPOS!A8:D154,3,FALSE)</f>
        <v xml:space="preserve">Compresor (barrido y soplado)
</v>
      </c>
      <c r="C38" s="841"/>
      <c r="D38" s="841"/>
      <c r="E38" s="841"/>
      <c r="F38" s="841"/>
      <c r="G38" s="841"/>
      <c r="H38" s="842"/>
      <c r="I38" s="267"/>
      <c r="J38" s="268"/>
      <c r="K38" s="269">
        <f>VLOOKUP(A38,EQUIPOS!A8:D165,4,FALSE)</f>
        <v>33098.128768141825</v>
      </c>
      <c r="L38" s="270"/>
      <c r="M38" s="271">
        <v>400</v>
      </c>
      <c r="N38" s="272">
        <f>K38/M38</f>
        <v>82.74532192035457</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9">
        <f>VLOOKUP(A39,EQUIPOS!A9:D166,4,FALSE)</f>
        <v>93733.900671377647</v>
      </c>
      <c r="L39" s="844">
        <v>400</v>
      </c>
      <c r="M39" s="845"/>
      <c r="N39" s="272">
        <f>K39/L39</f>
        <v>234.33475167844412</v>
      </c>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1.1157756987950249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903.57532202261484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761</v>
      </c>
      <c r="B48" s="43" t="str">
        <f>VLOOKUP(A48,MATERIALES!A5:D373,3,FALSE)</f>
        <v>Agregado para tratamiento superf. Simple</v>
      </c>
      <c r="C48" s="281"/>
      <c r="D48" s="281"/>
      <c r="E48" s="281"/>
      <c r="F48" s="281"/>
      <c r="G48" s="281"/>
      <c r="H48" s="281"/>
      <c r="I48" s="268"/>
      <c r="J48" s="224" t="str">
        <f>VLOOKUP(A48,MATERIALES!A4:D373,2,FALSE)</f>
        <v>m3</v>
      </c>
      <c r="K48" s="282">
        <v>1.2999999999999999E-2</v>
      </c>
      <c r="L48" s="267"/>
      <c r="M48" s="402">
        <f>VLOOKUP(A48,MATERIALES!A5:D396,4,FALSE)</f>
        <v>59254.600993255212</v>
      </c>
      <c r="N48" s="272">
        <f>K48*M48</f>
        <v>770.30981291231774</v>
      </c>
    </row>
    <row r="49" spans="1:14">
      <c r="A49" s="108" t="s">
        <v>860</v>
      </c>
      <c r="B49" s="43" t="str">
        <f>VLOOKUP(A49,MATERIALES!A6:D373,3,FALSE)</f>
        <v>Emulsión CRR-2</v>
      </c>
      <c r="C49" s="281"/>
      <c r="D49" s="281"/>
      <c r="E49" s="281"/>
      <c r="F49" s="281"/>
      <c r="G49" s="281"/>
      <c r="H49" s="281"/>
      <c r="I49" s="268"/>
      <c r="J49" s="224" t="str">
        <f>VLOOKUP(A49,MATERIALES!A5:D373,2,FALSE)</f>
        <v>lt</v>
      </c>
      <c r="K49" s="282">
        <v>1.5</v>
      </c>
      <c r="L49" s="267"/>
      <c r="M49" s="402">
        <f>VLOOKUP(A49,MATERIALES!A6:D397,4,FALSE)</f>
        <v>1826.4577346575445</v>
      </c>
      <c r="N49" s="272">
        <f>K49*M49</f>
        <v>2739.6866019863169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3509.9964148986346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31">
        <f>VLOOKUP(A58,TRANSPORTE!A5:D117,4,FALSE)</f>
        <v>1404.1158416360727</v>
      </c>
      <c r="M58" s="832"/>
      <c r="N58" s="287">
        <f>K58*L58</f>
        <v>18.253505941268944</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18.253505941268944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295">
        <v>3200</v>
      </c>
      <c r="N70" s="395">
        <f>K70/M70</f>
        <v>78.238118749999998</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111.57756987950249</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4543.4028127420215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908.6805625484044</v>
      </c>
      <c r="M83" s="862"/>
      <c r="N83" s="51"/>
    </row>
    <row r="84" spans="1:14">
      <c r="B84" s="89" t="s">
        <v>973</v>
      </c>
      <c r="C84" s="90"/>
      <c r="D84" s="90"/>
      <c r="E84" s="90"/>
      <c r="F84" s="90"/>
      <c r="G84" s="90"/>
      <c r="H84" s="90"/>
      <c r="I84" s="87"/>
      <c r="J84" s="88"/>
      <c r="K84" s="304">
        <v>0.05</v>
      </c>
      <c r="L84" s="861">
        <f>N78*K84</f>
        <v>227.1701406371011</v>
      </c>
      <c r="M84" s="862"/>
      <c r="N84" s="51"/>
    </row>
    <row r="85" spans="1:14" ht="15.75" thickBot="1">
      <c r="B85" s="91" t="s">
        <v>974</v>
      </c>
      <c r="C85" s="92"/>
      <c r="D85" s="92"/>
      <c r="E85" s="92"/>
      <c r="F85" s="92"/>
      <c r="G85" s="92"/>
      <c r="H85" s="92"/>
      <c r="I85" s="93"/>
      <c r="J85" s="94"/>
      <c r="K85" s="305">
        <v>0.05</v>
      </c>
      <c r="L85" s="863">
        <f>N78*K85</f>
        <v>227.1701406371011</v>
      </c>
      <c r="M85" s="864"/>
      <c r="N85" s="51"/>
    </row>
    <row r="86" spans="1:14" ht="15.75" thickBot="1">
      <c r="B86" s="827" t="s">
        <v>953</v>
      </c>
      <c r="C86" s="828"/>
      <c r="D86" s="828"/>
      <c r="E86" s="828"/>
      <c r="F86" s="828"/>
      <c r="G86" s="828"/>
      <c r="H86" s="828"/>
      <c r="I86" s="828"/>
      <c r="J86" s="828"/>
      <c r="K86" s="828"/>
      <c r="L86" s="828"/>
      <c r="M86" s="829"/>
      <c r="N86" s="52">
        <f>L83+L84+L85</f>
        <v>1363.0208438226068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5906.4236565646279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91870.470713406947</v>
      </c>
      <c r="L36" s="270"/>
      <c r="M36" s="283">
        <v>275</v>
      </c>
      <c r="N36" s="272">
        <f>K36/M36</f>
        <v>334.07443895784343</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142281.31837660147</v>
      </c>
      <c r="L37" s="270"/>
      <c r="M37" s="283">
        <f>M36</f>
        <v>275</v>
      </c>
      <c r="N37" s="272">
        <f>K37/M37</f>
        <v>517.38661227855084</v>
      </c>
    </row>
    <row r="38" spans="1:14">
      <c r="A38" t="s">
        <v>176</v>
      </c>
      <c r="B38" s="840" t="str">
        <f>VLOOKUP(A38,EQUIPOS!A8:D154,3,FALSE)</f>
        <v xml:space="preserve">Compresor (barrido y soplado)
</v>
      </c>
      <c r="C38" s="841"/>
      <c r="D38" s="841"/>
      <c r="E38" s="841"/>
      <c r="F38" s="841"/>
      <c r="G38" s="841"/>
      <c r="H38" s="842"/>
      <c r="I38" s="267"/>
      <c r="J38" s="268"/>
      <c r="K38" s="269">
        <f>VLOOKUP(A38,EQUIPOS!A8:D165,4,FALSE)</f>
        <v>33098.128768141825</v>
      </c>
      <c r="L38" s="270"/>
      <c r="M38" s="283">
        <v>275</v>
      </c>
      <c r="N38" s="272">
        <f>K38/M38</f>
        <v>120.35683188415209</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9">
        <f>VLOOKUP(A39,EQUIPOS!A9:D166,4,FALSE)</f>
        <v>93733.900671377647</v>
      </c>
      <c r="L39" s="955">
        <v>275</v>
      </c>
      <c r="M39" s="956"/>
      <c r="N39" s="272">
        <f>K39/L39</f>
        <v>340.85054789591874</v>
      </c>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1.6229464709745818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1314.2913774874396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2.5000000000000001E-2</v>
      </c>
      <c r="L48" s="267"/>
      <c r="M48" s="402">
        <f>VLOOKUP(A48,MATERIALES!A5:D396,4,FALSE)</f>
        <v>59254.600993255212</v>
      </c>
      <c r="N48" s="272">
        <f>K48*M48</f>
        <v>1481.3650248313804</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1.2999999999999999E-2</v>
      </c>
      <c r="L49" s="267"/>
      <c r="M49" s="402">
        <f>VLOOKUP(A49,MATERIALES!A6:D397,4,FALSE)</f>
        <v>59254.600993255212</v>
      </c>
      <c r="N49" s="272">
        <f>K49*M49</f>
        <v>770.30981291231774</v>
      </c>
    </row>
    <row r="50" spans="1:14">
      <c r="A50" t="s">
        <v>860</v>
      </c>
      <c r="B50" s="43" t="str">
        <f>VLOOKUP(A50,MATERIALES!A6:D373,3,FALSE)</f>
        <v>Emulsión CRR-2</v>
      </c>
      <c r="C50" s="281"/>
      <c r="D50" s="281"/>
      <c r="E50" s="281"/>
      <c r="F50" s="281"/>
      <c r="G50" s="281"/>
      <c r="H50" s="281"/>
      <c r="I50" s="268"/>
      <c r="J50" s="224" t="str">
        <f>VLOOKUP(A50,MATERIALES!A6:D373,2,FALSE)</f>
        <v>lt</v>
      </c>
      <c r="K50" s="282">
        <v>4.24</v>
      </c>
      <c r="L50" s="267"/>
      <c r="M50" s="402">
        <f>VLOOKUP(A50,MATERIALES!A6:D398,4,FALSE)</f>
        <v>1826.4577346575445</v>
      </c>
      <c r="N50" s="272">
        <f>K50*M50</f>
        <v>7744.1807949479889</v>
      </c>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9995.8556326916878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31">
        <f>VLOOKUP(A58,TRANSPORTE!A5:D117,4,FALSE)</f>
        <v>1404.1158416360727</v>
      </c>
      <c r="M58" s="832"/>
      <c r="N58" s="287">
        <f>K58*L58</f>
        <v>53.356401982170759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53.356401982170759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135330.79999999999</v>
      </c>
      <c r="J70" s="293">
        <v>185</v>
      </c>
      <c r="K70" s="294">
        <f>VLOOKUP(A70,'MANO DE OBRA'!A8:D100,4,FALSE)</f>
        <v>250361.97999999998</v>
      </c>
      <c r="L70" s="50"/>
      <c r="M70" s="405">
        <v>2200</v>
      </c>
      <c r="N70" s="395">
        <f>K70/M70</f>
        <v>113.8009</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SUM(N69:N75)</f>
        <v>162.29464709745818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11525.798059258757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2305.1596118517514</v>
      </c>
      <c r="M83" s="862"/>
      <c r="N83" s="51"/>
    </row>
    <row r="84" spans="1:14">
      <c r="B84" s="89" t="s">
        <v>973</v>
      </c>
      <c r="C84" s="90"/>
      <c r="D84" s="90"/>
      <c r="E84" s="90"/>
      <c r="F84" s="90"/>
      <c r="G84" s="90"/>
      <c r="H84" s="90"/>
      <c r="I84" s="87"/>
      <c r="J84" s="88"/>
      <c r="K84" s="304">
        <v>0.05</v>
      </c>
      <c r="L84" s="861">
        <f>N78*K84</f>
        <v>576.28990296293784</v>
      </c>
      <c r="M84" s="862"/>
      <c r="N84" s="51"/>
    </row>
    <row r="85" spans="1:14" ht="15.75" thickBot="1">
      <c r="B85" s="91" t="s">
        <v>974</v>
      </c>
      <c r="C85" s="92"/>
      <c r="D85" s="92"/>
      <c r="E85" s="92"/>
      <c r="F85" s="92"/>
      <c r="G85" s="92"/>
      <c r="H85" s="92"/>
      <c r="I85" s="93"/>
      <c r="J85" s="94"/>
      <c r="K85" s="305">
        <v>0.05</v>
      </c>
      <c r="L85" s="863">
        <f>N78*K85</f>
        <v>576.28990296293784</v>
      </c>
      <c r="M85" s="864"/>
      <c r="N85" s="51"/>
    </row>
    <row r="86" spans="1:14" ht="15.75" thickBot="1">
      <c r="B86" s="827" t="s">
        <v>953</v>
      </c>
      <c r="C86" s="828"/>
      <c r="D86" s="828"/>
      <c r="E86" s="828"/>
      <c r="F86" s="828"/>
      <c r="G86" s="828"/>
      <c r="H86" s="828"/>
      <c r="I86" s="828"/>
      <c r="J86" s="828"/>
      <c r="K86" s="828"/>
      <c r="L86" s="828"/>
      <c r="M86" s="829"/>
      <c r="N86" s="52">
        <f>L83+L84+L85</f>
        <v>3457.7394177776273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14983.537477036385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91870.470713406947</v>
      </c>
      <c r="L36" s="270"/>
      <c r="M36" s="283">
        <v>275</v>
      </c>
      <c r="N36" s="272">
        <f>K36/M36</f>
        <v>334.07443895784343</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142281.31837660147</v>
      </c>
      <c r="L37" s="270"/>
      <c r="M37" s="283">
        <v>275</v>
      </c>
      <c r="N37" s="272">
        <f>K37/M37</f>
        <v>517.38661227855084</v>
      </c>
    </row>
    <row r="38" spans="1:14">
      <c r="A38" t="s">
        <v>176</v>
      </c>
      <c r="B38" s="840" t="str">
        <f>VLOOKUP(A38,EQUIPOS!A8:D154,3,FALSE)</f>
        <v xml:space="preserve">Compresor (barrido y soplado)
</v>
      </c>
      <c r="C38" s="841"/>
      <c r="D38" s="841"/>
      <c r="E38" s="841"/>
      <c r="F38" s="841"/>
      <c r="G38" s="841"/>
      <c r="H38" s="842"/>
      <c r="I38" s="267"/>
      <c r="J38" s="268"/>
      <c r="K38" s="269">
        <f>VLOOKUP(A38,EQUIPOS!A8:D165,4,FALSE)</f>
        <v>33098.128768141825</v>
      </c>
      <c r="L38" s="270"/>
      <c r="M38" s="283">
        <v>275</v>
      </c>
      <c r="N38" s="272">
        <f>K38/M38</f>
        <v>120.35683188415209</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9">
        <f>VLOOKUP(A39,EQUIPOS!A9:D166,4,FALSE)</f>
        <v>93733.900671377647</v>
      </c>
      <c r="L39" s="955">
        <v>275</v>
      </c>
      <c r="M39" s="956"/>
      <c r="N39" s="272">
        <f>K39/L39</f>
        <v>340.85054789591874</v>
      </c>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1.6229464709745818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1314.2913774874396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1.9E-2</v>
      </c>
      <c r="L48" s="267"/>
      <c r="M48" s="402">
        <f>VLOOKUP(A48,MATERIALES!A5:D396,4,FALSE)</f>
        <v>59254.600993255212</v>
      </c>
      <c r="N48" s="272">
        <f>K48*M48</f>
        <v>1125.837418871849</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0.01</v>
      </c>
      <c r="L49" s="267"/>
      <c r="M49" s="402">
        <f>VLOOKUP(A49,MATERIALES!A6:D397,4,FALSE)</f>
        <v>59254.600993255212</v>
      </c>
      <c r="N49" s="272">
        <f>K49*M49</f>
        <v>592.54600993255212</v>
      </c>
    </row>
    <row r="50" spans="1:14">
      <c r="A50" t="s">
        <v>860</v>
      </c>
      <c r="B50" s="43" t="str">
        <f>VLOOKUP(A50,MATERIALES!A6:D373,3,FALSE)</f>
        <v>Emulsión CRR-2</v>
      </c>
      <c r="C50" s="281"/>
      <c r="D50" s="281"/>
      <c r="E50" s="281"/>
      <c r="F50" s="281"/>
      <c r="G50" s="281"/>
      <c r="H50" s="281"/>
      <c r="I50" s="268"/>
      <c r="J50" s="224" t="str">
        <f>VLOOKUP(A50,MATERIALES!A6:D373,2,FALSE)</f>
        <v>lt</v>
      </c>
      <c r="K50" s="282">
        <v>3.24</v>
      </c>
      <c r="L50" s="267"/>
      <c r="M50" s="402">
        <f>VLOOKUP(A50,MATERIALES!A6:D398,4,FALSE)</f>
        <v>1826.4577346575445</v>
      </c>
      <c r="N50" s="272">
        <f>K50*M50</f>
        <v>5917.7230602904447</v>
      </c>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7636.1064890948455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31">
        <f>VLOOKUP(A58,TRANSPORTE!A5:D117,4,FALSE)</f>
        <v>1404.1158416360727</v>
      </c>
      <c r="M58" s="832"/>
      <c r="N58" s="287">
        <f>K58*L58</f>
        <v>40.719359407446106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40.719359407446106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162.29464709745818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9153.4118730871905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1830.6823746174382</v>
      </c>
      <c r="M83" s="862"/>
      <c r="N83" s="51"/>
    </row>
    <row r="84" spans="1:14">
      <c r="B84" s="89" t="s">
        <v>973</v>
      </c>
      <c r="C84" s="90"/>
      <c r="D84" s="90"/>
      <c r="E84" s="90"/>
      <c r="F84" s="90"/>
      <c r="G84" s="90"/>
      <c r="H84" s="90"/>
      <c r="I84" s="87"/>
      <c r="J84" s="88"/>
      <c r="K84" s="304">
        <v>0.05</v>
      </c>
      <c r="L84" s="861">
        <f>N78*K84</f>
        <v>457.67059365435955</v>
      </c>
      <c r="M84" s="862"/>
      <c r="N84" s="51"/>
    </row>
    <row r="85" spans="1:14" ht="15.75" thickBot="1">
      <c r="B85" s="91" t="s">
        <v>974</v>
      </c>
      <c r="C85" s="92"/>
      <c r="D85" s="92"/>
      <c r="E85" s="92"/>
      <c r="F85" s="92"/>
      <c r="G85" s="92"/>
      <c r="H85" s="92"/>
      <c r="I85" s="93"/>
      <c r="J85" s="94"/>
      <c r="K85" s="305">
        <v>0.05</v>
      </c>
      <c r="L85" s="863">
        <f>N78*K85</f>
        <v>457.67059365435955</v>
      </c>
      <c r="M85" s="864"/>
      <c r="N85" s="51"/>
    </row>
    <row r="86" spans="1:14" ht="15.75" thickBot="1">
      <c r="B86" s="827" t="s">
        <v>953</v>
      </c>
      <c r="C86" s="828"/>
      <c r="D86" s="828"/>
      <c r="E86" s="828"/>
      <c r="F86" s="828"/>
      <c r="G86" s="828"/>
      <c r="H86" s="828"/>
      <c r="I86" s="828"/>
      <c r="J86" s="828"/>
      <c r="K86" s="828"/>
      <c r="L86" s="828"/>
      <c r="M86" s="829"/>
      <c r="N86" s="52">
        <f>L83+L84+L85</f>
        <v>2746.0235619261571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11899.435435013347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91870.470713406947</v>
      </c>
      <c r="L36" s="270"/>
      <c r="M36" s="271">
        <v>275</v>
      </c>
      <c r="N36" s="272">
        <f>K36/M36</f>
        <v>334.07443895784343</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142281.31837660147</v>
      </c>
      <c r="L37" s="270"/>
      <c r="M37" s="271">
        <v>275</v>
      </c>
      <c r="N37" s="272">
        <f>K37/M37</f>
        <v>517.38661227855084</v>
      </c>
    </row>
    <row r="38" spans="1:14">
      <c r="A38" t="s">
        <v>176</v>
      </c>
      <c r="B38" s="840" t="str">
        <f>VLOOKUP(A38,EQUIPOS!A8:D154,3,FALSE)</f>
        <v xml:space="preserve">Compresor (barrido y soplado)
</v>
      </c>
      <c r="C38" s="841"/>
      <c r="D38" s="841"/>
      <c r="E38" s="841"/>
      <c r="F38" s="841"/>
      <c r="G38" s="841"/>
      <c r="H38" s="842"/>
      <c r="I38" s="267"/>
      <c r="J38" s="268"/>
      <c r="K38" s="269">
        <f>VLOOKUP(A38,EQUIPOS!A8:D165,4,FALSE)</f>
        <v>33098.128768141825</v>
      </c>
      <c r="L38" s="270"/>
      <c r="M38" s="271">
        <v>275</v>
      </c>
      <c r="N38" s="272">
        <f>K38/M38</f>
        <v>120.35683188415209</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9">
        <f>VLOOKUP(A39,EQUIPOS!A9:D166,4,FALSE)</f>
        <v>93733.900671377647</v>
      </c>
      <c r="L39" s="844">
        <v>275</v>
      </c>
      <c r="M39" s="845"/>
      <c r="N39" s="272">
        <f>K39/L39</f>
        <v>340.85054789591874</v>
      </c>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1.6229464709745818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1314.2913774874396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2.5000000000000001E-2</v>
      </c>
      <c r="L48" s="267"/>
      <c r="M48" s="402">
        <f>VLOOKUP(A48,MATERIALES!A5:D396,4,FALSE)</f>
        <v>59254.600993255212</v>
      </c>
      <c r="N48" s="272">
        <f>K48*M48</f>
        <v>1481.3650248313804</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1.2999999999999999E-2</v>
      </c>
      <c r="L49" s="267"/>
      <c r="M49" s="402">
        <f>VLOOKUP(A49,MATERIALES!A6:D397,4,FALSE)</f>
        <v>59254.600993255212</v>
      </c>
      <c r="N49" s="272">
        <f>K49*M49</f>
        <v>770.30981291231774</v>
      </c>
    </row>
    <row r="50" spans="1:14">
      <c r="A50" t="s">
        <v>862</v>
      </c>
      <c r="B50" s="43" t="str">
        <f>VLOOKUP(A50,MATERIALES!A6:D373,3,FALSE)</f>
        <v>Emulsión CRR-2m</v>
      </c>
      <c r="C50" s="281"/>
      <c r="D50" s="281"/>
      <c r="E50" s="281"/>
      <c r="F50" s="281"/>
      <c r="G50" s="281"/>
      <c r="H50" s="281"/>
      <c r="I50" s="268"/>
      <c r="J50" s="224" t="str">
        <f>VLOOKUP(A50,MATERIALES!A6:D642,2,FALSE)</f>
        <v>lt</v>
      </c>
      <c r="K50" s="282">
        <v>4.24</v>
      </c>
      <c r="L50" s="267"/>
      <c r="M50" s="402">
        <f>VLOOKUP(A50,MATERIALES!A6:D398,4,FALSE)</f>
        <v>2397.225776738027</v>
      </c>
      <c r="N50" s="272">
        <f>K50*M50</f>
        <v>10164.237293369235</v>
      </c>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12415.912131112933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31">
        <f>VLOOKUP(A58,TRANSPORTE!A5:D117,4,FALSE)</f>
        <v>1404.1158416360727</v>
      </c>
      <c r="M58" s="832"/>
      <c r="N58" s="287">
        <f>K58*L58</f>
        <v>53.356401982170759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53.356401982170759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162.29464709745818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13945.854557680002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2789.1709115360009</v>
      </c>
      <c r="M83" s="862"/>
      <c r="N83" s="51"/>
    </row>
    <row r="84" spans="1:14">
      <c r="B84" s="89" t="s">
        <v>973</v>
      </c>
      <c r="C84" s="90"/>
      <c r="D84" s="90"/>
      <c r="E84" s="90"/>
      <c r="F84" s="90"/>
      <c r="G84" s="90"/>
      <c r="H84" s="90"/>
      <c r="I84" s="87"/>
      <c r="J84" s="88"/>
      <c r="K84" s="304">
        <v>0.05</v>
      </c>
      <c r="L84" s="861">
        <f>N78*K84</f>
        <v>697.29272788400021</v>
      </c>
      <c r="M84" s="862"/>
      <c r="N84" s="51"/>
    </row>
    <row r="85" spans="1:14" ht="15.75" thickBot="1">
      <c r="B85" s="91" t="s">
        <v>974</v>
      </c>
      <c r="C85" s="92"/>
      <c r="D85" s="92"/>
      <c r="E85" s="92"/>
      <c r="F85" s="92"/>
      <c r="G85" s="92"/>
      <c r="H85" s="92"/>
      <c r="I85" s="93"/>
      <c r="J85" s="94"/>
      <c r="K85" s="305">
        <v>0.05</v>
      </c>
      <c r="L85" s="863">
        <f>N78*K85</f>
        <v>697.29272788400021</v>
      </c>
      <c r="M85" s="864"/>
      <c r="N85" s="51"/>
    </row>
    <row r="86" spans="1:14" ht="15.75" thickBot="1">
      <c r="B86" s="827" t="s">
        <v>953</v>
      </c>
      <c r="C86" s="828"/>
      <c r="D86" s="828"/>
      <c r="E86" s="828"/>
      <c r="F86" s="828"/>
      <c r="G86" s="828"/>
      <c r="H86" s="828"/>
      <c r="I86" s="828"/>
      <c r="J86" s="828"/>
      <c r="K86" s="828"/>
      <c r="L86" s="828"/>
      <c r="M86" s="829"/>
      <c r="N86" s="52">
        <f>L83+L84+L85</f>
        <v>4183.7563673040013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18129.610924984005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91870.470713406947</v>
      </c>
      <c r="L36" s="270"/>
      <c r="M36" s="271">
        <v>275</v>
      </c>
      <c r="N36" s="272">
        <f>K36/M36</f>
        <v>334.07443895784343</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142281.31837660147</v>
      </c>
      <c r="L37" s="270"/>
      <c r="M37" s="271">
        <v>275</v>
      </c>
      <c r="N37" s="272">
        <f>K37/M37</f>
        <v>517.38661227855084</v>
      </c>
    </row>
    <row r="38" spans="1:14">
      <c r="A38" t="s">
        <v>176</v>
      </c>
      <c r="B38" s="840" t="str">
        <f>VLOOKUP(A38,EQUIPOS!A8:D154,3,FALSE)</f>
        <v xml:space="preserve">Compresor (barrido y soplado)
</v>
      </c>
      <c r="C38" s="841"/>
      <c r="D38" s="841"/>
      <c r="E38" s="841"/>
      <c r="F38" s="841"/>
      <c r="G38" s="841"/>
      <c r="H38" s="842"/>
      <c r="I38" s="267"/>
      <c r="J38" s="268"/>
      <c r="K38" s="269">
        <f>VLOOKUP(A38,EQUIPOS!A8:D165,4,FALSE)</f>
        <v>33098.128768141825</v>
      </c>
      <c r="L38" s="270"/>
      <c r="M38" s="271">
        <v>275</v>
      </c>
      <c r="N38" s="272">
        <f>K38/M38</f>
        <v>120.35683188415209</v>
      </c>
    </row>
    <row r="39" spans="1:14">
      <c r="A39" t="s">
        <v>225</v>
      </c>
      <c r="B39" s="840" t="str">
        <f>VLOOKUP(A39,EQUIPOS!A9:D154,3,FALSE)</f>
        <v>Esparcidor de gravilla, Ancho de esparcimiento 3100mm, Velocidad de trabajo 10—20km2/h</v>
      </c>
      <c r="C39" s="841"/>
      <c r="D39" s="841"/>
      <c r="E39" s="841"/>
      <c r="F39" s="841"/>
      <c r="G39" s="841"/>
      <c r="H39" s="842"/>
      <c r="I39" s="843"/>
      <c r="J39" s="824"/>
      <c r="K39" s="269">
        <f>VLOOKUP(A39,EQUIPOS!A9:D166,4,FALSE)</f>
        <v>93733.900671377647</v>
      </c>
      <c r="L39" s="844">
        <v>275</v>
      </c>
      <c r="M39" s="845"/>
      <c r="N39" s="272">
        <f>K39/L39</f>
        <v>340.85054789591874</v>
      </c>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1.6229464709745818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1314.2913774874396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1.9E-2</v>
      </c>
      <c r="L48" s="267"/>
      <c r="M48" s="402">
        <f>VLOOKUP(A48,MATERIALES!A5:D396,4,FALSE)</f>
        <v>59254.600993255212</v>
      </c>
      <c r="N48" s="272">
        <f>K48*M48</f>
        <v>1125.837418871849</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0.01</v>
      </c>
      <c r="L49" s="267"/>
      <c r="M49" s="402">
        <f>VLOOKUP(A49,MATERIALES!A6:D397,4,FALSE)</f>
        <v>59254.600993255212</v>
      </c>
      <c r="N49" s="272">
        <f>K49*M49</f>
        <v>592.54600993255212</v>
      </c>
    </row>
    <row r="50" spans="1:14">
      <c r="A50" t="s">
        <v>862</v>
      </c>
      <c r="B50" s="43" t="str">
        <f>VLOOKUP(A50,MATERIALES!A6:D373,3,FALSE)</f>
        <v>Emulsión CRR-2m</v>
      </c>
      <c r="C50" s="281"/>
      <c r="D50" s="281"/>
      <c r="E50" s="281"/>
      <c r="F50" s="281"/>
      <c r="G50" s="281"/>
      <c r="H50" s="281"/>
      <c r="I50" s="268"/>
      <c r="J50" s="224" t="str">
        <f>VLOOKUP(A50,MATERIALES!A6:D642,2,FALSE)</f>
        <v>lt</v>
      </c>
      <c r="K50" s="282">
        <v>3.24</v>
      </c>
      <c r="L50" s="267"/>
      <c r="M50" s="402">
        <f>VLOOKUP(A50,MATERIALES!A6:D398,4,FALSE)</f>
        <v>2397.225776738027</v>
      </c>
      <c r="N50" s="272">
        <f>K50*M50</f>
        <v>7767.011516631208</v>
      </c>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9485.3949454356098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31">
        <f>VLOOKUP(A58,TRANSPORTE!A5:D117,4,FALSE)</f>
        <v>1404.1158416360727</v>
      </c>
      <c r="M58" s="832"/>
      <c r="N58" s="287">
        <f>K58*L58</f>
        <v>40.719359407446106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40.719359407446106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2200</v>
      </c>
      <c r="N69" s="395">
        <f>K69/M69</f>
        <v>113.8009</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162.29464709745818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11002.700329427955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2200.540065885591</v>
      </c>
      <c r="M83" s="862"/>
      <c r="N83" s="51"/>
    </row>
    <row r="84" spans="1:14">
      <c r="B84" s="89" t="s">
        <v>973</v>
      </c>
      <c r="C84" s="90"/>
      <c r="D84" s="90"/>
      <c r="E84" s="90"/>
      <c r="F84" s="90"/>
      <c r="G84" s="90"/>
      <c r="H84" s="90"/>
      <c r="I84" s="87"/>
      <c r="J84" s="88"/>
      <c r="K84" s="304">
        <v>0.05</v>
      </c>
      <c r="L84" s="861">
        <f>N78*K84</f>
        <v>550.13501647139776</v>
      </c>
      <c r="M84" s="862"/>
      <c r="N84" s="51"/>
    </row>
    <row r="85" spans="1:14" ht="15.75" thickBot="1">
      <c r="B85" s="91" t="s">
        <v>974</v>
      </c>
      <c r="C85" s="92"/>
      <c r="D85" s="92"/>
      <c r="E85" s="92"/>
      <c r="F85" s="92"/>
      <c r="G85" s="92"/>
      <c r="H85" s="92"/>
      <c r="I85" s="93"/>
      <c r="J85" s="94"/>
      <c r="K85" s="305">
        <v>0.05</v>
      </c>
      <c r="L85" s="863">
        <f>N78*K85</f>
        <v>550.13501647139776</v>
      </c>
      <c r="M85" s="864"/>
      <c r="N85" s="51"/>
    </row>
    <row r="86" spans="1:14" ht="15.75" thickBot="1">
      <c r="B86" s="827" t="s">
        <v>953</v>
      </c>
      <c r="C86" s="828"/>
      <c r="D86" s="828"/>
      <c r="E86" s="828"/>
      <c r="F86" s="828"/>
      <c r="G86" s="828"/>
      <c r="H86" s="828"/>
      <c r="I86" s="828"/>
      <c r="J86" s="828"/>
      <c r="K86" s="828"/>
      <c r="L86" s="828"/>
      <c r="M86" s="829"/>
      <c r="N86" s="52">
        <f>L83+L84+L85</f>
        <v>3300.8100988283863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14303.510428256341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91870.470713406947</v>
      </c>
      <c r="L36" s="270"/>
      <c r="M36" s="271">
        <v>418</v>
      </c>
      <c r="N36" s="272">
        <f>K36/M36</f>
        <v>219.78581510384436</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142281.31837660147</v>
      </c>
      <c r="L37" s="270"/>
      <c r="M37" s="271">
        <v>418</v>
      </c>
      <c r="N37" s="272">
        <f>K37/M37</f>
        <v>340.38592913062553</v>
      </c>
    </row>
    <row r="38" spans="1:14">
      <c r="A38" t="s">
        <v>225</v>
      </c>
      <c r="B38" s="840" t="str">
        <f>VLOOKUP(A38,EQUIPOS!A8:D154,3,FALSE)</f>
        <v>Esparcidor de gravilla, Ancho de esparcimiento 3100mm, Velocidad de trabajo 10—20km2/h</v>
      </c>
      <c r="C38" s="841"/>
      <c r="D38" s="841"/>
      <c r="E38" s="841"/>
      <c r="F38" s="841"/>
      <c r="G38" s="841"/>
      <c r="H38" s="842"/>
      <c r="I38" s="267"/>
      <c r="J38" s="268"/>
      <c r="K38" s="269">
        <f>VLOOKUP(A38,EQUIPOS!A8:D165,4,FALSE)</f>
        <v>93733.900671377647</v>
      </c>
      <c r="L38" s="270"/>
      <c r="M38" s="271">
        <v>418</v>
      </c>
      <c r="N38" s="272">
        <f>K38/M38</f>
        <v>224.24378151047284</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1.0677279414306458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785.48325368637336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55626.768279382442</v>
      </c>
      <c r="N48" s="272">
        <f>K48*M48</f>
        <v>556.26768279382441</v>
      </c>
    </row>
    <row r="49" spans="1:14">
      <c r="A49" s="108" t="s">
        <v>860</v>
      </c>
      <c r="B49" s="43" t="str">
        <f>VLOOKUP(A49,MATERIALES!A6:D373,3,FALSE)</f>
        <v>Emulsión CRR-2</v>
      </c>
      <c r="C49" s="281"/>
      <c r="D49" s="281"/>
      <c r="E49" s="281"/>
      <c r="F49" s="281"/>
      <c r="G49" s="281"/>
      <c r="H49" s="281"/>
      <c r="I49" s="268"/>
      <c r="J49" s="224" t="str">
        <f>VLOOKUP(A49,MATERIALES!A5:D641,2,FALSE)</f>
        <v>lt</v>
      </c>
      <c r="K49" s="282">
        <v>1.25</v>
      </c>
      <c r="L49" s="267"/>
      <c r="M49" s="402">
        <f>VLOOKUP(A49,MATERIALES!A6:D397,4,FALSE)</f>
        <v>1826.4577346575445</v>
      </c>
      <c r="N49" s="272">
        <f>K49*M49</f>
        <v>2283.0721683219308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2839.3398511157552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831">
        <f>VLOOKUP(A58,TRANSPORTE!A5:D117,4,FALSE)</f>
        <v>1404.1158416360727</v>
      </c>
      <c r="M58" s="832"/>
      <c r="N58" s="287">
        <f>K58*L58</f>
        <v>14.041158416360727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14.041158416360727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3344</v>
      </c>
      <c r="N69" s="395">
        <f>K69/M69</f>
        <v>74.869013157894727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106.77279414306457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3745.6370573615536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749.12741147231077</v>
      </c>
      <c r="M83" s="862"/>
      <c r="N83" s="51"/>
    </row>
    <row r="84" spans="1:14">
      <c r="B84" s="89" t="s">
        <v>973</v>
      </c>
      <c r="C84" s="90"/>
      <c r="D84" s="90"/>
      <c r="E84" s="90"/>
      <c r="F84" s="90"/>
      <c r="G84" s="90"/>
      <c r="H84" s="90"/>
      <c r="I84" s="87"/>
      <c r="J84" s="88"/>
      <c r="K84" s="304">
        <v>0.05</v>
      </c>
      <c r="L84" s="861">
        <f>N78*K84</f>
        <v>187.28185286807769</v>
      </c>
      <c r="M84" s="862"/>
      <c r="N84" s="51"/>
    </row>
    <row r="85" spans="1:14" ht="15.75" thickBot="1">
      <c r="B85" s="91" t="s">
        <v>974</v>
      </c>
      <c r="C85" s="92"/>
      <c r="D85" s="92"/>
      <c r="E85" s="92"/>
      <c r="F85" s="92"/>
      <c r="G85" s="92"/>
      <c r="H85" s="92"/>
      <c r="I85" s="93"/>
      <c r="J85" s="94"/>
      <c r="K85" s="305">
        <v>0.05</v>
      </c>
      <c r="L85" s="863">
        <f>N78*K85</f>
        <v>187.28185286807769</v>
      </c>
      <c r="M85" s="864"/>
      <c r="N85" s="51"/>
    </row>
    <row r="86" spans="1:14" ht="15.75" thickBot="1">
      <c r="B86" s="827" t="s">
        <v>953</v>
      </c>
      <c r="C86" s="828"/>
      <c r="D86" s="828"/>
      <c r="E86" s="828"/>
      <c r="F86" s="828"/>
      <c r="G86" s="828"/>
      <c r="H86" s="828"/>
      <c r="I86" s="828"/>
      <c r="J86" s="828"/>
      <c r="K86" s="828"/>
      <c r="L86" s="828"/>
      <c r="M86" s="829"/>
      <c r="N86" s="52">
        <f>L83+L84+L85</f>
        <v>1123.6911172084663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4869.3281745700197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154</v>
      </c>
      <c r="B36" s="840" t="str">
        <f>VLOOKUP(A36,EQUIPOS!A6:D154,3,FALSE)</f>
        <v>Carrotanque Irrigador de asfalto, 1000 GALONES DE CAPACIDAD</v>
      </c>
      <c r="C36" s="841"/>
      <c r="D36" s="841"/>
      <c r="E36" s="841"/>
      <c r="F36" s="841"/>
      <c r="G36" s="841"/>
      <c r="H36" s="842"/>
      <c r="I36" s="267"/>
      <c r="J36" s="268"/>
      <c r="K36" s="269">
        <f>VLOOKUP(A36,EQUIPOS!A6:D163,4,FALSE)</f>
        <v>91870.470713406947</v>
      </c>
      <c r="L36" s="270"/>
      <c r="M36" s="271">
        <v>418</v>
      </c>
      <c r="N36" s="272">
        <f>K36/M36</f>
        <v>219.78581510384436</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142281.31837660147</v>
      </c>
      <c r="L37" s="270"/>
      <c r="M37" s="271">
        <v>418</v>
      </c>
      <c r="N37" s="272">
        <f>K37/M37</f>
        <v>340.38592913062553</v>
      </c>
    </row>
    <row r="38" spans="1:14">
      <c r="A38" t="s">
        <v>225</v>
      </c>
      <c r="B38" s="840" t="str">
        <f>VLOOKUP(A38,EQUIPOS!A8:D154,3,FALSE)</f>
        <v>Esparcidor de gravilla, Ancho de esparcimiento 3100mm, Velocidad de trabajo 10—20km2/h</v>
      </c>
      <c r="C38" s="841"/>
      <c r="D38" s="841"/>
      <c r="E38" s="841"/>
      <c r="F38" s="841"/>
      <c r="G38" s="841"/>
      <c r="H38" s="842"/>
      <c r="I38" s="267"/>
      <c r="J38" s="268"/>
      <c r="K38" s="269">
        <f>VLOOKUP(A38,EQUIPOS!A8:D165,4,FALSE)</f>
        <v>93733.900671377647</v>
      </c>
      <c r="L38" s="270"/>
      <c r="M38" s="271">
        <v>418</v>
      </c>
      <c r="N38" s="272">
        <f>K38/M38</f>
        <v>224.24378151047284</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1.0677279414306458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785.48325368637336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55626.768279382442</v>
      </c>
      <c r="N48" s="272">
        <f>K48*M48</f>
        <v>556.26768279382441</v>
      </c>
    </row>
    <row r="49" spans="1:72">
      <c r="A49" s="108" t="s">
        <v>858</v>
      </c>
      <c r="B49" s="43" t="str">
        <f>VLOOKUP(A49,MATERIALES!A6:D373,3,FALSE)</f>
        <v>Emulsión CRR-1</v>
      </c>
      <c r="C49" s="281"/>
      <c r="D49" s="281"/>
      <c r="E49" s="281"/>
      <c r="F49" s="281"/>
      <c r="G49" s="281"/>
      <c r="H49" s="281"/>
      <c r="I49" s="268"/>
      <c r="J49" s="268" t="s">
        <v>980</v>
      </c>
      <c r="K49" s="282">
        <v>1.25</v>
      </c>
      <c r="L49" s="267"/>
      <c r="M49" s="402">
        <f>VLOOKUP(A49,MATERIALES!A6:D397,4,FALSE)</f>
        <v>1940.6113430736411</v>
      </c>
      <c r="N49" s="272">
        <f>K49*M49</f>
        <v>2425.7641788420515</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822"/>
      <c r="C52" s="823"/>
      <c r="D52" s="823"/>
      <c r="E52" s="823"/>
      <c r="F52" s="823"/>
      <c r="G52" s="823"/>
      <c r="H52" s="823"/>
      <c r="I52" s="824"/>
      <c r="J52" s="42"/>
      <c r="K52" s="44"/>
      <c r="L52" s="825"/>
      <c r="M52" s="826"/>
      <c r="N52" s="45"/>
    </row>
    <row r="53" spans="1:72" ht="15.75" thickBot="1">
      <c r="B53" s="827" t="s">
        <v>953</v>
      </c>
      <c r="C53" s="828"/>
      <c r="D53" s="828"/>
      <c r="E53" s="828"/>
      <c r="F53" s="828"/>
      <c r="G53" s="828"/>
      <c r="H53" s="828"/>
      <c r="I53" s="828"/>
      <c r="J53" s="828"/>
      <c r="K53" s="828"/>
      <c r="L53" s="828"/>
      <c r="M53" s="829"/>
      <c r="N53" s="394">
        <f>SUM(N48:N52)</f>
        <v>2982.0318616358759</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830" t="s">
        <v>961</v>
      </c>
      <c r="M57" s="803"/>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831">
        <f>VLOOKUP(A58,TRANSPORTE!A5:D117,4,FALSE)</f>
        <v>1404.1158416360727</v>
      </c>
      <c r="M58" s="832"/>
      <c r="N58" s="287">
        <f>K58*L58</f>
        <v>14.041158416360727</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816"/>
      <c r="M63" s="817"/>
      <c r="N63" s="127"/>
    </row>
    <row r="64" spans="1:72" ht="15.75" thickBot="1">
      <c r="B64" s="833" t="s">
        <v>953</v>
      </c>
      <c r="C64" s="834"/>
      <c r="D64" s="834"/>
      <c r="E64" s="834"/>
      <c r="F64" s="834"/>
      <c r="G64" s="834"/>
      <c r="H64" s="834"/>
      <c r="I64" s="834"/>
      <c r="J64" s="834"/>
      <c r="K64" s="834"/>
      <c r="L64" s="834"/>
      <c r="M64" s="835"/>
      <c r="N64" s="104">
        <f>N58+N59+N60+N61+N62</f>
        <v>14.041158416360727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3344</v>
      </c>
      <c r="N69" s="395">
        <f>K69/M69</f>
        <v>74.869013157894727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106.77279414306457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3888.3290678816743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777.66581357633493</v>
      </c>
      <c r="M83" s="862"/>
      <c r="N83" s="51"/>
    </row>
    <row r="84" spans="1:14">
      <c r="B84" s="89" t="s">
        <v>973</v>
      </c>
      <c r="C84" s="90"/>
      <c r="D84" s="90"/>
      <c r="E84" s="90"/>
      <c r="F84" s="90"/>
      <c r="G84" s="90"/>
      <c r="H84" s="90"/>
      <c r="I84" s="87"/>
      <c r="J84" s="88"/>
      <c r="K84" s="304">
        <v>0.05</v>
      </c>
      <c r="L84" s="861">
        <f>N78*K84</f>
        <v>194.41645339408373</v>
      </c>
      <c r="M84" s="862"/>
      <c r="N84" s="51"/>
    </row>
    <row r="85" spans="1:14" ht="15.75" thickBot="1">
      <c r="B85" s="91" t="s">
        <v>974</v>
      </c>
      <c r="C85" s="92"/>
      <c r="D85" s="92"/>
      <c r="E85" s="92"/>
      <c r="F85" s="92"/>
      <c r="G85" s="92"/>
      <c r="H85" s="92"/>
      <c r="I85" s="93"/>
      <c r="J85" s="94"/>
      <c r="K85" s="305">
        <v>0.05</v>
      </c>
      <c r="L85" s="863">
        <f>N78*K85</f>
        <v>194.41645339408373</v>
      </c>
      <c r="M85" s="864"/>
      <c r="N85" s="51"/>
    </row>
    <row r="86" spans="1:14" ht="15.75" thickBot="1">
      <c r="B86" s="827" t="s">
        <v>953</v>
      </c>
      <c r="C86" s="828"/>
      <c r="D86" s="828"/>
      <c r="E86" s="828"/>
      <c r="F86" s="828"/>
      <c r="G86" s="828"/>
      <c r="H86" s="828"/>
      <c r="I86" s="828"/>
      <c r="J86" s="828"/>
      <c r="K86" s="828"/>
      <c r="L86" s="828"/>
      <c r="M86" s="829"/>
      <c r="N86" s="52">
        <f>L83+L84+L85</f>
        <v>1166.4987203645023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5054.8277882461771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7"/>
      <c r="J36" s="268"/>
      <c r="K36" s="269">
        <f>VLOOKUP(A36,EQUIPOS!A6:D163,4,FALSE)</f>
        <v>179736.07846251735</v>
      </c>
      <c r="L36" s="270"/>
      <c r="M36" s="271">
        <v>600</v>
      </c>
      <c r="N36" s="272">
        <f>K36/M36</f>
        <v>299.56013077086226</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33098.128768141825</v>
      </c>
      <c r="L37" s="270"/>
      <c r="M37" s="271">
        <v>600</v>
      </c>
      <c r="N37" s="272">
        <f>K37/M37</f>
        <v>55.163547946903044</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0.74385046586334991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355.4675291836287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59254.600993255212</v>
      </c>
      <c r="N48" s="272">
        <f>K48*M48</f>
        <v>740.68251241569021</v>
      </c>
    </row>
    <row r="49" spans="1:14">
      <c r="A49" s="108" t="s">
        <v>850</v>
      </c>
      <c r="B49" s="43" t="str">
        <f>VLOOKUP(A49,MATERIALES!A6:D373,3,FALSE)</f>
        <v>Emulsión CRL-1h</v>
      </c>
      <c r="C49" s="281"/>
      <c r="D49" s="281"/>
      <c r="E49" s="281"/>
      <c r="F49" s="281"/>
      <c r="G49" s="281"/>
      <c r="H49" s="281"/>
      <c r="I49" s="268"/>
      <c r="J49" s="224" t="str">
        <f>VLOOKUP(A49,MATERIALES!A5:D641,2,FALSE)</f>
        <v>lt</v>
      </c>
      <c r="K49" s="407">
        <v>1.4625000000000001</v>
      </c>
      <c r="L49" s="267"/>
      <c r="M49" s="402">
        <f>VLOOKUP(A49,MATERIALES!A6:D397,4,FALSE)</f>
        <v>2054.7649514897375</v>
      </c>
      <c r="N49" s="272">
        <f>K49*M49</f>
        <v>3005.0937415537414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3745.7762539694318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31">
        <f>VLOOKUP(A58,TRANSPORTE!A5:D117,4,FALSE)</f>
        <v>1404.1158416360727</v>
      </c>
      <c r="M58" s="832"/>
      <c r="N58" s="287">
        <f>K58*L58</f>
        <v>17.551448020450909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17.551448020450909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74.385046586334994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4193.1802777598468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838.63605555196943</v>
      </c>
      <c r="M83" s="862"/>
      <c r="N83" s="51"/>
    </row>
    <row r="84" spans="1:14">
      <c r="B84" s="89" t="s">
        <v>973</v>
      </c>
      <c r="C84" s="90"/>
      <c r="D84" s="90"/>
      <c r="E84" s="90"/>
      <c r="F84" s="90"/>
      <c r="G84" s="90"/>
      <c r="H84" s="90"/>
      <c r="I84" s="87"/>
      <c r="J84" s="88"/>
      <c r="K84" s="304">
        <v>0.05</v>
      </c>
      <c r="L84" s="861">
        <f>N78*K84</f>
        <v>209.65901388799236</v>
      </c>
      <c r="M84" s="862"/>
      <c r="N84" s="51"/>
    </row>
    <row r="85" spans="1:14" ht="15.75" thickBot="1">
      <c r="B85" s="91" t="s">
        <v>974</v>
      </c>
      <c r="C85" s="92"/>
      <c r="D85" s="92"/>
      <c r="E85" s="92"/>
      <c r="F85" s="92"/>
      <c r="G85" s="92"/>
      <c r="H85" s="92"/>
      <c r="I85" s="93"/>
      <c r="J85" s="94"/>
      <c r="K85" s="305">
        <v>0.05</v>
      </c>
      <c r="L85" s="863">
        <f>N78*K85</f>
        <v>209.65901388799236</v>
      </c>
      <c r="M85" s="864"/>
      <c r="N85" s="51"/>
    </row>
    <row r="86" spans="1:14" ht="15.75" thickBot="1">
      <c r="B86" s="827" t="s">
        <v>953</v>
      </c>
      <c r="C86" s="828"/>
      <c r="D86" s="828"/>
      <c r="E86" s="828"/>
      <c r="F86" s="828"/>
      <c r="G86" s="828"/>
      <c r="H86" s="828"/>
      <c r="I86" s="828"/>
      <c r="J86" s="828"/>
      <c r="K86" s="828"/>
      <c r="L86" s="828"/>
      <c r="M86" s="829"/>
      <c r="N86" s="52">
        <f>L83+L84+L85</f>
        <v>1257.9540833279541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5451.1343610878012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7"/>
      <c r="J36" s="268"/>
      <c r="K36" s="269">
        <f>VLOOKUP(A36,EQUIPOS!A6:D163,4,FALSE)</f>
        <v>179736.07846251735</v>
      </c>
      <c r="L36" s="270"/>
      <c r="M36" s="271">
        <v>600</v>
      </c>
      <c r="N36" s="272">
        <f>K36/M36</f>
        <v>299.56013077086226</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33098.128768141825</v>
      </c>
      <c r="L37" s="270"/>
      <c r="M37" s="271">
        <v>600</v>
      </c>
      <c r="N37" s="272">
        <f>K37/M37</f>
        <v>55.163547946903044</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0.74385046586334991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355.4675291836287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59254.600993255212</v>
      </c>
      <c r="N48" s="272">
        <f>K48*M48</f>
        <v>562.91870943592448</v>
      </c>
    </row>
    <row r="49" spans="1:14">
      <c r="A49" s="108" t="s">
        <v>850</v>
      </c>
      <c r="B49" s="43" t="str">
        <f>VLOOKUP(A49,MATERIALES!A6:D373,3,FALSE)</f>
        <v>Emulsión CRL-1h</v>
      </c>
      <c r="C49" s="281"/>
      <c r="D49" s="281"/>
      <c r="E49" s="281"/>
      <c r="F49" s="281"/>
      <c r="G49" s="281"/>
      <c r="H49" s="281"/>
      <c r="I49" s="268"/>
      <c r="J49" s="224" t="str">
        <f>VLOOKUP(A49,MATERIALES!A5:D641,2,FALSE)</f>
        <v>lt</v>
      </c>
      <c r="K49" s="409">
        <v>1.4107499999999999</v>
      </c>
      <c r="L49" s="267"/>
      <c r="M49" s="402">
        <f>VLOOKUP(A49,MATERIALES!A6:D397,4,FALSE)</f>
        <v>2054.7649514897375</v>
      </c>
      <c r="N49" s="272">
        <f>K49*M49</f>
        <v>2898.759655314147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3461.6783647500715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31">
        <f>VLOOKUP(A58,TRANSPORTE!A5:D117,4,FALSE)</f>
        <v>1404.1158416360727</v>
      </c>
      <c r="M58" s="832"/>
      <c r="N58" s="287">
        <f>K58*L58</f>
        <v>13.33910049554269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13.33910049554269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74.385046586334994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3904.8700410155784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780.97400820311577</v>
      </c>
      <c r="M83" s="862"/>
      <c r="N83" s="51"/>
    </row>
    <row r="84" spans="1:14">
      <c r="B84" s="89" t="s">
        <v>973</v>
      </c>
      <c r="C84" s="90"/>
      <c r="D84" s="90"/>
      <c r="E84" s="90"/>
      <c r="F84" s="90"/>
      <c r="G84" s="90"/>
      <c r="H84" s="90"/>
      <c r="I84" s="87"/>
      <c r="J84" s="88"/>
      <c r="K84" s="304">
        <v>0.05</v>
      </c>
      <c r="L84" s="861">
        <f>N78*K84</f>
        <v>195.24350205077894</v>
      </c>
      <c r="M84" s="862"/>
      <c r="N84" s="51"/>
    </row>
    <row r="85" spans="1:14" ht="15.75" thickBot="1">
      <c r="B85" s="91" t="s">
        <v>974</v>
      </c>
      <c r="C85" s="92"/>
      <c r="D85" s="92"/>
      <c r="E85" s="92"/>
      <c r="F85" s="92"/>
      <c r="G85" s="92"/>
      <c r="H85" s="92"/>
      <c r="I85" s="93"/>
      <c r="J85" s="94"/>
      <c r="K85" s="305">
        <v>0.05</v>
      </c>
      <c r="L85" s="863">
        <f>N78*K85</f>
        <v>195.24350205077894</v>
      </c>
      <c r="M85" s="864"/>
      <c r="N85" s="51"/>
    </row>
    <row r="86" spans="1:14" ht="15.75" thickBot="1">
      <c r="B86" s="827" t="s">
        <v>953</v>
      </c>
      <c r="C86" s="828"/>
      <c r="D86" s="828"/>
      <c r="E86" s="828"/>
      <c r="F86" s="828"/>
      <c r="G86" s="828"/>
      <c r="H86" s="828"/>
      <c r="I86" s="828"/>
      <c r="J86" s="828"/>
      <c r="K86" s="828"/>
      <c r="L86" s="828"/>
      <c r="M86" s="829"/>
      <c r="N86" s="52">
        <f>L83+L84+L85</f>
        <v>1171.4610123046737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5076.3310533202521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7"/>
      <c r="J36" s="268"/>
      <c r="K36" s="269">
        <f>VLOOKUP(A36,EQUIPOS!A6:D163,4,FALSE)</f>
        <v>179736.07846251735</v>
      </c>
      <c r="L36" s="270"/>
      <c r="M36" s="271">
        <v>600</v>
      </c>
      <c r="N36" s="272">
        <f>K36/M36</f>
        <v>299.56013077086226</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33098.128768141825</v>
      </c>
      <c r="L37" s="270"/>
      <c r="M37" s="271">
        <v>600</v>
      </c>
      <c r="N37" s="272">
        <f>K37/M37</f>
        <v>55.163547946903044</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0.74385046586334991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355.4675291836287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59254.600993255212</v>
      </c>
      <c r="N48" s="272">
        <f>K48*M48</f>
        <v>562.91870943592448</v>
      </c>
    </row>
    <row r="49" spans="1:14">
      <c r="A49" s="108" t="s">
        <v>850</v>
      </c>
      <c r="B49" s="43" t="str">
        <f>VLOOKUP(A49,MATERIALES!A6:D373,3,FALSE)</f>
        <v>Emulsión CRL-1h</v>
      </c>
      <c r="C49" s="281"/>
      <c r="D49" s="281"/>
      <c r="E49" s="281"/>
      <c r="F49" s="281"/>
      <c r="G49" s="281"/>
      <c r="H49" s="281"/>
      <c r="I49" s="268"/>
      <c r="J49" s="224" t="str">
        <f>VLOOKUP(A49,MATERIALES!A5:D641,2,FALSE)</f>
        <v>lt</v>
      </c>
      <c r="K49" s="282">
        <v>1.71</v>
      </c>
      <c r="L49" s="267"/>
      <c r="M49" s="402">
        <f>VLOOKUP(A49,MATERIALES!A6:D397,4,FALSE)</f>
        <v>2054.7649514897375</v>
      </c>
      <c r="N49" s="272">
        <f>K49*M49</f>
        <v>3513.6480670474511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SUM(N48:N53)</f>
        <v>4076.5667764833756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831">
        <f>VLOOKUP(A59,TRANSPORTE!A5:D117,4,FALSE)</f>
        <v>1404.1158416360727</v>
      </c>
      <c r="M59" s="832"/>
      <c r="N59" s="287">
        <f>K59*L59</f>
        <v>13.33910049554269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13.33910049554269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295">
        <v>4800</v>
      </c>
      <c r="N70" s="395">
        <f>K70/M70</f>
        <v>52.158745833333327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74.385046586334994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4519.7584527488825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903.95169054977657</v>
      </c>
      <c r="M83" s="862"/>
      <c r="N83" s="51"/>
    </row>
    <row r="84" spans="1:14">
      <c r="B84" s="89" t="s">
        <v>973</v>
      </c>
      <c r="C84" s="90"/>
      <c r="D84" s="90"/>
      <c r="E84" s="90"/>
      <c r="F84" s="90"/>
      <c r="G84" s="90"/>
      <c r="H84" s="90"/>
      <c r="I84" s="87"/>
      <c r="J84" s="88"/>
      <c r="K84" s="304">
        <v>0.05</v>
      </c>
      <c r="L84" s="861">
        <f>N78*K84</f>
        <v>225.98792263744414</v>
      </c>
      <c r="M84" s="862"/>
      <c r="N84" s="51"/>
    </row>
    <row r="85" spans="1:14" ht="15.75" thickBot="1">
      <c r="B85" s="91" t="s">
        <v>974</v>
      </c>
      <c r="C85" s="92"/>
      <c r="D85" s="92"/>
      <c r="E85" s="92"/>
      <c r="F85" s="92"/>
      <c r="G85" s="92"/>
      <c r="H85" s="92"/>
      <c r="I85" s="93"/>
      <c r="J85" s="94"/>
      <c r="K85" s="305">
        <v>0.05</v>
      </c>
      <c r="L85" s="863">
        <f>N78*K85</f>
        <v>225.98792263744414</v>
      </c>
      <c r="M85" s="864"/>
      <c r="N85" s="51"/>
    </row>
    <row r="86" spans="1:14" ht="15.75" thickBot="1">
      <c r="B86" s="827" t="s">
        <v>953</v>
      </c>
      <c r="C86" s="828"/>
      <c r="D86" s="828"/>
      <c r="E86" s="828"/>
      <c r="F86" s="828"/>
      <c r="G86" s="828"/>
      <c r="H86" s="828"/>
      <c r="I86" s="828"/>
      <c r="J86" s="828"/>
      <c r="K86" s="828"/>
      <c r="L86" s="828"/>
      <c r="M86" s="829"/>
      <c r="N86" s="52">
        <f>L83+L84+L85</f>
        <v>1355.9275358246648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5875.6859885735475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7"/>
      <c r="J36" s="268"/>
      <c r="K36" s="269">
        <f>VLOOKUP(A36,EQUIPOS!A6:D163,4,FALSE)</f>
        <v>179736.07846251735</v>
      </c>
      <c r="L36" s="270"/>
      <c r="M36" s="271">
        <v>600</v>
      </c>
      <c r="N36" s="272">
        <f>K36/M36</f>
        <v>299.56013077086226</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33098.128768141825</v>
      </c>
      <c r="L37" s="270"/>
      <c r="M37" s="271">
        <v>600</v>
      </c>
      <c r="N37" s="272">
        <f>K37/M37</f>
        <v>55.163547946903044</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0.74385046586334991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355.4675291836287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59254.600993255212</v>
      </c>
      <c r="N48" s="272">
        <f>K48*M48</f>
        <v>281.45935471796224</v>
      </c>
    </row>
    <row r="49" spans="1:14">
      <c r="A49" s="108" t="s">
        <v>850</v>
      </c>
      <c r="B49" s="43" t="str">
        <f>VLOOKUP(A49,MATERIALES!A6:D373,3,FALSE)</f>
        <v>Emulsión CRL-1h</v>
      </c>
      <c r="C49" s="281"/>
      <c r="D49" s="281"/>
      <c r="E49" s="281"/>
      <c r="F49" s="281"/>
      <c r="G49" s="281"/>
      <c r="H49" s="281"/>
      <c r="I49" s="268"/>
      <c r="J49" s="224" t="str">
        <f>VLOOKUP(A49,MATERIALES!A5:D641,2,FALSE)</f>
        <v>lt</v>
      </c>
      <c r="K49" s="409">
        <v>1.0687499999999999</v>
      </c>
      <c r="L49" s="267"/>
      <c r="M49" s="402">
        <f>VLOOKUP(A49,MATERIALES!A6:D397,4,FALSE)</f>
        <v>2054.7649514897375</v>
      </c>
      <c r="N49" s="272">
        <f>K49*M49</f>
        <v>2196.0300419046566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2477.4893966226191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31">
        <f>VLOOKUP(A58,TRANSPORTE!A5:D117,4,FALSE)</f>
        <v>1404.1158416360727</v>
      </c>
      <c r="M58" s="832"/>
      <c r="N58" s="287">
        <f>K58*L58</f>
        <v>6.6695502477713449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6.6695502477713449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74.385046586334994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2914.0115226403545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582.80230452807098</v>
      </c>
      <c r="M83" s="862"/>
      <c r="N83" s="51"/>
    </row>
    <row r="84" spans="1:14">
      <c r="B84" s="89" t="s">
        <v>973</v>
      </c>
      <c r="C84" s="90"/>
      <c r="D84" s="90"/>
      <c r="E84" s="90"/>
      <c r="F84" s="90"/>
      <c r="G84" s="90"/>
      <c r="H84" s="90"/>
      <c r="I84" s="87"/>
      <c r="J84" s="88"/>
      <c r="K84" s="304">
        <v>0.05</v>
      </c>
      <c r="L84" s="861">
        <f>N78*K84</f>
        <v>145.70057613201774</v>
      </c>
      <c r="M84" s="862"/>
      <c r="N84" s="51"/>
    </row>
    <row r="85" spans="1:14" ht="15.75" thickBot="1">
      <c r="B85" s="91" t="s">
        <v>974</v>
      </c>
      <c r="C85" s="92"/>
      <c r="D85" s="92"/>
      <c r="E85" s="92"/>
      <c r="F85" s="92"/>
      <c r="G85" s="92"/>
      <c r="H85" s="92"/>
      <c r="I85" s="93"/>
      <c r="J85" s="94"/>
      <c r="K85" s="305">
        <v>0.05</v>
      </c>
      <c r="L85" s="863">
        <f>N78*K85</f>
        <v>145.70057613201774</v>
      </c>
      <c r="M85" s="864"/>
      <c r="N85" s="51"/>
    </row>
    <row r="86" spans="1:14" ht="15.75" thickBot="1">
      <c r="B86" s="827" t="s">
        <v>953</v>
      </c>
      <c r="C86" s="828"/>
      <c r="D86" s="828"/>
      <c r="E86" s="828"/>
      <c r="F86" s="828"/>
      <c r="G86" s="828"/>
      <c r="H86" s="828"/>
      <c r="I86" s="828"/>
      <c r="J86" s="828"/>
      <c r="K86" s="828"/>
      <c r="L86" s="828"/>
      <c r="M86" s="829"/>
      <c r="N86" s="52">
        <f>L83+L84+L85</f>
        <v>874.20345679210652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3788.214979432461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7"/>
      <c r="J36" s="268"/>
      <c r="K36" s="269">
        <f>VLOOKUP(A36,EQUIPOS!A6:D163,4,FALSE)</f>
        <v>179736.07846251735</v>
      </c>
      <c r="L36" s="270"/>
      <c r="M36" s="271">
        <v>600</v>
      </c>
      <c r="N36" s="272">
        <f>K36/M36</f>
        <v>299.56013077086226</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33098.128768141825</v>
      </c>
      <c r="L37" s="270"/>
      <c r="M37" s="271">
        <v>600</v>
      </c>
      <c r="N37" s="272">
        <f>K37/M37</f>
        <v>55.163547946903044</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0.74385046586334991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355.4675291836287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59254.600993255212</v>
      </c>
      <c r="N48" s="272">
        <f>K48*M48</f>
        <v>740.68251241569021</v>
      </c>
    </row>
    <row r="49" spans="1:14">
      <c r="A49" s="108" t="s">
        <v>852</v>
      </c>
      <c r="B49" s="43" t="str">
        <f>VLOOKUP(A49,MATERIALES!A6:D373,3,FALSE)</f>
        <v>Emulsión CRL-1hm</v>
      </c>
      <c r="C49" s="281"/>
      <c r="D49" s="281"/>
      <c r="E49" s="281"/>
      <c r="F49" s="281"/>
      <c r="G49" s="281"/>
      <c r="H49" s="281"/>
      <c r="I49" s="268"/>
      <c r="J49" s="224" t="str">
        <f>VLOOKUP(A49,MATERIALES!A5:D641,2,FALSE)</f>
        <v>lt</v>
      </c>
      <c r="K49" s="407">
        <v>1.4625000000000001</v>
      </c>
      <c r="L49" s="267"/>
      <c r="M49" s="402">
        <f>VLOOKUP(A49,MATERIALES!A6:D397,4,FALSE)</f>
        <v>2739.6866019863169</v>
      </c>
      <c r="N49" s="272">
        <f>K49*M49</f>
        <v>4006.7916554049889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4747.4741678206792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31">
        <f>VLOOKUP(A58,TRANSPORTE!A5:D117,4,FALSE)</f>
        <v>1404.1158416360727</v>
      </c>
      <c r="M58" s="832"/>
      <c r="N58" s="287">
        <f>K58*L58</f>
        <v>17.551448020450909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17.551448020450909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SUM(N69:N75)</f>
        <v>74.385046586334994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5194.8781916110938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1038.9756383222189</v>
      </c>
      <c r="M83" s="862"/>
      <c r="N83" s="51"/>
    </row>
    <row r="84" spans="1:14">
      <c r="B84" s="89" t="s">
        <v>973</v>
      </c>
      <c r="C84" s="90"/>
      <c r="D84" s="90"/>
      <c r="E84" s="90"/>
      <c r="F84" s="90"/>
      <c r="G84" s="90"/>
      <c r="H84" s="90"/>
      <c r="I84" s="87"/>
      <c r="J84" s="88"/>
      <c r="K84" s="304">
        <v>0.05</v>
      </c>
      <c r="L84" s="861">
        <f>N78*K84</f>
        <v>259.74390958055471</v>
      </c>
      <c r="M84" s="862"/>
      <c r="N84" s="51"/>
    </row>
    <row r="85" spans="1:14" ht="15.75" thickBot="1">
      <c r="B85" s="91" t="s">
        <v>974</v>
      </c>
      <c r="C85" s="92"/>
      <c r="D85" s="92"/>
      <c r="E85" s="92"/>
      <c r="F85" s="92"/>
      <c r="G85" s="92"/>
      <c r="H85" s="92"/>
      <c r="I85" s="93"/>
      <c r="J85" s="94"/>
      <c r="K85" s="305">
        <v>0.05</v>
      </c>
      <c r="L85" s="863">
        <f>N78*K85</f>
        <v>259.74390958055471</v>
      </c>
      <c r="M85" s="864"/>
      <c r="N85" s="51"/>
    </row>
    <row r="86" spans="1:14" ht="15.75" thickBot="1">
      <c r="B86" s="827" t="s">
        <v>953</v>
      </c>
      <c r="C86" s="828"/>
      <c r="D86" s="828"/>
      <c r="E86" s="828"/>
      <c r="F86" s="828"/>
      <c r="G86" s="828"/>
      <c r="H86" s="828"/>
      <c r="I86" s="828"/>
      <c r="J86" s="828"/>
      <c r="K86" s="828"/>
      <c r="L86" s="828"/>
      <c r="M86" s="829"/>
      <c r="N86" s="52">
        <f>L83+L84+L85</f>
        <v>1558.4634574833285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6753.3416490944219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7"/>
      <c r="J36" s="268"/>
      <c r="K36" s="269">
        <f>VLOOKUP(A36,EQUIPOS!A6:D163,4,FALSE)</f>
        <v>179736.07846251735</v>
      </c>
      <c r="L36" s="270"/>
      <c r="M36" s="271">
        <v>600</v>
      </c>
      <c r="N36" s="272">
        <f>K36/M36</f>
        <v>299.56013077086226</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33098.128768141825</v>
      </c>
      <c r="L37" s="270"/>
      <c r="M37" s="271">
        <v>600</v>
      </c>
      <c r="N37" s="272">
        <f>K37/M37</f>
        <v>55.163547946903044</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0.74385046586334991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355.4675291836287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59254.600993255212</v>
      </c>
      <c r="N48" s="272">
        <f>K48*M48</f>
        <v>562.91870943592448</v>
      </c>
    </row>
    <row r="49" spans="1:14">
      <c r="A49" s="108" t="s">
        <v>852</v>
      </c>
      <c r="B49" s="43" t="str">
        <f>VLOOKUP(A49,MATERIALES!A6:D373,3,FALSE)</f>
        <v>Emulsión CRL-1hm</v>
      </c>
      <c r="C49" s="281"/>
      <c r="D49" s="281"/>
      <c r="E49" s="281"/>
      <c r="F49" s="281"/>
      <c r="G49" s="281"/>
      <c r="H49" s="281"/>
      <c r="I49" s="268"/>
      <c r="J49" s="224" t="str">
        <f>VLOOKUP(A49,MATERIALES!A5:D641,2,FALSE)</f>
        <v>lt</v>
      </c>
      <c r="K49" s="409">
        <v>1.4107499999999999</v>
      </c>
      <c r="L49" s="267"/>
      <c r="M49" s="402">
        <f>VLOOKUP(A49,MATERIALES!A6:D397,4,FALSE)</f>
        <v>2739.6866019863169</v>
      </c>
      <c r="N49" s="272">
        <f>K49*M49</f>
        <v>3865.0128737521964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4427.9315831881213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31">
        <f>VLOOKUP(A58,TRANSPORTE!A5:D117,4,FALSE)</f>
        <v>1404.1158416360727</v>
      </c>
      <c r="M58" s="832"/>
      <c r="N58" s="287">
        <f>K58*L58</f>
        <v>13.33910049554269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13.33910049554269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74.385046586334994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4871.1232594536277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974.22465189072557</v>
      </c>
      <c r="M83" s="862"/>
      <c r="N83" s="51"/>
    </row>
    <row r="84" spans="1:14">
      <c r="B84" s="89" t="s">
        <v>973</v>
      </c>
      <c r="C84" s="90"/>
      <c r="D84" s="90"/>
      <c r="E84" s="90"/>
      <c r="F84" s="90"/>
      <c r="G84" s="90"/>
      <c r="H84" s="90"/>
      <c r="I84" s="87"/>
      <c r="J84" s="88"/>
      <c r="K84" s="304">
        <v>0.05</v>
      </c>
      <c r="L84" s="861">
        <f>N78*K84</f>
        <v>243.55616297268139</v>
      </c>
      <c r="M84" s="862"/>
      <c r="N84" s="51"/>
    </row>
    <row r="85" spans="1:14" ht="15.75" thickBot="1">
      <c r="B85" s="91" t="s">
        <v>974</v>
      </c>
      <c r="C85" s="92"/>
      <c r="D85" s="92"/>
      <c r="E85" s="92"/>
      <c r="F85" s="92"/>
      <c r="G85" s="92"/>
      <c r="H85" s="92"/>
      <c r="I85" s="93"/>
      <c r="J85" s="94"/>
      <c r="K85" s="305">
        <v>0.05</v>
      </c>
      <c r="L85" s="863">
        <f>N78*K85</f>
        <v>243.55616297268139</v>
      </c>
      <c r="M85" s="864"/>
      <c r="N85" s="51"/>
    </row>
    <row r="86" spans="1:14" ht="15.75" thickBot="1">
      <c r="B86" s="827" t="s">
        <v>953</v>
      </c>
      <c r="C86" s="828"/>
      <c r="D86" s="828"/>
      <c r="E86" s="828"/>
      <c r="F86" s="828"/>
      <c r="G86" s="828"/>
      <c r="H86" s="828"/>
      <c r="I86" s="828"/>
      <c r="J86" s="828"/>
      <c r="K86" s="828"/>
      <c r="L86" s="828"/>
      <c r="M86" s="829"/>
      <c r="N86" s="52">
        <f>L83+L84+L85</f>
        <v>1461.3369778360884</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6332.4602372897161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7"/>
      <c r="J36" s="268"/>
      <c r="K36" s="269">
        <f>VLOOKUP(A36,EQUIPOS!A6:D163,4,FALSE)</f>
        <v>179736.07846251735</v>
      </c>
      <c r="L36" s="270"/>
      <c r="M36" s="271">
        <v>600</v>
      </c>
      <c r="N36" s="272">
        <f>K36/M36</f>
        <v>299.56013077086226</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33098.128768141825</v>
      </c>
      <c r="L37" s="270"/>
      <c r="M37" s="271">
        <v>600</v>
      </c>
      <c r="N37" s="272">
        <f>K37/M37</f>
        <v>55.163547946903044</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0.74385046586334991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355.4675291836287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59254.600993255212</v>
      </c>
      <c r="N48" s="272">
        <f>K48*M48</f>
        <v>562.91870943592448</v>
      </c>
    </row>
    <row r="49" spans="1:14">
      <c r="A49" s="108" t="s">
        <v>852</v>
      </c>
      <c r="B49" s="43" t="str">
        <f>VLOOKUP(A49,MATERIALES!A6:D373,3,FALSE)</f>
        <v>Emulsión CRL-1hm</v>
      </c>
      <c r="C49" s="281"/>
      <c r="D49" s="281"/>
      <c r="E49" s="281"/>
      <c r="F49" s="281"/>
      <c r="G49" s="281"/>
      <c r="H49" s="281"/>
      <c r="I49" s="268"/>
      <c r="J49" s="224" t="str">
        <f>VLOOKUP(A49,MATERIALES!A5:D641,2,FALSE)</f>
        <v>lt</v>
      </c>
      <c r="K49" s="282">
        <v>1.71</v>
      </c>
      <c r="L49" s="267"/>
      <c r="M49" s="402">
        <f>VLOOKUP(A49,MATERIALES!A6:D397,4,FALSE)</f>
        <v>2739.6866019863169</v>
      </c>
      <c r="N49" s="272">
        <f>K49*M49</f>
        <v>4684.8640893966021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5247.7827988325262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831">
        <f>VLOOKUP(A58,TRANSPORTE!A5:D117,4,FALSE)</f>
        <v>1404.1158416360727</v>
      </c>
      <c r="M58" s="832"/>
      <c r="N58" s="287">
        <f>K58*L58</f>
        <v>13.33910049554269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13.33910049554269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SUM(N69:N75)</f>
        <v>74.385046586334994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5690.9744750980326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1138.1948950196065</v>
      </c>
      <c r="M83" s="862"/>
      <c r="N83" s="51"/>
    </row>
    <row r="84" spans="1:14">
      <c r="B84" s="89" t="s">
        <v>973</v>
      </c>
      <c r="C84" s="90"/>
      <c r="D84" s="90"/>
      <c r="E84" s="90"/>
      <c r="F84" s="90"/>
      <c r="G84" s="90"/>
      <c r="H84" s="90"/>
      <c r="I84" s="87"/>
      <c r="J84" s="88"/>
      <c r="K84" s="304">
        <v>0.05</v>
      </c>
      <c r="L84" s="861">
        <f>N78*K84</f>
        <v>284.54872375490163</v>
      </c>
      <c r="M84" s="862"/>
      <c r="N84" s="51"/>
    </row>
    <row r="85" spans="1:14" ht="15.75" thickBot="1">
      <c r="B85" s="91" t="s">
        <v>974</v>
      </c>
      <c r="C85" s="92"/>
      <c r="D85" s="92"/>
      <c r="E85" s="92"/>
      <c r="F85" s="92"/>
      <c r="G85" s="92"/>
      <c r="H85" s="92"/>
      <c r="I85" s="93"/>
      <c r="J85" s="94"/>
      <c r="K85" s="305">
        <v>0.05</v>
      </c>
      <c r="L85" s="863">
        <f>N78*K85</f>
        <v>284.54872375490163</v>
      </c>
      <c r="M85" s="864"/>
      <c r="N85" s="51"/>
    </row>
    <row r="86" spans="1:14" ht="15.75" thickBot="1">
      <c r="B86" s="827" t="s">
        <v>953</v>
      </c>
      <c r="C86" s="828"/>
      <c r="D86" s="828"/>
      <c r="E86" s="828"/>
      <c r="F86" s="828"/>
      <c r="G86" s="828"/>
      <c r="H86" s="828"/>
      <c r="I86" s="828"/>
      <c r="J86" s="828"/>
      <c r="K86" s="828"/>
      <c r="L86" s="828"/>
      <c r="M86" s="829"/>
      <c r="N86" s="52">
        <f>L83+L84+L85</f>
        <v>1707.2923425294098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7398.2668176274419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136</v>
      </c>
      <c r="B36" s="840" t="str">
        <f>VLOOKUP(A36,EQUIPOS!A6:D154,3,FALSE)</f>
        <v>Camión de Slurry</v>
      </c>
      <c r="C36" s="841"/>
      <c r="D36" s="841"/>
      <c r="E36" s="841"/>
      <c r="F36" s="841"/>
      <c r="G36" s="841"/>
      <c r="H36" s="842"/>
      <c r="I36" s="267"/>
      <c r="J36" s="268"/>
      <c r="K36" s="269">
        <f>VLOOKUP(A36,EQUIPOS!A6:D163,4,FALSE)</f>
        <v>179736.07846251735</v>
      </c>
      <c r="L36" s="270"/>
      <c r="M36" s="271">
        <v>600</v>
      </c>
      <c r="N36" s="272">
        <f>K36/M36</f>
        <v>299.56013077086226</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33098.128768141825</v>
      </c>
      <c r="L37" s="270"/>
      <c r="M37" s="271">
        <v>600</v>
      </c>
      <c r="N37" s="272">
        <f>K37/M37</f>
        <v>55.163547946903044</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N76*M41</f>
        <v>0.74385046586334991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355.4675291836287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59254.600993255212</v>
      </c>
      <c r="N48" s="272">
        <f>K48*M48</f>
        <v>281.45935471796224</v>
      </c>
    </row>
    <row r="49" spans="1:14">
      <c r="A49" s="108" t="s">
        <v>852</v>
      </c>
      <c r="B49" s="43" t="str">
        <f>VLOOKUP(A49,MATERIALES!A6:D373,3,FALSE)</f>
        <v>Emulsión CRL-1hm</v>
      </c>
      <c r="C49" s="281"/>
      <c r="D49" s="281"/>
      <c r="E49" s="281"/>
      <c r="F49" s="281"/>
      <c r="G49" s="281"/>
      <c r="H49" s="281"/>
      <c r="I49" s="268"/>
      <c r="J49" s="224" t="str">
        <f>VLOOKUP(A49,MATERIALES!A5:D641,2,FALSE)</f>
        <v>lt</v>
      </c>
      <c r="K49" s="409">
        <v>1.0687499999999999</v>
      </c>
      <c r="L49" s="267"/>
      <c r="M49" s="402">
        <f>VLOOKUP(A49,MATERIALES!A6:D397,4,FALSE)</f>
        <v>2739.6866019863169</v>
      </c>
      <c r="N49" s="272">
        <f>K49*M49</f>
        <v>2928.0400558728757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3209.4994105908381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31">
        <f>VLOOKUP(A58,TRANSPORTE!A5:D117,4,FALSE)</f>
        <v>1404.1158416360727</v>
      </c>
      <c r="M58" s="832"/>
      <c r="N58" s="287">
        <f>K58*L58</f>
        <v>6.6695502477713449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6.6695502477713449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4800</v>
      </c>
      <c r="N69" s="395">
        <f>K69/M69</f>
        <v>52.158745833333327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SUM(N69:N75)</f>
        <v>74.385046586334994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N43+N53+N64+N76</f>
        <v>3646.0215366085736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729.20430732171474</v>
      </c>
      <c r="M83" s="862"/>
      <c r="N83" s="51"/>
    </row>
    <row r="84" spans="1:14">
      <c r="B84" s="89" t="s">
        <v>973</v>
      </c>
      <c r="C84" s="90"/>
      <c r="D84" s="90"/>
      <c r="E84" s="90"/>
      <c r="F84" s="90"/>
      <c r="G84" s="90"/>
      <c r="H84" s="90"/>
      <c r="I84" s="87"/>
      <c r="J84" s="88"/>
      <c r="K84" s="304">
        <v>0.05</v>
      </c>
      <c r="L84" s="861">
        <f>N78*K84</f>
        <v>182.30107683042868</v>
      </c>
      <c r="M84" s="862"/>
      <c r="N84" s="51"/>
    </row>
    <row r="85" spans="1:14" ht="15.75" thickBot="1">
      <c r="B85" s="91" t="s">
        <v>974</v>
      </c>
      <c r="C85" s="92"/>
      <c r="D85" s="92"/>
      <c r="E85" s="92"/>
      <c r="F85" s="92"/>
      <c r="G85" s="92"/>
      <c r="H85" s="92"/>
      <c r="I85" s="93"/>
      <c r="J85" s="94"/>
      <c r="K85" s="305">
        <v>0.05</v>
      </c>
      <c r="L85" s="863">
        <f>N78*K85</f>
        <v>182.30107683042868</v>
      </c>
      <c r="M85" s="864"/>
      <c r="N85" s="51"/>
    </row>
    <row r="86" spans="1:14" ht="15.75" thickBot="1">
      <c r="B86" s="827" t="s">
        <v>953</v>
      </c>
      <c r="C86" s="828"/>
      <c r="D86" s="828"/>
      <c r="E86" s="828"/>
      <c r="F86" s="828"/>
      <c r="G86" s="828"/>
      <c r="H86" s="828"/>
      <c r="I86" s="828"/>
      <c r="J86" s="828"/>
      <c r="K86" s="828"/>
      <c r="L86" s="828"/>
      <c r="M86" s="829"/>
      <c r="N86" s="52">
        <f>L83+L84+L85</f>
        <v>1093.8064609825722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4739.8279975911455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135569.93543430892</v>
      </c>
      <c r="L36" s="270"/>
      <c r="M36" s="271">
        <v>30</v>
      </c>
      <c r="N36" s="272">
        <f>K36/M36</f>
        <v>4518.9978478102976</v>
      </c>
    </row>
    <row r="37" spans="1:14">
      <c r="A37" s="113" t="s">
        <v>290</v>
      </c>
      <c r="B37" s="840" t="str">
        <f>VLOOKUP(A37,EQUIPOS!A7:D154,3,FALSE)</f>
        <v>Planta trituradora</v>
      </c>
      <c r="C37" s="841"/>
      <c r="D37" s="841"/>
      <c r="E37" s="841"/>
      <c r="F37" s="841"/>
      <c r="G37" s="841"/>
      <c r="H37" s="842"/>
      <c r="I37" s="267"/>
      <c r="J37" s="268"/>
      <c r="K37" s="269">
        <f>VLOOKUP(A37,EQUIPOS!A7:D164,4,FALSE)</f>
        <v>707823.34258397401</v>
      </c>
      <c r="L37" s="270"/>
      <c r="M37" s="271">
        <v>30</v>
      </c>
      <c r="N37" s="272">
        <f t="shared" ref="N37:N43" si="0">K37/M37</f>
        <v>23594.1114194658</v>
      </c>
    </row>
    <row r="38" spans="1:14">
      <c r="A38" t="s">
        <v>168</v>
      </c>
      <c r="B38" s="840" t="str">
        <f>VLOOKUP(A38,EQUIPOS!A8:D154,3,FALSE)</f>
        <v>Compactador tipo  POTENCIA: 105 HP, PESO: 6 ton</v>
      </c>
      <c r="C38" s="841"/>
      <c r="D38" s="841"/>
      <c r="E38" s="841"/>
      <c r="F38" s="841"/>
      <c r="G38" s="841"/>
      <c r="H38" s="842"/>
      <c r="I38" s="267"/>
      <c r="J38" s="268"/>
      <c r="K38" s="269">
        <f>VLOOKUP(A38,EQUIPOS!A8:D165,4,FALSE)</f>
        <v>77213.674260886895</v>
      </c>
      <c r="L38" s="270"/>
      <c r="M38" s="271">
        <v>9</v>
      </c>
      <c r="N38" s="272">
        <f t="shared" si="0"/>
        <v>8579.2971400985443</v>
      </c>
    </row>
    <row r="39" spans="1:14">
      <c r="A39" t="s">
        <v>173</v>
      </c>
      <c r="B39" s="840" t="str">
        <f>VLOOKUP(A39,EQUIPOS!A9:D154,3,FALSE)</f>
        <v>Compactador neumático de Potencia 70 HP, peso de 13 ton</v>
      </c>
      <c r="C39" s="841"/>
      <c r="D39" s="841"/>
      <c r="E39" s="841"/>
      <c r="F39" s="841"/>
      <c r="G39" s="841"/>
      <c r="H39" s="842"/>
      <c r="I39" s="267"/>
      <c r="J39" s="268"/>
      <c r="K39" s="269">
        <f>VLOOKUP(A39,EQUIPOS!A9:D166,4,FALSE)</f>
        <v>142281.31837660147</v>
      </c>
      <c r="L39" s="270"/>
      <c r="M39" s="271">
        <v>9</v>
      </c>
      <c r="N39" s="272">
        <f t="shared" si="0"/>
        <v>15809.03537517794</v>
      </c>
    </row>
    <row r="40" spans="1:14">
      <c r="A40" t="s">
        <v>286</v>
      </c>
      <c r="B40" s="840" t="str">
        <f>VLOOKUP(A40,EQUIPOS!A10:D154,3,FALSE)</f>
        <v>Planta de asfalto en frio</v>
      </c>
      <c r="C40" s="841"/>
      <c r="D40" s="841"/>
      <c r="E40" s="841"/>
      <c r="F40" s="841"/>
      <c r="G40" s="841"/>
      <c r="H40" s="842"/>
      <c r="I40" s="267"/>
      <c r="J40" s="268"/>
      <c r="K40" s="269">
        <f>VLOOKUP(A40,EQUIPOS!A10:D167,4,FALSE)</f>
        <v>209497.9158508305</v>
      </c>
      <c r="L40" s="270"/>
      <c r="M40" s="271">
        <v>9</v>
      </c>
      <c r="N40" s="272">
        <f t="shared" si="0"/>
        <v>23277.546205647832</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202889.55343398894</v>
      </c>
      <c r="L41" s="270"/>
      <c r="M41" s="271">
        <v>30</v>
      </c>
      <c r="N41" s="272">
        <f t="shared" si="0"/>
        <v>6762.985114466298</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77211.314790321252</v>
      </c>
      <c r="L42" s="270"/>
      <c r="M42" s="271">
        <v>9</v>
      </c>
      <c r="N42" s="272">
        <f t="shared" si="0"/>
        <v>8579.0349767023617</v>
      </c>
    </row>
    <row r="43" spans="1:14">
      <c r="A43" t="s">
        <v>373</v>
      </c>
      <c r="B43" s="840" t="str">
        <f>VLOOKUP(A43,EQUIPOS!A13:D157,3,FALSE)</f>
        <v>Volqueta 6 m3</v>
      </c>
      <c r="C43" s="841"/>
      <c r="D43" s="841"/>
      <c r="E43" s="841"/>
      <c r="F43" s="841"/>
      <c r="G43" s="841"/>
      <c r="H43" s="842"/>
      <c r="I43" s="267"/>
      <c r="J43" s="268"/>
      <c r="K43" s="269">
        <f>VLOOKUP(A43,EQUIPOS!A13:D170,4,FALSE)</f>
        <v>83236.739870354431</v>
      </c>
      <c r="L43" s="270"/>
      <c r="M43" s="271">
        <v>9</v>
      </c>
      <c r="N43" s="272">
        <f t="shared" si="0"/>
        <v>9248.5266522616039</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N77*M46</f>
        <v>1065.8882903278056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101435.42302195847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VLOOKUP(A53,MATERIALES!A5:D373,3,FALSE)</f>
        <v>Agregado Petreo para Triturar (Crudo)</v>
      </c>
      <c r="C53" s="281"/>
      <c r="D53" s="281"/>
      <c r="E53" s="281"/>
      <c r="F53" s="281"/>
      <c r="G53" s="281"/>
      <c r="H53" s="281"/>
      <c r="I53" s="268"/>
      <c r="J53" s="224" t="str">
        <f>VLOOKUP(A53,MATERIALES!A4:D640,2,FALSE)</f>
        <v>m3</v>
      </c>
      <c r="K53" s="282">
        <v>1.4</v>
      </c>
      <c r="L53" s="267"/>
      <c r="M53" s="402">
        <f>VLOOKUP(A53,MATERIALES!A5:D396,4,FALSE)</f>
        <v>59254.600993255212</v>
      </c>
      <c r="N53" s="272">
        <f>K53*M53</f>
        <v>82956.441390557287</v>
      </c>
    </row>
    <row r="54" spans="1:14">
      <c r="A54" s="108" t="s">
        <v>774</v>
      </c>
      <c r="B54" s="43" t="str">
        <f>VLOOKUP(A54,MATERIALES!A6:D373,3,FALSE)</f>
        <v>Agua</v>
      </c>
      <c r="C54" s="281"/>
      <c r="D54" s="281"/>
      <c r="E54" s="281"/>
      <c r="F54" s="281"/>
      <c r="G54" s="281"/>
      <c r="H54" s="281"/>
      <c r="I54" s="268"/>
      <c r="J54" s="224" t="str">
        <f>VLOOKUP(A54,MATERIALES!A5:D641,2,FALSE)</f>
        <v>lt</v>
      </c>
      <c r="K54" s="282">
        <v>25</v>
      </c>
      <c r="L54" s="267"/>
      <c r="M54" s="402">
        <f>VLOOKUP(A54,MATERIALES!A6:D397,4,FALSE)</f>
        <v>1.4291462206165451</v>
      </c>
      <c r="N54" s="272">
        <f>K54*M54</f>
        <v>35.728655515413628</v>
      </c>
    </row>
    <row r="55" spans="1:14" ht="15.75" thickBot="1">
      <c r="B55" s="43"/>
      <c r="C55" s="281"/>
      <c r="D55" s="281"/>
      <c r="E55" s="281"/>
      <c r="F55" s="281"/>
      <c r="G55" s="281"/>
      <c r="H55" s="281"/>
      <c r="I55" s="268"/>
      <c r="J55" s="224"/>
      <c r="K55" s="282"/>
      <c r="L55" s="267"/>
      <c r="M55" s="283"/>
      <c r="N55" s="284"/>
    </row>
    <row r="56" spans="1:14" ht="15.75" thickBot="1">
      <c r="B56" s="827" t="s">
        <v>953</v>
      </c>
      <c r="C56" s="828"/>
      <c r="D56" s="828"/>
      <c r="E56" s="828"/>
      <c r="F56" s="828"/>
      <c r="G56" s="828"/>
      <c r="H56" s="828"/>
      <c r="I56" s="828"/>
      <c r="J56" s="828"/>
      <c r="K56" s="828"/>
      <c r="L56" s="828"/>
      <c r="M56" s="829"/>
      <c r="N56" s="394">
        <f>SUM(N53:N55)</f>
        <v>82992.170046072701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831">
        <f>VLOOKUP(A61,TRANSPORTE!A5:D117,4,FALSE)</f>
        <v>1541.0743318116138</v>
      </c>
      <c r="M61" s="832"/>
      <c r="N61" s="287">
        <f>K61*L61</f>
        <v>1926.3429147645172</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831">
        <f>VLOOKUP(A62,TRANSPORTE!A6:D117,4,FALSE)</f>
        <v>1404.1158416360727</v>
      </c>
      <c r="M62" s="832"/>
      <c r="N62" s="287">
        <f>K62*L62</f>
        <v>1965.7621782905017</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3892.1050930550191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t="s">
        <v>19</v>
      </c>
      <c r="B72" s="49" t="str">
        <f>VLOOKUP(A72,'MANO DE OBRA'!A8:D68,3,FALSE)</f>
        <v>Obrero (8)</v>
      </c>
      <c r="C72" s="47"/>
      <c r="D72" s="47"/>
      <c r="E72" s="47"/>
      <c r="F72" s="47"/>
      <c r="G72" s="47"/>
      <c r="H72" s="47"/>
      <c r="I72" s="292">
        <f>K72/J72*100</f>
        <v>270661.59999999998</v>
      </c>
      <c r="J72" s="293">
        <v>185</v>
      </c>
      <c r="K72" s="294">
        <f>VLOOKUP(A72,'MANO DE OBRA'!A8:D99,4,FALSE)</f>
        <v>500723.95999999996</v>
      </c>
      <c r="L72" s="50"/>
      <c r="M72" s="295">
        <f>M38*8</f>
        <v>72</v>
      </c>
      <c r="N72" s="395">
        <f>K72/M72</f>
        <v>6954.4994444444437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SUM(N72:N76)</f>
        <v>10658.882903278056</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N48+N56+N67+N77</f>
        <v>198978.58106436426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39795.716212872852</v>
      </c>
      <c r="M84" s="862"/>
      <c r="N84" s="51"/>
    </row>
    <row r="85" spans="1:14">
      <c r="B85" s="89" t="s">
        <v>973</v>
      </c>
      <c r="C85" s="90"/>
      <c r="D85" s="90"/>
      <c r="E85" s="90"/>
      <c r="F85" s="90"/>
      <c r="G85" s="90"/>
      <c r="H85" s="90"/>
      <c r="I85" s="87"/>
      <c r="J85" s="88"/>
      <c r="K85" s="304">
        <v>0.05</v>
      </c>
      <c r="L85" s="861">
        <f>N79*K85</f>
        <v>9948.9290532182131</v>
      </c>
      <c r="M85" s="862"/>
      <c r="N85" s="51"/>
    </row>
    <row r="86" spans="1:14" ht="15.75" thickBot="1">
      <c r="B86" s="91" t="s">
        <v>974</v>
      </c>
      <c r="C86" s="92"/>
      <c r="D86" s="92"/>
      <c r="E86" s="92"/>
      <c r="F86" s="92"/>
      <c r="G86" s="92"/>
      <c r="H86" s="92"/>
      <c r="I86" s="93"/>
      <c r="J86" s="94"/>
      <c r="K86" s="305">
        <v>0.05</v>
      </c>
      <c r="L86" s="863">
        <f>N79*K86</f>
        <v>9948.9290532182131</v>
      </c>
      <c r="M86" s="864"/>
      <c r="N86" s="51"/>
    </row>
    <row r="87" spans="1:14" ht="15.75" thickBot="1">
      <c r="B87" s="827" t="s">
        <v>953</v>
      </c>
      <c r="C87" s="828"/>
      <c r="D87" s="828"/>
      <c r="E87" s="828"/>
      <c r="F87" s="828"/>
      <c r="G87" s="828"/>
      <c r="H87" s="828"/>
      <c r="I87" s="828"/>
      <c r="J87" s="828"/>
      <c r="K87" s="828"/>
      <c r="L87" s="828"/>
      <c r="M87" s="829"/>
      <c r="N87" s="52">
        <f>L84+L85+L86</f>
        <v>59693.574319309279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258672.15538367355</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5" t="s">
        <v>2218</v>
      </c>
      <c r="C106" s="866"/>
      <c r="D106" s="866"/>
      <c r="E106" s="866"/>
      <c r="F106" s="866"/>
      <c r="G106" s="866"/>
      <c r="H106" s="866"/>
      <c r="I106" s="866"/>
      <c r="J106" s="866"/>
      <c r="K106" s="866"/>
      <c r="L106" s="866"/>
      <c r="M106" s="866"/>
      <c r="N106" s="867"/>
    </row>
    <row r="107" spans="2:14" ht="15" customHeight="1">
      <c r="B107" s="865"/>
      <c r="C107" s="866"/>
      <c r="D107" s="866"/>
      <c r="E107" s="866"/>
      <c r="F107" s="866"/>
      <c r="G107" s="866"/>
      <c r="H107" s="866"/>
      <c r="I107" s="866"/>
      <c r="J107" s="866"/>
      <c r="K107" s="866"/>
      <c r="L107" s="866"/>
      <c r="M107" s="866"/>
      <c r="N107" s="867"/>
    </row>
    <row r="108" spans="2:14" ht="30" customHeight="1">
      <c r="B108" s="868" t="s">
        <v>2219</v>
      </c>
      <c r="C108" s="869"/>
      <c r="D108" s="869"/>
      <c r="E108" s="869"/>
      <c r="F108" s="869"/>
      <c r="G108" s="869"/>
      <c r="H108" s="869"/>
      <c r="I108" s="869"/>
      <c r="J108" s="869"/>
      <c r="K108" s="869"/>
      <c r="L108" s="869"/>
      <c r="M108" s="869"/>
      <c r="N108" s="870"/>
    </row>
    <row r="109" spans="2:14">
      <c r="B109" s="868"/>
      <c r="C109" s="869"/>
      <c r="D109" s="869"/>
      <c r="E109" s="869"/>
      <c r="F109" s="869"/>
      <c r="G109" s="869"/>
      <c r="H109" s="869"/>
      <c r="I109" s="869"/>
      <c r="J109" s="869"/>
      <c r="K109" s="869"/>
      <c r="L109" s="869"/>
      <c r="M109" s="869"/>
      <c r="N109" s="870"/>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4"/>
      <c r="K119" s="804"/>
      <c r="L119" s="804"/>
      <c r="M119" s="804"/>
      <c r="N119" s="805"/>
    </row>
    <row r="120" spans="2:14" ht="15.75" thickBot="1">
      <c r="B120" s="261" t="s">
        <v>2221</v>
      </c>
      <c r="C120" s="393"/>
      <c r="D120" s="393"/>
      <c r="E120" s="57"/>
      <c r="F120" s="57"/>
      <c r="G120" s="57"/>
      <c r="H120" s="57"/>
      <c r="I120" s="57"/>
      <c r="J120" s="806"/>
      <c r="K120" s="806"/>
      <c r="L120" s="806"/>
      <c r="M120" s="806"/>
      <c r="N120" s="807"/>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135569.93543430892</v>
      </c>
      <c r="L36" s="270"/>
      <c r="M36" s="271">
        <v>30</v>
      </c>
      <c r="N36" s="272">
        <f>K36/M36</f>
        <v>4518.9978478102976</v>
      </c>
    </row>
    <row r="37" spans="1:14">
      <c r="A37" s="113" t="s">
        <v>168</v>
      </c>
      <c r="B37" s="840" t="str">
        <f>VLOOKUP(A37,EQUIPOS!A7:D154,3,FALSE)</f>
        <v>Compactador tipo  POTENCIA: 105 HP, PESO: 6 ton</v>
      </c>
      <c r="C37" s="841"/>
      <c r="D37" s="841"/>
      <c r="E37" s="841"/>
      <c r="F37" s="841"/>
      <c r="G37" s="841"/>
      <c r="H37" s="842"/>
      <c r="I37" s="267"/>
      <c r="J37" s="268"/>
      <c r="K37" s="269">
        <f>VLOOKUP(A37,EQUIPOS!A7:D164,4,FALSE)</f>
        <v>77213.674260886895</v>
      </c>
      <c r="L37" s="270"/>
      <c r="M37" s="271">
        <v>9</v>
      </c>
      <c r="N37" s="272">
        <f t="shared" ref="N37:N43" si="0">K37/M37</f>
        <v>8579.2971400985443</v>
      </c>
    </row>
    <row r="38" spans="1:14">
      <c r="A38" t="s">
        <v>173</v>
      </c>
      <c r="B38" s="840" t="str">
        <f>VLOOKUP(A38,EQUIPOS!A8:D154,3,FALSE)</f>
        <v>Compactador neumático de Potencia 70 HP, peso de 13 ton</v>
      </c>
      <c r="C38" s="841"/>
      <c r="D38" s="841"/>
      <c r="E38" s="841"/>
      <c r="F38" s="841"/>
      <c r="G38" s="841"/>
      <c r="H38" s="842"/>
      <c r="I38" s="267"/>
      <c r="J38" s="268"/>
      <c r="K38" s="269">
        <f>VLOOKUP(A38,EQUIPOS!A8:D165,4,FALSE)</f>
        <v>142281.31837660147</v>
      </c>
      <c r="L38" s="270"/>
      <c r="M38" s="271">
        <v>9</v>
      </c>
      <c r="N38" s="272">
        <f t="shared" si="0"/>
        <v>15809.03537517794</v>
      </c>
    </row>
    <row r="39" spans="1:14">
      <c r="A39" t="s">
        <v>286</v>
      </c>
      <c r="B39" s="840" t="str">
        <f>VLOOKUP(A39,EQUIPOS!A9:D154,3,FALSE)</f>
        <v>Planta de asfalto en frio</v>
      </c>
      <c r="C39" s="841"/>
      <c r="D39" s="841"/>
      <c r="E39" s="841"/>
      <c r="F39" s="841"/>
      <c r="G39" s="841"/>
      <c r="H39" s="842"/>
      <c r="I39" s="267"/>
      <c r="J39" s="268"/>
      <c r="K39" s="269">
        <f>VLOOKUP(A39,EQUIPOS!A9:D166,4,FALSE)</f>
        <v>209497.9158508305</v>
      </c>
      <c r="L39" s="270"/>
      <c r="M39" s="271">
        <v>9</v>
      </c>
      <c r="N39" s="272">
        <f t="shared" si="0"/>
        <v>23277.546205647832</v>
      </c>
    </row>
    <row r="40" spans="1:14">
      <c r="A40" t="s">
        <v>290</v>
      </c>
      <c r="B40" s="840" t="str">
        <f>VLOOKUP(A40,EQUIPOS!A10:D154,3,FALSE)</f>
        <v>Planta trituradora</v>
      </c>
      <c r="C40" s="841"/>
      <c r="D40" s="841"/>
      <c r="E40" s="841"/>
      <c r="F40" s="841"/>
      <c r="G40" s="841"/>
      <c r="H40" s="842"/>
      <c r="I40" s="267"/>
      <c r="J40" s="268"/>
      <c r="K40" s="269">
        <f>VLOOKUP(A40,EQUIPOS!A10:D167,4,FALSE)</f>
        <v>707823.34258397401</v>
      </c>
      <c r="L40" s="270"/>
      <c r="M40" s="271">
        <v>30</v>
      </c>
      <c r="N40" s="272">
        <f t="shared" si="0"/>
        <v>23594.1114194658</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202889.55343398894</v>
      </c>
      <c r="L41" s="270"/>
      <c r="M41" s="271">
        <v>30</v>
      </c>
      <c r="N41" s="272">
        <f t="shared" si="0"/>
        <v>6762.985114466298</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77211.314790321252</v>
      </c>
      <c r="L42" s="270"/>
      <c r="M42" s="271">
        <v>9</v>
      </c>
      <c r="N42" s="272">
        <f t="shared" si="0"/>
        <v>8579.0349767023617</v>
      </c>
    </row>
    <row r="43" spans="1:14">
      <c r="A43" t="s">
        <v>373</v>
      </c>
      <c r="B43" s="840" t="str">
        <f>VLOOKUP(A43,EQUIPOS!A13:D157,3,FALSE)</f>
        <v>Volqueta 6 m3</v>
      </c>
      <c r="C43" s="841"/>
      <c r="D43" s="841"/>
      <c r="E43" s="841"/>
      <c r="F43" s="841"/>
      <c r="G43" s="841"/>
      <c r="H43" s="842"/>
      <c r="I43" s="267"/>
      <c r="J43" s="268"/>
      <c r="K43" s="269">
        <f>VLOOKUP(A43,EQUIPOS!A13:D170,4,FALSE)</f>
        <v>83236.739870354431</v>
      </c>
      <c r="L43" s="270"/>
      <c r="M43" s="271">
        <v>9</v>
      </c>
      <c r="N43" s="272">
        <f t="shared" si="0"/>
        <v>9248.5266522616039</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1065.8882903278056</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101435.42302195847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VLOOKUP(A54,MATERIALES!A5:D373,3,FALSE)</f>
        <v>Agregado Petreo para Triturar (Crudo)</v>
      </c>
      <c r="C54" s="281"/>
      <c r="D54" s="281"/>
      <c r="E54" s="281"/>
      <c r="F54" s="281"/>
      <c r="G54" s="281"/>
      <c r="H54" s="281"/>
      <c r="I54" s="268"/>
      <c r="J54" s="224" t="str">
        <f>VLOOKUP(A54,MATERIALES!A4:D640,2,FALSE)</f>
        <v>m3</v>
      </c>
      <c r="K54" s="282">
        <v>1.4</v>
      </c>
      <c r="L54" s="267"/>
      <c r="M54" s="402">
        <f>VLOOKUP(A54,MATERIALES!A5:D396,4,FALSE)</f>
        <v>59254.600993255212</v>
      </c>
      <c r="N54" s="272">
        <f>K54*M54</f>
        <v>82956.441390557287</v>
      </c>
    </row>
    <row r="55" spans="1:14">
      <c r="A55" s="108" t="s">
        <v>774</v>
      </c>
      <c r="B55" s="43" t="str">
        <f>VLOOKUP(A55,MATERIALES!A6:D373,3,FALSE)</f>
        <v>Agua</v>
      </c>
      <c r="C55" s="281"/>
      <c r="D55" s="281"/>
      <c r="E55" s="281"/>
      <c r="F55" s="281"/>
      <c r="G55" s="281"/>
      <c r="H55" s="281"/>
      <c r="I55" s="268"/>
      <c r="J55" s="224" t="str">
        <f>VLOOKUP(A55,MATERIALES!A5:D641,2,FALSE)</f>
        <v>lt</v>
      </c>
      <c r="K55" s="282">
        <v>25</v>
      </c>
      <c r="L55" s="267"/>
      <c r="M55" s="402">
        <f>VLOOKUP(A55,MATERIALES!A6:D397,4,FALSE)</f>
        <v>1.4291462206165451</v>
      </c>
      <c r="N55" s="272">
        <f>K55*M55</f>
        <v>35.728655515413628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82992.170046072701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1404.1158416360727</v>
      </c>
      <c r="M64" s="832"/>
      <c r="N64" s="287">
        <f>K64*L64</f>
        <v>1965.7621782905017</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831">
        <f>VLOOKUP(A65,TRANSPORTE!A6:D117,4,FALSE)</f>
        <v>1541.0743318116138</v>
      </c>
      <c r="M65" s="832"/>
      <c r="N65" s="287">
        <f>K65*L65</f>
        <v>1926.3429147645172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3892.1050930550191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10658.882903278056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198978.58106436426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39795.716212872852</v>
      </c>
      <c r="M88" s="862"/>
      <c r="N88" s="51"/>
    </row>
    <row r="89" spans="1:14">
      <c r="B89" s="89" t="s">
        <v>973</v>
      </c>
      <c r="C89" s="90"/>
      <c r="D89" s="90"/>
      <c r="E89" s="90"/>
      <c r="F89" s="90"/>
      <c r="G89" s="90"/>
      <c r="H89" s="90"/>
      <c r="I89" s="87"/>
      <c r="J89" s="88"/>
      <c r="K89" s="304">
        <v>0.05</v>
      </c>
      <c r="L89" s="861">
        <f>N83*K89</f>
        <v>9948.9290532182131</v>
      </c>
      <c r="M89" s="862"/>
      <c r="N89" s="51"/>
    </row>
    <row r="90" spans="1:14" ht="15.75" thickBot="1">
      <c r="B90" s="91" t="s">
        <v>974</v>
      </c>
      <c r="C90" s="92"/>
      <c r="D90" s="92"/>
      <c r="E90" s="92"/>
      <c r="F90" s="92"/>
      <c r="G90" s="92"/>
      <c r="H90" s="92"/>
      <c r="I90" s="93"/>
      <c r="J90" s="94"/>
      <c r="K90" s="305">
        <v>0.05</v>
      </c>
      <c r="L90" s="863">
        <f>N83*K90</f>
        <v>9948.9290532182131</v>
      </c>
      <c r="M90" s="864"/>
      <c r="N90" s="51"/>
    </row>
    <row r="91" spans="1:14" ht="15.75" thickBot="1">
      <c r="B91" s="827" t="s">
        <v>953</v>
      </c>
      <c r="C91" s="828"/>
      <c r="D91" s="828"/>
      <c r="E91" s="828"/>
      <c r="F91" s="828"/>
      <c r="G91" s="828"/>
      <c r="H91" s="828"/>
      <c r="I91" s="828"/>
      <c r="J91" s="828"/>
      <c r="K91" s="828"/>
      <c r="L91" s="828"/>
      <c r="M91" s="829"/>
      <c r="N91" s="52">
        <f>L88+L89+L90</f>
        <v>59693.574319309279</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258672.15538367355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135569.93543430892</v>
      </c>
      <c r="L36" s="270"/>
      <c r="M36" s="271">
        <v>30</v>
      </c>
      <c r="N36" s="272">
        <f>K36/M36</f>
        <v>4518.9978478102976</v>
      </c>
    </row>
    <row r="37" spans="1:14">
      <c r="A37" s="113" t="s">
        <v>168</v>
      </c>
      <c r="B37" s="840" t="str">
        <f>VLOOKUP(A37,EQUIPOS!A7:D154,3,FALSE)</f>
        <v>Compactador tipo  POTENCIA: 105 HP, PESO: 6 ton</v>
      </c>
      <c r="C37" s="841"/>
      <c r="D37" s="841"/>
      <c r="E37" s="841"/>
      <c r="F37" s="841"/>
      <c r="G37" s="841"/>
      <c r="H37" s="842"/>
      <c r="I37" s="267"/>
      <c r="J37" s="268"/>
      <c r="K37" s="269">
        <f>VLOOKUP(A37,EQUIPOS!A7:D164,4,FALSE)</f>
        <v>77213.674260886895</v>
      </c>
      <c r="L37" s="270"/>
      <c r="M37" s="271">
        <v>9</v>
      </c>
      <c r="N37" s="272">
        <f t="shared" ref="N37:N43" si="0">K37/M37</f>
        <v>8579.2971400985443</v>
      </c>
    </row>
    <row r="38" spans="1:14">
      <c r="A38" t="s">
        <v>173</v>
      </c>
      <c r="B38" s="840" t="str">
        <f>VLOOKUP(A38,EQUIPOS!A8:D154,3,FALSE)</f>
        <v>Compactador neumático de Potencia 70 HP, peso de 13 ton</v>
      </c>
      <c r="C38" s="841"/>
      <c r="D38" s="841"/>
      <c r="E38" s="841"/>
      <c r="F38" s="841"/>
      <c r="G38" s="841"/>
      <c r="H38" s="842"/>
      <c r="I38" s="267"/>
      <c r="J38" s="268"/>
      <c r="K38" s="269">
        <f>VLOOKUP(A38,EQUIPOS!A8:D165,4,FALSE)</f>
        <v>142281.31837660147</v>
      </c>
      <c r="L38" s="270"/>
      <c r="M38" s="271">
        <v>9</v>
      </c>
      <c r="N38" s="272">
        <f t="shared" si="0"/>
        <v>15809.03537517794</v>
      </c>
    </row>
    <row r="39" spans="1:14">
      <c r="A39" t="s">
        <v>286</v>
      </c>
      <c r="B39" s="840" t="str">
        <f>VLOOKUP(A39,EQUIPOS!A9:D154,3,FALSE)</f>
        <v>Planta de asfalto en frio</v>
      </c>
      <c r="C39" s="841"/>
      <c r="D39" s="841"/>
      <c r="E39" s="841"/>
      <c r="F39" s="841"/>
      <c r="G39" s="841"/>
      <c r="H39" s="842"/>
      <c r="I39" s="267"/>
      <c r="J39" s="268"/>
      <c r="K39" s="269">
        <f>VLOOKUP(A39,EQUIPOS!A9:D166,4,FALSE)</f>
        <v>209497.9158508305</v>
      </c>
      <c r="L39" s="270"/>
      <c r="M39" s="271">
        <v>9</v>
      </c>
      <c r="N39" s="272">
        <f t="shared" si="0"/>
        <v>23277.546205647832</v>
      </c>
    </row>
    <row r="40" spans="1:14">
      <c r="A40" t="s">
        <v>290</v>
      </c>
      <c r="B40" s="840" t="str">
        <f>VLOOKUP(A40,EQUIPOS!A10:D154,3,FALSE)</f>
        <v>Planta trituradora</v>
      </c>
      <c r="C40" s="841"/>
      <c r="D40" s="841"/>
      <c r="E40" s="841"/>
      <c r="F40" s="841"/>
      <c r="G40" s="841"/>
      <c r="H40" s="842"/>
      <c r="I40" s="267"/>
      <c r="J40" s="268"/>
      <c r="K40" s="269">
        <f>VLOOKUP(A40,EQUIPOS!A10:D167,4,FALSE)</f>
        <v>707823.34258397401</v>
      </c>
      <c r="L40" s="270"/>
      <c r="M40" s="271">
        <v>30</v>
      </c>
      <c r="N40" s="272">
        <f t="shared" si="0"/>
        <v>23594.1114194658</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202889.55343398894</v>
      </c>
      <c r="L41" s="270"/>
      <c r="M41" s="271">
        <v>30</v>
      </c>
      <c r="N41" s="272">
        <f t="shared" si="0"/>
        <v>6762.985114466298</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77211.314790321252</v>
      </c>
      <c r="L42" s="270"/>
      <c r="M42" s="271">
        <v>9</v>
      </c>
      <c r="N42" s="272">
        <f t="shared" si="0"/>
        <v>8579.0349767023617</v>
      </c>
    </row>
    <row r="43" spans="1:14">
      <c r="A43" t="s">
        <v>373</v>
      </c>
      <c r="B43" s="840" t="str">
        <f>VLOOKUP(A43,EQUIPOS!A13:D157,3,FALSE)</f>
        <v>Volqueta 6 m3</v>
      </c>
      <c r="C43" s="841"/>
      <c r="D43" s="841"/>
      <c r="E43" s="841"/>
      <c r="F43" s="841"/>
      <c r="G43" s="841"/>
      <c r="H43" s="842"/>
      <c r="I43" s="267"/>
      <c r="J43" s="268"/>
      <c r="K43" s="269">
        <f>VLOOKUP(A43,EQUIPOS!A13:D170,4,FALSE)</f>
        <v>83236.739870354431</v>
      </c>
      <c r="L43" s="270"/>
      <c r="M43" s="271">
        <v>9</v>
      </c>
      <c r="N43" s="272">
        <f t="shared" si="0"/>
        <v>9248.5266522616039</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1065.8882903278056</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101435.42302195847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59254.600993255212</v>
      </c>
      <c r="N54" s="272">
        <f>K54*M54</f>
        <v>82956.441390557287</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1.4291462206165451</v>
      </c>
      <c r="N55" s="272">
        <f>K55*M55</f>
        <v>35.728655515413628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411">
        <f>SUM(N54:N58)</f>
        <v>82992.170046072701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831">
        <f>VLOOKUP(A64,TRANSPORTE!A5:D117,4,FALSE)</f>
        <v>1404.1158416360727</v>
      </c>
      <c r="M64" s="832"/>
      <c r="N64" s="287">
        <f>K64*L64</f>
        <v>1965.7621782905017</v>
      </c>
    </row>
    <row r="65" spans="1:15">
      <c r="A65" t="s">
        <v>1349</v>
      </c>
      <c r="B65" s="46" t="str">
        <f>VLOOKUP(A65,TRANSPORTE!A6:D117,3,FALSE)</f>
        <v>Transporte de Mezcla en Frio DMF-19</v>
      </c>
      <c r="C65" s="47"/>
      <c r="D65" s="47"/>
      <c r="E65" s="47"/>
      <c r="F65" s="47"/>
      <c r="G65" s="47"/>
      <c r="H65" s="311" t="s">
        <v>1468</v>
      </c>
      <c r="I65" s="279">
        <v>1.25</v>
      </c>
      <c r="J65" s="286">
        <v>1</v>
      </c>
      <c r="K65" s="279">
        <v>1.25</v>
      </c>
      <c r="L65" s="831">
        <f>VLOOKUP(A65,TRANSPORTE!A6:D117,4,FALSE)</f>
        <v>1541.0743318116138</v>
      </c>
      <c r="M65" s="832"/>
      <c r="N65" s="287">
        <f>K65*L65</f>
        <v>1926.3429147645172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3892.1050930550191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10658.882903278056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198978.58106436426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39795.716212872852</v>
      </c>
      <c r="M88" s="862"/>
      <c r="N88" s="51"/>
    </row>
    <row r="89" spans="1:14">
      <c r="B89" s="89" t="s">
        <v>973</v>
      </c>
      <c r="C89" s="90"/>
      <c r="D89" s="90"/>
      <c r="E89" s="90"/>
      <c r="F89" s="90"/>
      <c r="G89" s="90"/>
      <c r="H89" s="90"/>
      <c r="I89" s="87"/>
      <c r="J89" s="88"/>
      <c r="K89" s="304">
        <v>0.05</v>
      </c>
      <c r="L89" s="861">
        <f>N83*K89</f>
        <v>9948.9290532182131</v>
      </c>
      <c r="M89" s="862"/>
      <c r="N89" s="51"/>
    </row>
    <row r="90" spans="1:14" ht="15.75" thickBot="1">
      <c r="B90" s="91" t="s">
        <v>974</v>
      </c>
      <c r="C90" s="92"/>
      <c r="D90" s="92"/>
      <c r="E90" s="92"/>
      <c r="F90" s="92"/>
      <c r="G90" s="92"/>
      <c r="H90" s="92"/>
      <c r="I90" s="93"/>
      <c r="J90" s="94"/>
      <c r="K90" s="305">
        <v>0.05</v>
      </c>
      <c r="L90" s="863">
        <f>N83*K90</f>
        <v>9948.9290532182131</v>
      </c>
      <c r="M90" s="864"/>
      <c r="N90" s="51"/>
    </row>
    <row r="91" spans="1:14" ht="15.75" thickBot="1">
      <c r="B91" s="827" t="s">
        <v>953</v>
      </c>
      <c r="C91" s="828"/>
      <c r="D91" s="828"/>
      <c r="E91" s="828"/>
      <c r="F91" s="828"/>
      <c r="G91" s="828"/>
      <c r="H91" s="828"/>
      <c r="I91" s="828"/>
      <c r="J91" s="828"/>
      <c r="K91" s="828"/>
      <c r="L91" s="828"/>
      <c r="M91" s="829"/>
      <c r="N91" s="52">
        <f>L88+L89+L90</f>
        <v>59693.574319309279</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52">
        <f>N83+N91</f>
        <v>258672.15538367355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135569.93543430892</v>
      </c>
      <c r="L36" s="270"/>
      <c r="M36" s="271">
        <v>30</v>
      </c>
      <c r="N36" s="272">
        <f>K36/M36</f>
        <v>4518.9978478102976</v>
      </c>
    </row>
    <row r="37" spans="1:14">
      <c r="A37" s="113" t="s">
        <v>168</v>
      </c>
      <c r="B37" s="840" t="str">
        <f>VLOOKUP(A37,EQUIPOS!A7:D154,3,FALSE)</f>
        <v>Compactador tipo  POTENCIA: 105 HP, PESO: 6 ton</v>
      </c>
      <c r="C37" s="841"/>
      <c r="D37" s="841"/>
      <c r="E37" s="841"/>
      <c r="F37" s="841"/>
      <c r="G37" s="841"/>
      <c r="H37" s="842"/>
      <c r="I37" s="267"/>
      <c r="J37" s="268"/>
      <c r="K37" s="269">
        <f>VLOOKUP(A37,EQUIPOS!A7:D164,4,FALSE)</f>
        <v>77213.674260886895</v>
      </c>
      <c r="L37" s="270"/>
      <c r="M37" s="271">
        <v>7</v>
      </c>
      <c r="N37" s="272">
        <f t="shared" ref="N37:N43" si="0">K37/M37</f>
        <v>11030.524894412414</v>
      </c>
    </row>
    <row r="38" spans="1:14">
      <c r="A38" t="s">
        <v>173</v>
      </c>
      <c r="B38" s="840" t="str">
        <f>VLOOKUP(A38,EQUIPOS!A8:D154,3,FALSE)</f>
        <v>Compactador neumático de Potencia 70 HP, peso de 13 ton</v>
      </c>
      <c r="C38" s="841"/>
      <c r="D38" s="841"/>
      <c r="E38" s="841"/>
      <c r="F38" s="841"/>
      <c r="G38" s="841"/>
      <c r="H38" s="842"/>
      <c r="I38" s="267"/>
      <c r="J38" s="268"/>
      <c r="K38" s="269">
        <f>VLOOKUP(A38,EQUIPOS!A8:D165,4,FALSE)</f>
        <v>142281.31837660147</v>
      </c>
      <c r="L38" s="270"/>
      <c r="M38" s="271">
        <v>7</v>
      </c>
      <c r="N38" s="272">
        <f t="shared" si="0"/>
        <v>20325.90262522878</v>
      </c>
    </row>
    <row r="39" spans="1:14">
      <c r="A39" t="s">
        <v>286</v>
      </c>
      <c r="B39" s="840" t="str">
        <f>VLOOKUP(A39,EQUIPOS!A9:D154,3,FALSE)</f>
        <v>Planta de asfalto en frio</v>
      </c>
      <c r="C39" s="841"/>
      <c r="D39" s="841"/>
      <c r="E39" s="841"/>
      <c r="F39" s="841"/>
      <c r="G39" s="841"/>
      <c r="H39" s="842"/>
      <c r="I39" s="267"/>
      <c r="J39" s="268"/>
      <c r="K39" s="269">
        <f>VLOOKUP(A39,EQUIPOS!A9:D166,4,FALSE)</f>
        <v>209497.9158508305</v>
      </c>
      <c r="L39" s="270"/>
      <c r="M39" s="271">
        <v>9</v>
      </c>
      <c r="N39" s="272">
        <f t="shared" si="0"/>
        <v>23277.546205647832</v>
      </c>
    </row>
    <row r="40" spans="1:14">
      <c r="A40" t="s">
        <v>290</v>
      </c>
      <c r="B40" s="840" t="str">
        <f>VLOOKUP(A40,EQUIPOS!A10:D154,3,FALSE)</f>
        <v>Planta trituradora</v>
      </c>
      <c r="C40" s="841"/>
      <c r="D40" s="841"/>
      <c r="E40" s="841"/>
      <c r="F40" s="841"/>
      <c r="G40" s="841"/>
      <c r="H40" s="842"/>
      <c r="I40" s="267"/>
      <c r="J40" s="268"/>
      <c r="K40" s="269">
        <f>VLOOKUP(A40,EQUIPOS!A10:D167,4,FALSE)</f>
        <v>707823.34258397401</v>
      </c>
      <c r="L40" s="270"/>
      <c r="M40" s="271">
        <v>30</v>
      </c>
      <c r="N40" s="272">
        <f t="shared" si="0"/>
        <v>23594.1114194658</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202889.55343398894</v>
      </c>
      <c r="L41" s="270"/>
      <c r="M41" s="271">
        <v>30</v>
      </c>
      <c r="N41" s="272">
        <f t="shared" si="0"/>
        <v>6762.985114466298</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77211.314790321252</v>
      </c>
      <c r="L42" s="270"/>
      <c r="M42" s="271">
        <v>7</v>
      </c>
      <c r="N42" s="272">
        <f t="shared" si="0"/>
        <v>11030.187827188751</v>
      </c>
    </row>
    <row r="43" spans="1:14">
      <c r="A43" t="s">
        <v>373</v>
      </c>
      <c r="B43" s="840" t="str">
        <f>VLOOKUP(A43,EQUIPOS!A13:D157,3,FALSE)</f>
        <v>Volqueta 6 m3</v>
      </c>
      <c r="C43" s="841"/>
      <c r="D43" s="841"/>
      <c r="E43" s="841"/>
      <c r="F43" s="841"/>
      <c r="G43" s="841"/>
      <c r="H43" s="842"/>
      <c r="I43" s="267"/>
      <c r="J43" s="268"/>
      <c r="K43" s="269">
        <f>VLOOKUP(A43,EQUIPOS!A13:D170,4,FALSE)</f>
        <v>83236.739870354431</v>
      </c>
      <c r="L43" s="270"/>
      <c r="M43" s="271">
        <v>9</v>
      </c>
      <c r="N43" s="272">
        <f t="shared" si="0"/>
        <v>9248.5266522616039</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1218.1580460889206</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111006.9406325707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59254.600993255212</v>
      </c>
      <c r="N54" s="272">
        <f>K54*M54</f>
        <v>82956.441390557287</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1.4291462206165451</v>
      </c>
      <c r="N55" s="272">
        <f>K55*M55</f>
        <v>35.728655515413628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82992.170046072701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1404.1158416360727</v>
      </c>
      <c r="M64" s="832"/>
      <c r="N64" s="287">
        <f>K64*L64</f>
        <v>1965.7621782905017</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1404.1158416360727</v>
      </c>
      <c r="N65" s="412">
        <f>K65*M65</f>
        <v>1755.1448020450907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3720.9069803355924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63</v>
      </c>
      <c r="N75" s="395">
        <f>K75/M75</f>
        <v>7947.9993650793649</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12181.580460889205</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209901.5981198682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41980.319623973643</v>
      </c>
      <c r="M88" s="862"/>
      <c r="N88" s="51"/>
    </row>
    <row r="89" spans="1:14">
      <c r="B89" s="89" t="s">
        <v>973</v>
      </c>
      <c r="C89" s="90"/>
      <c r="D89" s="90"/>
      <c r="E89" s="90"/>
      <c r="F89" s="90"/>
      <c r="G89" s="90"/>
      <c r="H89" s="90"/>
      <c r="I89" s="87"/>
      <c r="J89" s="88"/>
      <c r="K89" s="304">
        <v>0.05</v>
      </c>
      <c r="L89" s="861">
        <f>N83*K89</f>
        <v>10495.079905993411</v>
      </c>
      <c r="M89" s="862"/>
      <c r="N89" s="51"/>
    </row>
    <row r="90" spans="1:14" ht="15.75" thickBot="1">
      <c r="B90" s="91" t="s">
        <v>974</v>
      </c>
      <c r="C90" s="92"/>
      <c r="D90" s="92"/>
      <c r="E90" s="92"/>
      <c r="F90" s="92"/>
      <c r="G90" s="92"/>
      <c r="H90" s="92"/>
      <c r="I90" s="93"/>
      <c r="J90" s="94"/>
      <c r="K90" s="305">
        <v>0.05</v>
      </c>
      <c r="L90" s="863">
        <f>N83*K90</f>
        <v>10495.079905993411</v>
      </c>
      <c r="M90" s="864"/>
      <c r="N90" s="51"/>
    </row>
    <row r="91" spans="1:14" ht="15.75" thickBot="1">
      <c r="B91" s="827" t="s">
        <v>953</v>
      </c>
      <c r="C91" s="828"/>
      <c r="D91" s="828"/>
      <c r="E91" s="828"/>
      <c r="F91" s="828"/>
      <c r="G91" s="828"/>
      <c r="H91" s="828"/>
      <c r="I91" s="828"/>
      <c r="J91" s="828"/>
      <c r="K91" s="828"/>
      <c r="L91" s="828"/>
      <c r="M91" s="829"/>
      <c r="N91" s="52">
        <f>L88+L89+L90</f>
        <v>62970.479435960457</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272872.07755582867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135569.93543430892</v>
      </c>
      <c r="L36" s="270"/>
      <c r="M36" s="271">
        <v>30</v>
      </c>
      <c r="N36" s="272">
        <f>K36/M36</f>
        <v>4518.9978478102976</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142281.31837660147</v>
      </c>
      <c r="L37" s="270"/>
      <c r="M37" s="271">
        <v>9</v>
      </c>
      <c r="N37" s="272">
        <f t="shared" ref="N37:N43" si="0">K37/M37</f>
        <v>15809.03537517794</v>
      </c>
    </row>
    <row r="38" spans="1:14">
      <c r="A38" t="s">
        <v>168</v>
      </c>
      <c r="B38" s="840" t="str">
        <f>VLOOKUP(A38,EQUIPOS!A8:D154,3,FALSE)</f>
        <v>Compactador tipo  POTENCIA: 105 HP, PESO: 6 ton</v>
      </c>
      <c r="C38" s="841"/>
      <c r="D38" s="841"/>
      <c r="E38" s="841"/>
      <c r="F38" s="841"/>
      <c r="G38" s="841"/>
      <c r="H38" s="842"/>
      <c r="I38" s="267"/>
      <c r="J38" s="268"/>
      <c r="K38" s="269">
        <f>VLOOKUP(A38,EQUIPOS!A8:D165,4,FALSE)</f>
        <v>77213.674260886895</v>
      </c>
      <c r="L38" s="270"/>
      <c r="M38" s="271">
        <v>9</v>
      </c>
      <c r="N38" s="272">
        <f t="shared" si="0"/>
        <v>8579.2971400985443</v>
      </c>
    </row>
    <row r="39" spans="1:14">
      <c r="A39" t="s">
        <v>286</v>
      </c>
      <c r="B39" s="840" t="str">
        <f>VLOOKUP(A39,EQUIPOS!A9:D154,3,FALSE)</f>
        <v>Planta de asfalto en frio</v>
      </c>
      <c r="C39" s="841"/>
      <c r="D39" s="841"/>
      <c r="E39" s="841"/>
      <c r="F39" s="841"/>
      <c r="G39" s="841"/>
      <c r="H39" s="842"/>
      <c r="I39" s="267"/>
      <c r="J39" s="268"/>
      <c r="K39" s="269">
        <f>VLOOKUP(A39,EQUIPOS!A9:D166,4,FALSE)</f>
        <v>209497.9158508305</v>
      </c>
      <c r="L39" s="270"/>
      <c r="M39" s="271">
        <v>9</v>
      </c>
      <c r="N39" s="272">
        <f t="shared" si="0"/>
        <v>23277.546205647832</v>
      </c>
    </row>
    <row r="40" spans="1:14">
      <c r="A40" t="s">
        <v>290</v>
      </c>
      <c r="B40" s="840" t="str">
        <f>VLOOKUP(A40,EQUIPOS!A10:D154,3,FALSE)</f>
        <v>Planta trituradora</v>
      </c>
      <c r="C40" s="841"/>
      <c r="D40" s="841"/>
      <c r="E40" s="841"/>
      <c r="F40" s="841"/>
      <c r="G40" s="841"/>
      <c r="H40" s="842"/>
      <c r="I40" s="267"/>
      <c r="J40" s="268"/>
      <c r="K40" s="269">
        <f>VLOOKUP(A40,EQUIPOS!A10:D167,4,FALSE)</f>
        <v>707823.34258397401</v>
      </c>
      <c r="L40" s="270"/>
      <c r="M40" s="271">
        <v>30</v>
      </c>
      <c r="N40" s="272">
        <f t="shared" si="0"/>
        <v>23594.1114194658</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202889.55343398894</v>
      </c>
      <c r="L41" s="270"/>
      <c r="M41" s="271">
        <v>30</v>
      </c>
      <c r="N41" s="272">
        <f t="shared" si="0"/>
        <v>6762.985114466298</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77211.314790321252</v>
      </c>
      <c r="L42" s="270"/>
      <c r="M42" s="271">
        <v>9</v>
      </c>
      <c r="N42" s="272">
        <f t="shared" si="0"/>
        <v>8579.0349767023617</v>
      </c>
    </row>
    <row r="43" spans="1:14">
      <c r="A43" t="s">
        <v>373</v>
      </c>
      <c r="B43" s="840" t="str">
        <f>VLOOKUP(A43,EQUIPOS!A13:D157,3,FALSE)</f>
        <v>Volqueta 6 m3</v>
      </c>
      <c r="C43" s="841"/>
      <c r="D43" s="841"/>
      <c r="E43" s="841"/>
      <c r="F43" s="841"/>
      <c r="G43" s="841"/>
      <c r="H43" s="842"/>
      <c r="I43" s="267"/>
      <c r="J43" s="268"/>
      <c r="K43" s="269">
        <f>VLOOKUP(A43,EQUIPOS!A13:D170,4,FALSE)</f>
        <v>83236.739870354431</v>
      </c>
      <c r="L43" s="270"/>
      <c r="M43" s="271">
        <v>9</v>
      </c>
      <c r="N43" s="272">
        <f t="shared" si="0"/>
        <v>9248.5266522616039</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1"/>
      <c r="F46" s="841"/>
      <c r="G46" s="841"/>
      <c r="H46" s="842"/>
      <c r="I46" s="36"/>
      <c r="J46" s="37"/>
      <c r="K46" s="274"/>
      <c r="L46" s="276"/>
      <c r="M46" s="277"/>
      <c r="N46" s="278"/>
    </row>
    <row r="47" spans="1:14">
      <c r="B47" s="847" t="s">
        <v>952</v>
      </c>
      <c r="C47" s="960"/>
      <c r="D47" s="960"/>
      <c r="E47" s="38"/>
      <c r="F47" s="39"/>
      <c r="G47" s="39"/>
      <c r="H47" s="40"/>
      <c r="I47" s="36"/>
      <c r="J47" s="37"/>
      <c r="K47" s="279"/>
      <c r="L47" s="276"/>
      <c r="M47" s="401">
        <v>0.1</v>
      </c>
      <c r="N47" s="344">
        <f>N81*M47</f>
        <v>1065.8882903278056</v>
      </c>
    </row>
    <row r="48" spans="1:14" ht="15.75" thickBot="1">
      <c r="B48" s="961"/>
      <c r="C48" s="962"/>
      <c r="D48" s="962"/>
      <c r="E48" s="962"/>
      <c r="F48" s="962"/>
      <c r="G48" s="962"/>
      <c r="H48" s="963"/>
      <c r="I48" s="849"/>
      <c r="J48" s="850"/>
      <c r="K48" s="41"/>
      <c r="L48" s="851"/>
      <c r="M48" s="964"/>
      <c r="N48" s="105"/>
    </row>
    <row r="49" spans="1:14" ht="15.75" thickBot="1">
      <c r="B49" s="827" t="s">
        <v>953</v>
      </c>
      <c r="C49" s="828"/>
      <c r="D49" s="828"/>
      <c r="E49" s="828"/>
      <c r="F49" s="828"/>
      <c r="G49" s="828"/>
      <c r="H49" s="828"/>
      <c r="I49" s="828"/>
      <c r="J49" s="828"/>
      <c r="K49" s="828"/>
      <c r="L49" s="828"/>
      <c r="M49" s="829"/>
      <c r="N49" s="394">
        <f>SUM(N36:N48)</f>
        <v>101435.42302195847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59254.600993255212</v>
      </c>
      <c r="N54" s="272">
        <f>K54*M54</f>
        <v>82956.441390557287</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1.4291462206165451</v>
      </c>
      <c r="N55" s="272">
        <f>K55*M55</f>
        <v>35.728655515413628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82992.170046072701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1404.1158416360727</v>
      </c>
      <c r="M64" s="832"/>
      <c r="N64" s="287">
        <f>K64*L64</f>
        <v>1965.7621782905017</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831">
        <f>VLOOKUP(A65,TRANSPORTE!A6:D117,4,FALSE)</f>
        <v>1541.0743318116138</v>
      </c>
      <c r="M65" s="832"/>
      <c r="N65" s="287">
        <f>K65*L65</f>
        <v>1926.3429147645172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3892.1050930550191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10658.882903278056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198978.58106436426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39795.716212872852</v>
      </c>
      <c r="M88" s="862"/>
      <c r="N88" s="51"/>
    </row>
    <row r="89" spans="1:14">
      <c r="B89" s="89" t="s">
        <v>973</v>
      </c>
      <c r="C89" s="90"/>
      <c r="D89" s="90"/>
      <c r="E89" s="90"/>
      <c r="F89" s="90"/>
      <c r="G89" s="90"/>
      <c r="H89" s="90"/>
      <c r="I89" s="87"/>
      <c r="J89" s="88"/>
      <c r="K89" s="304">
        <v>0.05</v>
      </c>
      <c r="L89" s="861">
        <f>N83*K89</f>
        <v>9948.9290532182131</v>
      </c>
      <c r="M89" s="862"/>
      <c r="N89" s="51"/>
    </row>
    <row r="90" spans="1:14" ht="15.75" thickBot="1">
      <c r="B90" s="91" t="s">
        <v>974</v>
      </c>
      <c r="C90" s="92"/>
      <c r="D90" s="92"/>
      <c r="E90" s="92"/>
      <c r="F90" s="92"/>
      <c r="G90" s="92"/>
      <c r="H90" s="92"/>
      <c r="I90" s="93"/>
      <c r="J90" s="94"/>
      <c r="K90" s="305">
        <v>0.05</v>
      </c>
      <c r="L90" s="863">
        <f>N83*K90</f>
        <v>9948.9290532182131</v>
      </c>
      <c r="M90" s="864"/>
      <c r="N90" s="51"/>
    </row>
    <row r="91" spans="1:14" ht="15.75" thickBot="1">
      <c r="B91" s="827" t="s">
        <v>953</v>
      </c>
      <c r="C91" s="828"/>
      <c r="D91" s="828"/>
      <c r="E91" s="828"/>
      <c r="F91" s="828"/>
      <c r="G91" s="828"/>
      <c r="H91" s="828"/>
      <c r="I91" s="828"/>
      <c r="J91" s="828"/>
      <c r="K91" s="828"/>
      <c r="L91" s="828"/>
      <c r="M91" s="829"/>
      <c r="N91" s="52">
        <f>L88+L89+L90</f>
        <v>59693.574319309279</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258672.15538367355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135569.93543430892</v>
      </c>
      <c r="L36" s="270"/>
      <c r="M36" s="271">
        <v>30</v>
      </c>
      <c r="N36" s="272">
        <f>K36/M36</f>
        <v>4518.9978478102976</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142281.31837660147</v>
      </c>
      <c r="L37" s="270"/>
      <c r="M37" s="271">
        <v>9</v>
      </c>
      <c r="N37" s="272">
        <f t="shared" ref="N37:N43" si="0">K37/M37</f>
        <v>15809.03537517794</v>
      </c>
    </row>
    <row r="38" spans="1:14">
      <c r="A38" t="s">
        <v>168</v>
      </c>
      <c r="B38" s="840" t="str">
        <f>VLOOKUP(A38,EQUIPOS!A8:D154,3,FALSE)</f>
        <v>Compactador tipo  POTENCIA: 105 HP, PESO: 6 ton</v>
      </c>
      <c r="C38" s="841"/>
      <c r="D38" s="841"/>
      <c r="E38" s="841"/>
      <c r="F38" s="841"/>
      <c r="G38" s="841"/>
      <c r="H38" s="842"/>
      <c r="I38" s="267"/>
      <c r="J38" s="268"/>
      <c r="K38" s="269">
        <f>VLOOKUP(A38,EQUIPOS!A8:D165,4,FALSE)</f>
        <v>77213.674260886895</v>
      </c>
      <c r="L38" s="270"/>
      <c r="M38" s="271">
        <v>9</v>
      </c>
      <c r="N38" s="272">
        <f t="shared" si="0"/>
        <v>8579.2971400985443</v>
      </c>
    </row>
    <row r="39" spans="1:14">
      <c r="A39" t="s">
        <v>286</v>
      </c>
      <c r="B39" s="840" t="str">
        <f>VLOOKUP(A39,EQUIPOS!A9:D154,3,FALSE)</f>
        <v>Planta de asfalto en frio</v>
      </c>
      <c r="C39" s="841"/>
      <c r="D39" s="841"/>
      <c r="E39" s="841"/>
      <c r="F39" s="841"/>
      <c r="G39" s="841"/>
      <c r="H39" s="842"/>
      <c r="I39" s="267"/>
      <c r="J39" s="268"/>
      <c r="K39" s="269">
        <f>VLOOKUP(A39,EQUIPOS!A9:D166,4,FALSE)</f>
        <v>209497.9158508305</v>
      </c>
      <c r="L39" s="270"/>
      <c r="M39" s="271">
        <v>9</v>
      </c>
      <c r="N39" s="272">
        <f t="shared" si="0"/>
        <v>23277.546205647832</v>
      </c>
    </row>
    <row r="40" spans="1:14">
      <c r="A40" t="s">
        <v>290</v>
      </c>
      <c r="B40" s="840" t="str">
        <f>VLOOKUP(A40,EQUIPOS!A10:D154,3,FALSE)</f>
        <v>Planta trituradora</v>
      </c>
      <c r="C40" s="841"/>
      <c r="D40" s="841"/>
      <c r="E40" s="841"/>
      <c r="F40" s="841"/>
      <c r="G40" s="841"/>
      <c r="H40" s="842"/>
      <c r="I40" s="267"/>
      <c r="J40" s="268"/>
      <c r="K40" s="269">
        <f>VLOOKUP(A40,EQUIPOS!A10:D167,4,FALSE)</f>
        <v>707823.34258397401</v>
      </c>
      <c r="L40" s="270"/>
      <c r="M40" s="271">
        <v>30</v>
      </c>
      <c r="N40" s="272">
        <f t="shared" si="0"/>
        <v>23594.1114194658</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202889.55343398894</v>
      </c>
      <c r="L41" s="270"/>
      <c r="M41" s="271">
        <v>30</v>
      </c>
      <c r="N41" s="272">
        <f t="shared" si="0"/>
        <v>6762.985114466298</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77211.314790321252</v>
      </c>
      <c r="L42" s="270"/>
      <c r="M42" s="271">
        <v>9</v>
      </c>
      <c r="N42" s="272">
        <f t="shared" si="0"/>
        <v>8579.0349767023617</v>
      </c>
    </row>
    <row r="43" spans="1:14">
      <c r="A43" t="s">
        <v>373</v>
      </c>
      <c r="B43" s="840" t="str">
        <f>VLOOKUP(A43,EQUIPOS!A13:D157,3,FALSE)</f>
        <v>Volqueta 6 m3</v>
      </c>
      <c r="C43" s="841"/>
      <c r="D43" s="841"/>
      <c r="E43" s="841"/>
      <c r="F43" s="841"/>
      <c r="G43" s="841"/>
      <c r="H43" s="842"/>
      <c r="I43" s="267"/>
      <c r="J43" s="268"/>
      <c r="K43" s="269">
        <f>VLOOKUP(A43,EQUIPOS!A13:D170,4,FALSE)</f>
        <v>83236.739870354431</v>
      </c>
      <c r="L43" s="270"/>
      <c r="M43" s="271">
        <v>9</v>
      </c>
      <c r="N43" s="272">
        <f t="shared" si="0"/>
        <v>9248.5266522616039</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1065.8882903278056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101435.42302195847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59254.600993255212</v>
      </c>
      <c r="N53" s="272">
        <f>K53*M53</f>
        <v>82956.441390557287</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1.4291462206165451</v>
      </c>
      <c r="N54" s="272">
        <f>K54*M54</f>
        <v>35.728655515413628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82992.170046072701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1404.1158416360727</v>
      </c>
      <c r="M63" s="832"/>
      <c r="N63" s="287">
        <f>K63*L63</f>
        <v>1965.7621782905017</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831">
        <f>VLOOKUP(A64,TRANSPORTE!A6:D117,4,FALSE)</f>
        <v>1541.0743318116138</v>
      </c>
      <c r="M64" s="832"/>
      <c r="N64" s="287">
        <f>K64*L64</f>
        <v>1926.3429147645172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3892.1050930550191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10658.882903278056</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198978.58106436426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39795.716212872852</v>
      </c>
      <c r="M87" s="862"/>
      <c r="N87" s="51"/>
    </row>
    <row r="88" spans="1:14">
      <c r="B88" s="89" t="s">
        <v>973</v>
      </c>
      <c r="C88" s="90"/>
      <c r="D88" s="90"/>
      <c r="E88" s="90"/>
      <c r="F88" s="90"/>
      <c r="G88" s="90"/>
      <c r="H88" s="90"/>
      <c r="I88" s="87"/>
      <c r="J88" s="88"/>
      <c r="K88" s="304">
        <v>0.05</v>
      </c>
      <c r="L88" s="861">
        <f>N82*K88</f>
        <v>9948.9290532182131</v>
      </c>
      <c r="M88" s="862"/>
      <c r="N88" s="51"/>
    </row>
    <row r="89" spans="1:14" ht="15.75" thickBot="1">
      <c r="B89" s="91" t="s">
        <v>974</v>
      </c>
      <c r="C89" s="92"/>
      <c r="D89" s="92"/>
      <c r="E89" s="92"/>
      <c r="F89" s="92"/>
      <c r="G89" s="92"/>
      <c r="H89" s="92"/>
      <c r="I89" s="93"/>
      <c r="J89" s="94"/>
      <c r="K89" s="305">
        <v>0.05</v>
      </c>
      <c r="L89" s="863">
        <f>N82*K89</f>
        <v>9948.9290532182131</v>
      </c>
      <c r="M89" s="864"/>
      <c r="N89" s="51"/>
    </row>
    <row r="90" spans="1:14" ht="15.75" thickBot="1">
      <c r="B90" s="827" t="s">
        <v>953</v>
      </c>
      <c r="C90" s="828"/>
      <c r="D90" s="828"/>
      <c r="E90" s="828"/>
      <c r="F90" s="828"/>
      <c r="G90" s="828"/>
      <c r="H90" s="828"/>
      <c r="I90" s="828"/>
      <c r="J90" s="828"/>
      <c r="K90" s="828"/>
      <c r="L90" s="828"/>
      <c r="M90" s="829"/>
      <c r="N90" s="52">
        <f>L87+L88+L89</f>
        <v>59693.574319309279</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258672.15538367355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135569.93543430892</v>
      </c>
      <c r="L36" s="270"/>
      <c r="M36" s="271">
        <v>30</v>
      </c>
      <c r="N36" s="272">
        <f>K36/M36</f>
        <v>4518.9978478102976</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142281.31837660147</v>
      </c>
      <c r="L37" s="270"/>
      <c r="M37" s="271">
        <v>9</v>
      </c>
      <c r="N37" s="272">
        <f t="shared" ref="N37:N43" si="0">K37/M37</f>
        <v>15809.03537517794</v>
      </c>
    </row>
    <row r="38" spans="1:14">
      <c r="A38" t="s">
        <v>168</v>
      </c>
      <c r="B38" s="840" t="str">
        <f>VLOOKUP(A38,EQUIPOS!A8:D154,3,FALSE)</f>
        <v>Compactador tipo  POTENCIA: 105 HP, PESO: 6 ton</v>
      </c>
      <c r="C38" s="841"/>
      <c r="D38" s="841"/>
      <c r="E38" s="841"/>
      <c r="F38" s="841"/>
      <c r="G38" s="841"/>
      <c r="H38" s="842"/>
      <c r="I38" s="267"/>
      <c r="J38" s="268"/>
      <c r="K38" s="269">
        <f>VLOOKUP(A38,EQUIPOS!A8:D165,4,FALSE)</f>
        <v>77213.674260886895</v>
      </c>
      <c r="L38" s="270"/>
      <c r="M38" s="271">
        <v>9</v>
      </c>
      <c r="N38" s="272">
        <f t="shared" si="0"/>
        <v>8579.2971400985443</v>
      </c>
    </row>
    <row r="39" spans="1:14">
      <c r="A39" t="s">
        <v>286</v>
      </c>
      <c r="B39" s="840" t="str">
        <f>VLOOKUP(A39,EQUIPOS!A9:D154,3,FALSE)</f>
        <v>Planta de asfalto en frio</v>
      </c>
      <c r="C39" s="841"/>
      <c r="D39" s="841"/>
      <c r="E39" s="841"/>
      <c r="F39" s="841"/>
      <c r="G39" s="841"/>
      <c r="H39" s="842"/>
      <c r="I39" s="267"/>
      <c r="J39" s="268"/>
      <c r="K39" s="269">
        <f>VLOOKUP(A39,EQUIPOS!A9:D166,4,FALSE)</f>
        <v>209497.9158508305</v>
      </c>
      <c r="L39" s="270"/>
      <c r="M39" s="271">
        <v>9</v>
      </c>
      <c r="N39" s="272">
        <f t="shared" si="0"/>
        <v>23277.546205647832</v>
      </c>
    </row>
    <row r="40" spans="1:14">
      <c r="A40" t="s">
        <v>290</v>
      </c>
      <c r="B40" s="840" t="str">
        <f>VLOOKUP(A40,EQUIPOS!A10:D154,3,FALSE)</f>
        <v>Planta trituradora</v>
      </c>
      <c r="C40" s="841"/>
      <c r="D40" s="841"/>
      <c r="E40" s="841"/>
      <c r="F40" s="841"/>
      <c r="G40" s="841"/>
      <c r="H40" s="842"/>
      <c r="I40" s="267"/>
      <c r="J40" s="268"/>
      <c r="K40" s="269">
        <f>VLOOKUP(A40,EQUIPOS!A10:D167,4,FALSE)</f>
        <v>707823.34258397401</v>
      </c>
      <c r="L40" s="270"/>
      <c r="M40" s="271">
        <v>30</v>
      </c>
      <c r="N40" s="272">
        <f t="shared" si="0"/>
        <v>23594.1114194658</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202889.55343398894</v>
      </c>
      <c r="L41" s="270"/>
      <c r="M41" s="271">
        <v>30</v>
      </c>
      <c r="N41" s="272">
        <f t="shared" si="0"/>
        <v>6762.985114466298</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77211.314790321252</v>
      </c>
      <c r="L42" s="270"/>
      <c r="M42" s="271">
        <v>9</v>
      </c>
      <c r="N42" s="272">
        <f t="shared" si="0"/>
        <v>8579.0349767023617</v>
      </c>
    </row>
    <row r="43" spans="1:14">
      <c r="A43" t="s">
        <v>373</v>
      </c>
      <c r="B43" s="840" t="str">
        <f>VLOOKUP(A43,EQUIPOS!A13:D157,3,FALSE)</f>
        <v>Volqueta 6 m3</v>
      </c>
      <c r="C43" s="841"/>
      <c r="D43" s="841"/>
      <c r="E43" s="841"/>
      <c r="F43" s="841"/>
      <c r="G43" s="841"/>
      <c r="H43" s="842"/>
      <c r="I43" s="267"/>
      <c r="J43" s="268"/>
      <c r="K43" s="269">
        <f>VLOOKUP(A43,EQUIPOS!A13:D170,4,FALSE)</f>
        <v>83236.739870354431</v>
      </c>
      <c r="L43" s="270"/>
      <c r="M43" s="271">
        <v>9</v>
      </c>
      <c r="N43" s="272">
        <f t="shared" si="0"/>
        <v>9248.5266522616039</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1"/>
      <c r="F46" s="841"/>
      <c r="G46" s="841"/>
      <c r="H46" s="842"/>
      <c r="I46" s="36"/>
      <c r="J46" s="37"/>
      <c r="K46" s="274"/>
      <c r="L46" s="276"/>
      <c r="M46" s="277"/>
      <c r="N46" s="278"/>
    </row>
    <row r="47" spans="1:14">
      <c r="B47" s="847" t="s">
        <v>952</v>
      </c>
      <c r="C47" s="960"/>
      <c r="D47" s="960"/>
      <c r="E47" s="38"/>
      <c r="F47" s="39"/>
      <c r="G47" s="39"/>
      <c r="H47" s="40"/>
      <c r="I47" s="36"/>
      <c r="J47" s="37"/>
      <c r="K47" s="279"/>
      <c r="L47" s="276"/>
      <c r="M47" s="401">
        <v>0.1</v>
      </c>
      <c r="N47" s="344">
        <f>N81*M47</f>
        <v>1065.8882903278056</v>
      </c>
    </row>
    <row r="48" spans="1:14" ht="15.75" thickBot="1">
      <c r="B48" s="961"/>
      <c r="C48" s="962"/>
      <c r="D48" s="962"/>
      <c r="E48" s="962"/>
      <c r="F48" s="962"/>
      <c r="G48" s="962"/>
      <c r="H48" s="963"/>
      <c r="I48" s="849"/>
      <c r="J48" s="850"/>
      <c r="K48" s="41"/>
      <c r="L48" s="851"/>
      <c r="M48" s="964"/>
      <c r="N48" s="105"/>
    </row>
    <row r="49" spans="1:14" ht="15.75" thickBot="1">
      <c r="B49" s="827" t="s">
        <v>953</v>
      </c>
      <c r="C49" s="828"/>
      <c r="D49" s="828"/>
      <c r="E49" s="828"/>
      <c r="F49" s="828"/>
      <c r="G49" s="828"/>
      <c r="H49" s="828"/>
      <c r="I49" s="828"/>
      <c r="J49" s="828"/>
      <c r="K49" s="828"/>
      <c r="L49" s="828"/>
      <c r="M49" s="829"/>
      <c r="N49" s="394">
        <f>SUM(N36:N48)</f>
        <v>101435.42302195847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59254.600993255212</v>
      </c>
      <c r="N54" s="272">
        <f>K54*M54</f>
        <v>82956.441390557287</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1.4291462206165451</v>
      </c>
      <c r="N55" s="272">
        <f>K55*M55</f>
        <v>35.728655515413628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82992.170046072701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1404.1158416360727</v>
      </c>
      <c r="M64" s="832"/>
      <c r="N64" s="287">
        <f>K64*L64</f>
        <v>1965.7621782905017</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831">
        <f>VLOOKUP(A65,TRANSPORTE!A6:D117,4,FALSE)</f>
        <v>1404.1158416360727</v>
      </c>
      <c r="M65" s="832"/>
      <c r="N65" s="287">
        <f>K65*L65</f>
        <v>1755.1448020450907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3720.9069803355924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72</v>
      </c>
      <c r="N75" s="395">
        <f>K75/M75</f>
        <v>6954.4994444444437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10658.882903278056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198807.38295164483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39761.476590328966</v>
      </c>
      <c r="M88" s="862"/>
      <c r="N88" s="51"/>
    </row>
    <row r="89" spans="1:14">
      <c r="B89" s="89" t="s">
        <v>973</v>
      </c>
      <c r="C89" s="90"/>
      <c r="D89" s="90"/>
      <c r="E89" s="90"/>
      <c r="F89" s="90"/>
      <c r="G89" s="90"/>
      <c r="H89" s="90"/>
      <c r="I89" s="87"/>
      <c r="J89" s="88"/>
      <c r="K89" s="304">
        <v>0.05</v>
      </c>
      <c r="L89" s="861">
        <f>N83*K89</f>
        <v>9940.3691475822416</v>
      </c>
      <c r="M89" s="862"/>
      <c r="N89" s="51"/>
    </row>
    <row r="90" spans="1:14" ht="15.75" thickBot="1">
      <c r="B90" s="91" t="s">
        <v>974</v>
      </c>
      <c r="C90" s="92"/>
      <c r="D90" s="92"/>
      <c r="E90" s="92"/>
      <c r="F90" s="92"/>
      <c r="G90" s="92"/>
      <c r="H90" s="92"/>
      <c r="I90" s="93"/>
      <c r="J90" s="94"/>
      <c r="K90" s="305">
        <v>0.05</v>
      </c>
      <c r="L90" s="863">
        <f>N83*K90</f>
        <v>9940.3691475822416</v>
      </c>
      <c r="M90" s="864"/>
      <c r="N90" s="51"/>
    </row>
    <row r="91" spans="1:14" ht="15.75" thickBot="1">
      <c r="B91" s="827" t="s">
        <v>953</v>
      </c>
      <c r="C91" s="828"/>
      <c r="D91" s="828"/>
      <c r="E91" s="828"/>
      <c r="F91" s="828"/>
      <c r="G91" s="828"/>
      <c r="H91" s="828"/>
      <c r="I91" s="828"/>
      <c r="J91" s="828"/>
      <c r="K91" s="828"/>
      <c r="L91" s="828"/>
      <c r="M91" s="829"/>
      <c r="N91" s="52">
        <f>L88+L89+L90</f>
        <v>59642.214885493449</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258449.59783713828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 customHeight="1" thickBot="1">
      <c r="A31" t="s">
        <v>1845</v>
      </c>
      <c r="B31" s="80" t="s">
        <v>1067</v>
      </c>
      <c r="C31" s="965" t="s">
        <v>1580</v>
      </c>
      <c r="D31" s="965"/>
      <c r="E31" s="965"/>
      <c r="F31" s="966"/>
      <c r="G31" s="966"/>
      <c r="H31" s="966"/>
      <c r="I31" s="966"/>
      <c r="J31" s="966"/>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135569.93543430892</v>
      </c>
      <c r="L36" s="270"/>
      <c r="M36" s="271">
        <v>30</v>
      </c>
      <c r="N36" s="272">
        <f>K36/M36</f>
        <v>4518.9978478102976</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142281.31837660147</v>
      </c>
      <c r="L37" s="270"/>
      <c r="M37" s="271">
        <v>7</v>
      </c>
      <c r="N37" s="272">
        <f t="shared" ref="N37:N43" si="0">K37/M37</f>
        <v>20325.90262522878</v>
      </c>
    </row>
    <row r="38" spans="1:14">
      <c r="A38" t="s">
        <v>168</v>
      </c>
      <c r="B38" s="840" t="str">
        <f>VLOOKUP(A38,EQUIPOS!A8:D154,3,FALSE)</f>
        <v>Compactador tipo  POTENCIA: 105 HP, PESO: 6 ton</v>
      </c>
      <c r="C38" s="841"/>
      <c r="D38" s="841"/>
      <c r="E38" s="841"/>
      <c r="F38" s="841"/>
      <c r="G38" s="841"/>
      <c r="H38" s="842"/>
      <c r="I38" s="267"/>
      <c r="J38" s="268"/>
      <c r="K38" s="269">
        <f>VLOOKUP(A38,EQUIPOS!A8:D165,4,FALSE)</f>
        <v>77213.674260886895</v>
      </c>
      <c r="L38" s="270"/>
      <c r="M38" s="271">
        <v>7</v>
      </c>
      <c r="N38" s="272">
        <f t="shared" si="0"/>
        <v>11030.524894412414</v>
      </c>
    </row>
    <row r="39" spans="1:14">
      <c r="A39" t="s">
        <v>286</v>
      </c>
      <c r="B39" s="840" t="str">
        <f>VLOOKUP(A39,EQUIPOS!A9:D154,3,FALSE)</f>
        <v>Planta de asfalto en frio</v>
      </c>
      <c r="C39" s="841"/>
      <c r="D39" s="841"/>
      <c r="E39" s="841"/>
      <c r="F39" s="841"/>
      <c r="G39" s="841"/>
      <c r="H39" s="842"/>
      <c r="I39" s="267"/>
      <c r="J39" s="268"/>
      <c r="K39" s="269">
        <f>VLOOKUP(A39,EQUIPOS!A9:D166,4,FALSE)</f>
        <v>209497.9158508305</v>
      </c>
      <c r="L39" s="270"/>
      <c r="M39" s="271">
        <v>9</v>
      </c>
      <c r="N39" s="272">
        <f t="shared" si="0"/>
        <v>23277.546205647832</v>
      </c>
    </row>
    <row r="40" spans="1:14">
      <c r="A40" t="s">
        <v>290</v>
      </c>
      <c r="B40" s="840" t="str">
        <f>VLOOKUP(A40,EQUIPOS!A10:D154,3,FALSE)</f>
        <v>Planta trituradora</v>
      </c>
      <c r="C40" s="841"/>
      <c r="D40" s="841"/>
      <c r="E40" s="841"/>
      <c r="F40" s="841"/>
      <c r="G40" s="841"/>
      <c r="H40" s="842"/>
      <c r="I40" s="267"/>
      <c r="J40" s="268"/>
      <c r="K40" s="269">
        <f>VLOOKUP(A40,EQUIPOS!A10:D167,4,FALSE)</f>
        <v>707823.34258397401</v>
      </c>
      <c r="L40" s="270"/>
      <c r="M40" s="271">
        <v>30</v>
      </c>
      <c r="N40" s="272">
        <f t="shared" si="0"/>
        <v>23594.1114194658</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202889.55343398894</v>
      </c>
      <c r="L41" s="270"/>
      <c r="M41" s="271">
        <v>30</v>
      </c>
      <c r="N41" s="272">
        <f t="shared" si="0"/>
        <v>6762.985114466298</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77211.314790321252</v>
      </c>
      <c r="L42" s="270"/>
      <c r="M42" s="271">
        <v>7</v>
      </c>
      <c r="N42" s="272">
        <f t="shared" si="0"/>
        <v>11030.187827188751</v>
      </c>
    </row>
    <row r="43" spans="1:14">
      <c r="A43" t="s">
        <v>373</v>
      </c>
      <c r="B43" s="840" t="str">
        <f>VLOOKUP(A43,EQUIPOS!A13:D157,3,FALSE)</f>
        <v>Volqueta 6 m3</v>
      </c>
      <c r="C43" s="841"/>
      <c r="D43" s="841"/>
      <c r="E43" s="841"/>
      <c r="F43" s="841"/>
      <c r="G43" s="841"/>
      <c r="H43" s="842"/>
      <c r="I43" s="267"/>
      <c r="J43" s="268"/>
      <c r="K43" s="269">
        <f>VLOOKUP(A43,EQUIPOS!A13:D170,4,FALSE)</f>
        <v>83236.739870354431</v>
      </c>
      <c r="L43" s="270"/>
      <c r="M43" s="271">
        <v>9</v>
      </c>
      <c r="N43" s="272">
        <f t="shared" si="0"/>
        <v>9248.5266522616039</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1218.1580460889206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111006.9406325707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59254.600993255212</v>
      </c>
      <c r="N53" s="272">
        <f>K53*M53</f>
        <v>82956.441390557287</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1.4291462206165451</v>
      </c>
      <c r="N54" s="272">
        <f>K54*M54</f>
        <v>35.728655515413628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82992.170046072701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1404.1158416360727</v>
      </c>
      <c r="M63" s="832"/>
      <c r="N63" s="287">
        <f>K63*L63</f>
        <v>1965.7621782905017</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831">
        <f>VLOOKUP(A64,TRANSPORTE!A6:D117,4,FALSE)</f>
        <v>1404.1158416360727</v>
      </c>
      <c r="M64" s="832"/>
      <c r="N64" s="287">
        <f>K64*L64</f>
        <v>1755.1448020450907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3720.9069803355924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63</v>
      </c>
      <c r="N74" s="395">
        <f>K74/M74</f>
        <v>7947.9993650793649</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12181.580460889205</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209901.5981198682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41980.319623973643</v>
      </c>
      <c r="M87" s="862"/>
      <c r="N87" s="51"/>
    </row>
    <row r="88" spans="1:14">
      <c r="B88" s="89" t="s">
        <v>973</v>
      </c>
      <c r="C88" s="90"/>
      <c r="D88" s="90"/>
      <c r="E88" s="90"/>
      <c r="F88" s="90"/>
      <c r="G88" s="90"/>
      <c r="H88" s="90"/>
      <c r="I88" s="87"/>
      <c r="J88" s="88"/>
      <c r="K88" s="304">
        <v>0.05</v>
      </c>
      <c r="L88" s="861">
        <f>N82*K88</f>
        <v>10495.079905993411</v>
      </c>
      <c r="M88" s="862"/>
      <c r="N88" s="51"/>
    </row>
    <row r="89" spans="1:14" ht="15.75" thickBot="1">
      <c r="B89" s="91" t="s">
        <v>974</v>
      </c>
      <c r="C89" s="92"/>
      <c r="D89" s="92"/>
      <c r="E89" s="92"/>
      <c r="F89" s="92"/>
      <c r="G89" s="92"/>
      <c r="H89" s="92"/>
      <c r="I89" s="93"/>
      <c r="J89" s="94"/>
      <c r="K89" s="305">
        <v>0.05</v>
      </c>
      <c r="L89" s="863">
        <f>N82*K89</f>
        <v>10495.079905993411</v>
      </c>
      <c r="M89" s="864"/>
      <c r="N89" s="51"/>
    </row>
    <row r="90" spans="1:14" ht="15.75" thickBot="1">
      <c r="B90" s="827" t="s">
        <v>953</v>
      </c>
      <c r="C90" s="828"/>
      <c r="D90" s="828"/>
      <c r="E90" s="828"/>
      <c r="F90" s="828"/>
      <c r="G90" s="828"/>
      <c r="H90" s="828"/>
      <c r="I90" s="828"/>
      <c r="J90" s="828"/>
      <c r="K90" s="828"/>
      <c r="L90" s="828"/>
      <c r="M90" s="829"/>
      <c r="N90" s="52">
        <f>L87+L88+L89</f>
        <v>62970.479435960457</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272872.07755582867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135569.93543430892</v>
      </c>
      <c r="L36" s="270"/>
      <c r="M36" s="271">
        <v>30</v>
      </c>
      <c r="N36" s="272">
        <f>K36/M36</f>
        <v>4518.9978478102976</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142281.31837660147</v>
      </c>
      <c r="L37" s="270"/>
      <c r="M37" s="271">
        <v>10</v>
      </c>
      <c r="N37" s="272">
        <f t="shared" ref="N37:N43" si="0">K37/M37</f>
        <v>14228.131837660147</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124855.10980553164</v>
      </c>
      <c r="L38" s="270"/>
      <c r="M38" s="271">
        <v>10</v>
      </c>
      <c r="N38" s="272">
        <f t="shared" si="0"/>
        <v>12485.510980553165</v>
      </c>
    </row>
    <row r="39" spans="1:14">
      <c r="A39" t="s">
        <v>284</v>
      </c>
      <c r="B39" s="840" t="str">
        <f>VLOOKUP(A39,EQUIPOS!A9:D154,3,FALSE)</f>
        <v>Planta de asfalto en caliente</v>
      </c>
      <c r="C39" s="841"/>
      <c r="D39" s="841"/>
      <c r="E39" s="841"/>
      <c r="F39" s="841"/>
      <c r="G39" s="841"/>
      <c r="H39" s="842"/>
      <c r="I39" s="267"/>
      <c r="J39" s="268"/>
      <c r="K39" s="269">
        <f>VLOOKUP(A39,EQUIPOS!A9:D166,4,FALSE)</f>
        <v>489534.56373232492</v>
      </c>
      <c r="L39" s="270"/>
      <c r="M39" s="271">
        <v>10</v>
      </c>
      <c r="N39" s="272">
        <f t="shared" si="0"/>
        <v>48953.45637323249</v>
      </c>
    </row>
    <row r="40" spans="1:14">
      <c r="A40" t="s">
        <v>290</v>
      </c>
      <c r="B40" s="840" t="str">
        <f>VLOOKUP(A40,EQUIPOS!A10:D154,3,FALSE)</f>
        <v>Planta trituradora</v>
      </c>
      <c r="C40" s="841"/>
      <c r="D40" s="841"/>
      <c r="E40" s="841"/>
      <c r="F40" s="841"/>
      <c r="G40" s="841"/>
      <c r="H40" s="842"/>
      <c r="I40" s="267"/>
      <c r="J40" s="268"/>
      <c r="K40" s="269">
        <f>VLOOKUP(A40,EQUIPOS!A10:D167,4,FALSE)</f>
        <v>707823.34258397401</v>
      </c>
      <c r="L40" s="270"/>
      <c r="M40" s="271">
        <v>30</v>
      </c>
      <c r="N40" s="272">
        <f t="shared" si="0"/>
        <v>23594.1114194658</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202889.55343398894</v>
      </c>
      <c r="L41" s="270"/>
      <c r="M41" s="271">
        <v>30</v>
      </c>
      <c r="N41" s="272">
        <f t="shared" si="0"/>
        <v>6762.985114466298</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77211.314790321252</v>
      </c>
      <c r="L42" s="270"/>
      <c r="M42" s="271">
        <v>10</v>
      </c>
      <c r="N42" s="272">
        <f t="shared" si="0"/>
        <v>7721.1314790321248</v>
      </c>
    </row>
    <row r="43" spans="1:14">
      <c r="A43" t="s">
        <v>373</v>
      </c>
      <c r="B43" s="840" t="str">
        <f>VLOOKUP(A43,EQUIPOS!A13:D157,3,FALSE)</f>
        <v>Volqueta 6 m3</v>
      </c>
      <c r="C43" s="841"/>
      <c r="D43" s="841"/>
      <c r="E43" s="841"/>
      <c r="F43" s="841"/>
      <c r="G43" s="841"/>
      <c r="H43" s="842"/>
      <c r="I43" s="267"/>
      <c r="J43" s="268"/>
      <c r="K43" s="269">
        <f>VLOOKUP(A43,EQUIPOS!A13:D170,4,FALSE)</f>
        <v>83236.739870354431</v>
      </c>
      <c r="L43" s="270"/>
      <c r="M43" s="271">
        <v>10</v>
      </c>
      <c r="N43" s="272">
        <f t="shared" si="0"/>
        <v>8323.6739870354431</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40"/>
      <c r="C47" s="841"/>
      <c r="D47" s="841"/>
      <c r="E47" s="841"/>
      <c r="F47" s="841"/>
      <c r="G47" s="841"/>
      <c r="H47" s="842"/>
      <c r="I47" s="843"/>
      <c r="J47" s="824"/>
      <c r="K47" s="269"/>
      <c r="L47" s="844"/>
      <c r="M47" s="845"/>
      <c r="N47" s="272"/>
    </row>
    <row r="48" spans="1:14">
      <c r="B48" s="840"/>
      <c r="C48" s="841"/>
      <c r="D48" s="841"/>
      <c r="E48" s="846"/>
      <c r="F48" s="841"/>
      <c r="G48" s="841"/>
      <c r="H48" s="842"/>
      <c r="I48" s="36"/>
      <c r="J48" s="37"/>
      <c r="K48" s="274"/>
      <c r="L48" s="276"/>
      <c r="M48" s="277"/>
      <c r="N48" s="278"/>
    </row>
    <row r="49" spans="1:14">
      <c r="B49" s="847" t="s">
        <v>952</v>
      </c>
      <c r="C49" s="848"/>
      <c r="D49" s="848"/>
      <c r="E49" s="38"/>
      <c r="F49" s="39"/>
      <c r="G49" s="39"/>
      <c r="H49" s="40"/>
      <c r="I49" s="36"/>
      <c r="J49" s="37"/>
      <c r="K49" s="279"/>
      <c r="L49" s="276"/>
      <c r="M49" s="401">
        <v>0.1</v>
      </c>
      <c r="N49" s="344">
        <f>N83*M49</f>
        <v>959.29946129502503</v>
      </c>
    </row>
    <row r="50" spans="1:14" ht="15.75" thickBot="1">
      <c r="B50" s="840"/>
      <c r="C50" s="841"/>
      <c r="D50" s="841"/>
      <c r="E50" s="841"/>
      <c r="F50" s="841"/>
      <c r="G50" s="841"/>
      <c r="H50" s="842"/>
      <c r="I50" s="849"/>
      <c r="J50" s="850"/>
      <c r="K50" s="41"/>
      <c r="L50" s="851"/>
      <c r="M50" s="852"/>
      <c r="N50" s="105"/>
    </row>
    <row r="51" spans="1:14" ht="15.75" thickBot="1">
      <c r="B51" s="827" t="s">
        <v>953</v>
      </c>
      <c r="C51" s="828"/>
      <c r="D51" s="828"/>
      <c r="E51" s="828"/>
      <c r="F51" s="828"/>
      <c r="G51" s="828"/>
      <c r="H51" s="828"/>
      <c r="I51" s="828"/>
      <c r="J51" s="828"/>
      <c r="K51" s="828"/>
      <c r="L51" s="828"/>
      <c r="M51" s="829"/>
      <c r="N51" s="394">
        <f>SUM(N36:N50)</f>
        <v>127547.29850055078</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18" t="s">
        <v>944</v>
      </c>
      <c r="C55" s="819"/>
      <c r="D55" s="819"/>
      <c r="E55" s="819"/>
      <c r="F55" s="819"/>
      <c r="G55" s="819"/>
      <c r="H55" s="819"/>
      <c r="I55" s="820"/>
      <c r="J55" s="315" t="s">
        <v>945</v>
      </c>
      <c r="K55" s="85" t="s">
        <v>946</v>
      </c>
      <c r="L55" s="821" t="s">
        <v>955</v>
      </c>
      <c r="M55" s="820"/>
      <c r="N55" s="86" t="s">
        <v>951</v>
      </c>
    </row>
    <row r="56" spans="1:14">
      <c r="A56" t="s">
        <v>772</v>
      </c>
      <c r="B56" s="43" t="str">
        <f>VLOOKUP(A56,MATERIALES!A5:D373,3,FALSE)</f>
        <v>Agregado Petreo para Triturar (Crudo)</v>
      </c>
      <c r="C56" s="281"/>
      <c r="D56" s="281"/>
      <c r="E56" s="281"/>
      <c r="F56" s="281"/>
      <c r="G56" s="281"/>
      <c r="H56" s="281"/>
      <c r="I56" s="268"/>
      <c r="J56" s="224" t="str">
        <f>VLOOKUP(A56,MATERIALES!A10:D648,2,FALSE)</f>
        <v>m3</v>
      </c>
      <c r="K56" s="282">
        <v>1.4</v>
      </c>
      <c r="L56" s="267"/>
      <c r="M56" s="402">
        <f>VLOOKUP(A56,MATERIALES!A5:D396,4,FALSE)</f>
        <v>59254.600993255212</v>
      </c>
      <c r="N56" s="272">
        <f>K56*M56</f>
        <v>82956.441390557287</v>
      </c>
    </row>
    <row r="57" spans="1:14">
      <c r="A57" s="108" t="s">
        <v>774</v>
      </c>
      <c r="B57" s="43" t="str">
        <f>VLOOKUP(A57,MATERIALES!A6:D373,3,FALSE)</f>
        <v>Agua</v>
      </c>
      <c r="C57" s="281"/>
      <c r="D57" s="281"/>
      <c r="E57" s="281"/>
      <c r="F57" s="281"/>
      <c r="G57" s="281"/>
      <c r="H57" s="281"/>
      <c r="I57" s="268"/>
      <c r="J57" s="224" t="str">
        <f>VLOOKUP(A57,MATERIALES!A11:D649,2,FALSE)</f>
        <v>lt</v>
      </c>
      <c r="K57" s="282">
        <v>25</v>
      </c>
      <c r="L57" s="267"/>
      <c r="M57" s="402">
        <f>VLOOKUP(A57,MATERIALES!A6:D397,4,FALSE)</f>
        <v>1.4291462206165451</v>
      </c>
      <c r="N57" s="272">
        <f>K57*M57</f>
        <v>35.728655515413628</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822"/>
      <c r="C60" s="823"/>
      <c r="D60" s="823"/>
      <c r="E60" s="823"/>
      <c r="F60" s="823"/>
      <c r="G60" s="823"/>
      <c r="H60" s="823"/>
      <c r="I60" s="824"/>
      <c r="J60" s="42"/>
      <c r="K60" s="44"/>
      <c r="L60" s="825"/>
      <c r="M60" s="826"/>
      <c r="N60" s="45"/>
    </row>
    <row r="61" spans="1:14" ht="15.75" thickBot="1">
      <c r="B61" s="827" t="s">
        <v>953</v>
      </c>
      <c r="C61" s="828"/>
      <c r="D61" s="828"/>
      <c r="E61" s="828"/>
      <c r="F61" s="828"/>
      <c r="G61" s="828"/>
      <c r="H61" s="828"/>
      <c r="I61" s="828"/>
      <c r="J61" s="828"/>
      <c r="K61" s="828"/>
      <c r="L61" s="828"/>
      <c r="M61" s="829"/>
      <c r="N61" s="394">
        <f>SUM(N56:N60)</f>
        <v>82992.170046072701</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30" t="s">
        <v>961</v>
      </c>
      <c r="M65" s="803"/>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831">
        <f>VLOOKUP(A66,TRANSPORTE!A5:D117,4,FALSE)</f>
        <v>1404.1158416360727</v>
      </c>
      <c r="M66" s="832"/>
      <c r="N66" s="287">
        <f>K66*L66</f>
        <v>1965.7621782905017</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831">
        <f>VLOOKUP(A67,TRANSPORTE!A6:D117,4,FALSE)</f>
        <v>1404.1158416360727</v>
      </c>
      <c r="M67" s="832"/>
      <c r="N67" s="287">
        <f>K67*L67</f>
        <v>1755.1448020450907</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6"/>
      <c r="M71" s="817"/>
      <c r="N71" s="127"/>
    </row>
    <row r="72" spans="1:15" ht="15.75" thickBot="1">
      <c r="B72" s="833" t="s">
        <v>953</v>
      </c>
      <c r="C72" s="834"/>
      <c r="D72" s="834"/>
      <c r="E72" s="834"/>
      <c r="F72" s="834"/>
      <c r="G72" s="834"/>
      <c r="H72" s="834"/>
      <c r="I72" s="834"/>
      <c r="J72" s="834"/>
      <c r="K72" s="834"/>
      <c r="L72" s="834"/>
      <c r="M72" s="835"/>
      <c r="N72" s="104">
        <f>N66+N67+N68+N69+N70</f>
        <v>3720.9069803355924</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3" t="s">
        <v>963</v>
      </c>
      <c r="C76" s="854"/>
      <c r="D76" s="854"/>
      <c r="E76" s="854"/>
      <c r="F76" s="854"/>
      <c r="G76" s="854"/>
      <c r="H76" s="854"/>
      <c r="I76" s="73" t="s">
        <v>964</v>
      </c>
      <c r="J76" s="75" t="s">
        <v>1410</v>
      </c>
      <c r="K76" s="74" t="s">
        <v>966</v>
      </c>
      <c r="L76" s="855" t="s">
        <v>950</v>
      </c>
      <c r="M76" s="856"/>
      <c r="N76" s="98" t="s">
        <v>951</v>
      </c>
    </row>
    <row r="77" spans="1:15">
      <c r="A77" t="s">
        <v>19</v>
      </c>
      <c r="B77" s="49" t="str">
        <f>VLOOKUP(A77,'MANO DE OBRA'!A8:D68,3,FALSE)</f>
        <v>Obrero (8)</v>
      </c>
      <c r="C77" s="47"/>
      <c r="D77" s="47"/>
      <c r="E77" s="47"/>
      <c r="F77" s="47"/>
      <c r="G77" s="47"/>
      <c r="H77" s="47"/>
      <c r="I77" s="292">
        <f>K77/J77*100</f>
        <v>270661.59999999998</v>
      </c>
      <c r="J77" s="293">
        <v>185</v>
      </c>
      <c r="K77" s="294">
        <f>VLOOKUP(A77,'MANO DE OBRA'!A8:D99,4,FALSE)</f>
        <v>500723.95999999996</v>
      </c>
      <c r="L77" s="50"/>
      <c r="M77" s="295">
        <v>80</v>
      </c>
      <c r="N77" s="395">
        <f>K77/M77</f>
        <v>6259.0494999999992</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4"/>
      <c r="C82" s="815"/>
      <c r="D82" s="815"/>
      <c r="E82" s="815"/>
      <c r="F82" s="815"/>
      <c r="G82" s="815"/>
      <c r="H82" s="815"/>
      <c r="I82" s="126"/>
      <c r="J82" s="126"/>
      <c r="K82" s="126"/>
      <c r="L82" s="915"/>
      <c r="M82" s="915"/>
      <c r="N82" s="45"/>
    </row>
    <row r="83" spans="1:14" ht="15.75" thickBot="1">
      <c r="B83" s="833" t="s">
        <v>953</v>
      </c>
      <c r="C83" s="834"/>
      <c r="D83" s="834"/>
      <c r="E83" s="834"/>
      <c r="F83" s="834"/>
      <c r="G83" s="834"/>
      <c r="H83" s="834"/>
      <c r="I83" s="834"/>
      <c r="J83" s="834"/>
      <c r="K83" s="834"/>
      <c r="L83" s="834"/>
      <c r="M83" s="835"/>
      <c r="N83" s="301">
        <f>SUM(N77:N82)</f>
        <v>9592.9946129502496</v>
      </c>
    </row>
    <row r="84" spans="1:14" ht="15.75" thickBot="1">
      <c r="B84" s="33"/>
      <c r="C84" s="34"/>
      <c r="D84" s="34"/>
      <c r="E84" s="34"/>
      <c r="F84" s="34"/>
      <c r="G84" s="34"/>
      <c r="H84" s="34"/>
      <c r="I84" s="34"/>
      <c r="J84" s="34"/>
      <c r="K84" s="34"/>
      <c r="L84" s="34"/>
      <c r="M84" s="34"/>
      <c r="N84" s="35"/>
    </row>
    <row r="85" spans="1:14" ht="15.75" thickBot="1">
      <c r="B85" s="827" t="s">
        <v>967</v>
      </c>
      <c r="C85" s="828"/>
      <c r="D85" s="828"/>
      <c r="E85" s="828"/>
      <c r="F85" s="828"/>
      <c r="G85" s="828"/>
      <c r="H85" s="828"/>
      <c r="I85" s="828"/>
      <c r="J85" s="828"/>
      <c r="K85" s="828"/>
      <c r="L85" s="828"/>
      <c r="M85" s="829"/>
      <c r="N85" s="99">
        <f>N51+N61+N72+N83</f>
        <v>223853.37013990933</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8" t="s">
        <v>969</v>
      </c>
      <c r="C89" s="819"/>
      <c r="D89" s="819"/>
      <c r="E89" s="819"/>
      <c r="F89" s="819"/>
      <c r="G89" s="819"/>
      <c r="H89" s="819"/>
      <c r="I89" s="314"/>
      <c r="J89" s="334"/>
      <c r="K89" s="302" t="s">
        <v>970</v>
      </c>
      <c r="L89" s="857" t="s">
        <v>971</v>
      </c>
      <c r="M89" s="858"/>
      <c r="N89" s="303"/>
    </row>
    <row r="90" spans="1:14">
      <c r="B90" s="859" t="s">
        <v>972</v>
      </c>
      <c r="C90" s="860"/>
      <c r="D90" s="860"/>
      <c r="E90" s="860"/>
      <c r="F90" s="860"/>
      <c r="G90" s="860"/>
      <c r="H90" s="860"/>
      <c r="I90" s="87"/>
      <c r="J90" s="88"/>
      <c r="K90" s="304">
        <v>0.2</v>
      </c>
      <c r="L90" s="861">
        <f>N85*K90</f>
        <v>44770.67402798187</v>
      </c>
      <c r="M90" s="862"/>
      <c r="N90" s="51"/>
    </row>
    <row r="91" spans="1:14">
      <c r="B91" s="89" t="s">
        <v>973</v>
      </c>
      <c r="C91" s="90"/>
      <c r="D91" s="90"/>
      <c r="E91" s="90"/>
      <c r="F91" s="90"/>
      <c r="G91" s="90"/>
      <c r="H91" s="90"/>
      <c r="I91" s="87"/>
      <c r="J91" s="88"/>
      <c r="K91" s="304">
        <v>0.05</v>
      </c>
      <c r="L91" s="861">
        <f>N85*K91</f>
        <v>11192.668506995467</v>
      </c>
      <c r="M91" s="862"/>
      <c r="N91" s="51"/>
    </row>
    <row r="92" spans="1:14" ht="15.75" thickBot="1">
      <c r="B92" s="91" t="s">
        <v>974</v>
      </c>
      <c r="C92" s="92"/>
      <c r="D92" s="92"/>
      <c r="E92" s="92"/>
      <c r="F92" s="92"/>
      <c r="G92" s="92"/>
      <c r="H92" s="92"/>
      <c r="I92" s="93"/>
      <c r="J92" s="94"/>
      <c r="K92" s="305">
        <v>0.05</v>
      </c>
      <c r="L92" s="863">
        <f>N85*K92</f>
        <v>11192.668506995467</v>
      </c>
      <c r="M92" s="864"/>
      <c r="N92" s="51"/>
    </row>
    <row r="93" spans="1:14" ht="15.75" thickBot="1">
      <c r="B93" s="827" t="s">
        <v>953</v>
      </c>
      <c r="C93" s="828"/>
      <c r="D93" s="828"/>
      <c r="E93" s="828"/>
      <c r="F93" s="828"/>
      <c r="G93" s="828"/>
      <c r="H93" s="828"/>
      <c r="I93" s="828"/>
      <c r="J93" s="828"/>
      <c r="K93" s="828"/>
      <c r="L93" s="828"/>
      <c r="M93" s="829"/>
      <c r="N93" s="52">
        <f>L90+L91+L92</f>
        <v>67156.011041972801</v>
      </c>
    </row>
    <row r="94" spans="1:14" ht="15.75" thickBot="1">
      <c r="B94" s="33"/>
      <c r="C94" s="34"/>
      <c r="D94" s="34"/>
      <c r="E94" s="34"/>
      <c r="F94" s="34"/>
      <c r="G94" s="34"/>
      <c r="H94" s="34"/>
      <c r="I94" s="34"/>
      <c r="J94" s="34"/>
      <c r="K94" s="34"/>
      <c r="L94" s="34"/>
      <c r="M94" s="34"/>
      <c r="N94" s="35"/>
    </row>
    <row r="95" spans="1:14" ht="15.75" thickBot="1">
      <c r="A95" t="s">
        <v>2016</v>
      </c>
      <c r="B95" s="827" t="s">
        <v>975</v>
      </c>
      <c r="C95" s="828"/>
      <c r="D95" s="828"/>
      <c r="E95" s="828"/>
      <c r="F95" s="828"/>
      <c r="G95" s="828"/>
      <c r="H95" s="828"/>
      <c r="I95" s="828"/>
      <c r="J95" s="828"/>
      <c r="K95" s="828"/>
      <c r="L95" s="828"/>
      <c r="M95" s="829"/>
      <c r="N95" s="188">
        <f>N85+N93</f>
        <v>291009.38118188211</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5" t="s">
        <v>2218</v>
      </c>
      <c r="C112" s="866"/>
      <c r="D112" s="866"/>
      <c r="E112" s="866"/>
      <c r="F112" s="866"/>
      <c r="G112" s="866"/>
      <c r="H112" s="866"/>
      <c r="I112" s="866"/>
      <c r="J112" s="866"/>
      <c r="K112" s="866"/>
      <c r="L112" s="866"/>
      <c r="M112" s="866"/>
      <c r="N112" s="867"/>
    </row>
    <row r="113" spans="2:14" ht="15" customHeight="1">
      <c r="B113" s="865"/>
      <c r="C113" s="866"/>
      <c r="D113" s="866"/>
      <c r="E113" s="866"/>
      <c r="F113" s="866"/>
      <c r="G113" s="866"/>
      <c r="H113" s="866"/>
      <c r="I113" s="866"/>
      <c r="J113" s="866"/>
      <c r="K113" s="866"/>
      <c r="L113" s="866"/>
      <c r="M113" s="866"/>
      <c r="N113" s="867"/>
    </row>
    <row r="114" spans="2:14" ht="30" customHeight="1">
      <c r="B114" s="868" t="s">
        <v>2219</v>
      </c>
      <c r="C114" s="869"/>
      <c r="D114" s="869"/>
      <c r="E114" s="869"/>
      <c r="F114" s="869"/>
      <c r="G114" s="869"/>
      <c r="H114" s="869"/>
      <c r="I114" s="869"/>
      <c r="J114" s="869"/>
      <c r="K114" s="869"/>
      <c r="L114" s="869"/>
      <c r="M114" s="869"/>
      <c r="N114" s="870"/>
    </row>
    <row r="115" spans="2:14">
      <c r="B115" s="868"/>
      <c r="C115" s="869"/>
      <c r="D115" s="869"/>
      <c r="E115" s="869"/>
      <c r="F115" s="869"/>
      <c r="G115" s="869"/>
      <c r="H115" s="869"/>
      <c r="I115" s="869"/>
      <c r="J115" s="869"/>
      <c r="K115" s="869"/>
      <c r="L115" s="869"/>
      <c r="M115" s="869"/>
      <c r="N115" s="870"/>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04"/>
      <c r="K125" s="804"/>
      <c r="L125" s="804"/>
      <c r="M125" s="804"/>
      <c r="N125" s="805"/>
    </row>
    <row r="126" spans="2:14" ht="15.75" thickBot="1">
      <c r="B126" s="261" t="s">
        <v>2221</v>
      </c>
      <c r="C126" s="393"/>
      <c r="D126" s="393"/>
      <c r="E126" s="57"/>
      <c r="F126" s="57"/>
      <c r="G126" s="57"/>
      <c r="H126" s="57"/>
      <c r="I126" s="57"/>
      <c r="J126" s="806"/>
      <c r="K126" s="806"/>
      <c r="L126" s="806"/>
      <c r="M126" s="806"/>
      <c r="N126"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135569.93543430892</v>
      </c>
      <c r="L36" s="270"/>
      <c r="M36" s="271">
        <v>30</v>
      </c>
      <c r="N36" s="272">
        <f>K36/M36</f>
        <v>4518.9978478102976</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142281.31837660147</v>
      </c>
      <c r="L37" s="270"/>
      <c r="M37" s="271">
        <v>10</v>
      </c>
      <c r="N37" s="272">
        <f t="shared" ref="N37:N43" si="0">K37/M37</f>
        <v>14228.131837660147</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124855.10980553164</v>
      </c>
      <c r="L38" s="270"/>
      <c r="M38" s="271">
        <v>10</v>
      </c>
      <c r="N38" s="272">
        <f t="shared" si="0"/>
        <v>12485.510980553165</v>
      </c>
    </row>
    <row r="39" spans="1:14">
      <c r="A39" t="s">
        <v>284</v>
      </c>
      <c r="B39" s="840" t="str">
        <f>VLOOKUP(A39,EQUIPOS!A9:D154,3,FALSE)</f>
        <v>Planta de asfalto en caliente</v>
      </c>
      <c r="C39" s="841"/>
      <c r="D39" s="841"/>
      <c r="E39" s="841"/>
      <c r="F39" s="841"/>
      <c r="G39" s="841"/>
      <c r="H39" s="842"/>
      <c r="I39" s="267"/>
      <c r="J39" s="268"/>
      <c r="K39" s="269">
        <f>VLOOKUP(A39,EQUIPOS!A9:D166,4,FALSE)</f>
        <v>489534.56373232492</v>
      </c>
      <c r="L39" s="270"/>
      <c r="M39" s="271">
        <v>10</v>
      </c>
      <c r="N39" s="272">
        <f t="shared" si="0"/>
        <v>48953.45637323249</v>
      </c>
    </row>
    <row r="40" spans="1:14">
      <c r="A40" t="s">
        <v>290</v>
      </c>
      <c r="B40" s="840" t="str">
        <f>VLOOKUP(A40,EQUIPOS!A10:D154,3,FALSE)</f>
        <v>Planta trituradora</v>
      </c>
      <c r="C40" s="841"/>
      <c r="D40" s="841"/>
      <c r="E40" s="841"/>
      <c r="F40" s="841"/>
      <c r="G40" s="841"/>
      <c r="H40" s="842"/>
      <c r="I40" s="267"/>
      <c r="J40" s="268"/>
      <c r="K40" s="269">
        <f>VLOOKUP(A40,EQUIPOS!A10:D167,4,FALSE)</f>
        <v>707823.34258397401</v>
      </c>
      <c r="L40" s="270"/>
      <c r="M40" s="271">
        <v>30</v>
      </c>
      <c r="N40" s="272">
        <f t="shared" si="0"/>
        <v>23594.1114194658</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202889.55343398894</v>
      </c>
      <c r="L41" s="270"/>
      <c r="M41" s="271">
        <v>30</v>
      </c>
      <c r="N41" s="272">
        <f t="shared" si="0"/>
        <v>6762.985114466298</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77211.314790321252</v>
      </c>
      <c r="L42" s="270"/>
      <c r="M42" s="271">
        <v>10</v>
      </c>
      <c r="N42" s="272">
        <f t="shared" si="0"/>
        <v>7721.1314790321248</v>
      </c>
    </row>
    <row r="43" spans="1:14">
      <c r="A43" t="s">
        <v>373</v>
      </c>
      <c r="B43" s="840" t="str">
        <f>VLOOKUP(A43,EQUIPOS!A13:D157,3,FALSE)</f>
        <v>Volqueta 6 m3</v>
      </c>
      <c r="C43" s="841"/>
      <c r="D43" s="841"/>
      <c r="E43" s="841"/>
      <c r="F43" s="841"/>
      <c r="G43" s="841"/>
      <c r="H43" s="842"/>
      <c r="I43" s="267"/>
      <c r="J43" s="268"/>
      <c r="K43" s="269">
        <f>VLOOKUP(A43,EQUIPOS!A13:D170,4,FALSE)</f>
        <v>83236.739870354431</v>
      </c>
      <c r="L43" s="270"/>
      <c r="M43" s="271">
        <v>10</v>
      </c>
      <c r="N43" s="272">
        <f t="shared" si="0"/>
        <v>8323.6739870354431</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959.29946129502503</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127547.29850055078</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59254.600993255212</v>
      </c>
      <c r="N54" s="272">
        <f>K54*M54</f>
        <v>82956.441390557287</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1.4291462206165451</v>
      </c>
      <c r="N55" s="272">
        <f>K55*M55</f>
        <v>35.728655515413628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82992.170046072701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1404.1158416360727</v>
      </c>
      <c r="M64" s="832"/>
      <c r="N64" s="287">
        <f>K64*L64</f>
        <v>1965.7621782905017</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831">
        <f>VLOOKUP(A65,TRANSPORTE!A6:D117,4,FALSE)</f>
        <v>1541.0743318116138</v>
      </c>
      <c r="M65" s="832"/>
      <c r="N65" s="287">
        <f>K65*L65</f>
        <v>1926.3429147645172</v>
      </c>
    </row>
    <row r="66" spans="1:15">
      <c r="B66" s="46"/>
      <c r="C66" s="47"/>
      <c r="D66" s="47"/>
      <c r="E66" s="47"/>
      <c r="F66" s="47"/>
      <c r="G66" s="47"/>
      <c r="H66" s="288"/>
      <c r="I66" s="279"/>
      <c r="J66" s="279"/>
      <c r="K66" s="279"/>
      <c r="L66" s="831"/>
      <c r="M66" s="832"/>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3892.1050930550191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9592.9946129502496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224024.56825262876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44804.913650525756</v>
      </c>
      <c r="M88" s="862"/>
      <c r="N88" s="51"/>
    </row>
    <row r="89" spans="1:14">
      <c r="B89" s="89" t="s">
        <v>973</v>
      </c>
      <c r="C89" s="90"/>
      <c r="D89" s="90"/>
      <c r="E89" s="90"/>
      <c r="F89" s="90"/>
      <c r="G89" s="90"/>
      <c r="H89" s="90"/>
      <c r="I89" s="87"/>
      <c r="J89" s="88"/>
      <c r="K89" s="304">
        <v>0.05</v>
      </c>
      <c r="L89" s="861">
        <f>N83*K89</f>
        <v>11201.228412631439</v>
      </c>
      <c r="M89" s="862"/>
      <c r="N89" s="51"/>
    </row>
    <row r="90" spans="1:14" ht="15.75" thickBot="1">
      <c r="B90" s="91" t="s">
        <v>974</v>
      </c>
      <c r="C90" s="92"/>
      <c r="D90" s="92"/>
      <c r="E90" s="92"/>
      <c r="F90" s="92"/>
      <c r="G90" s="92"/>
      <c r="H90" s="92"/>
      <c r="I90" s="93"/>
      <c r="J90" s="94"/>
      <c r="K90" s="305">
        <v>0.05</v>
      </c>
      <c r="L90" s="863">
        <f>N83*K90</f>
        <v>11201.228412631439</v>
      </c>
      <c r="M90" s="864"/>
      <c r="N90" s="51"/>
    </row>
    <row r="91" spans="1:14" ht="15.75" thickBot="1">
      <c r="B91" s="827" t="s">
        <v>953</v>
      </c>
      <c r="C91" s="828"/>
      <c r="D91" s="828"/>
      <c r="E91" s="828"/>
      <c r="F91" s="828"/>
      <c r="G91" s="828"/>
      <c r="H91" s="828"/>
      <c r="I91" s="828"/>
      <c r="J91" s="828"/>
      <c r="K91" s="828"/>
      <c r="L91" s="828"/>
      <c r="M91" s="829"/>
      <c r="N91" s="52">
        <f>L88+L89+L90</f>
        <v>67207.37047578863</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291231.93872841739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135569.93543430892</v>
      </c>
      <c r="L36" s="270"/>
      <c r="M36" s="271">
        <v>30</v>
      </c>
      <c r="N36" s="272">
        <f>K36/M36</f>
        <v>4518.9978478102976</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142281.31837660147</v>
      </c>
      <c r="L37" s="270"/>
      <c r="M37" s="271">
        <v>10</v>
      </c>
      <c r="N37" s="272">
        <f t="shared" ref="N37:N43" si="0">K37/M37</f>
        <v>14228.131837660147</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124855.10980553164</v>
      </c>
      <c r="L38" s="270"/>
      <c r="M38" s="271">
        <v>10</v>
      </c>
      <c r="N38" s="272">
        <f t="shared" si="0"/>
        <v>12485.510980553165</v>
      </c>
    </row>
    <row r="39" spans="1:14">
      <c r="A39" t="s">
        <v>284</v>
      </c>
      <c r="B39" s="840" t="str">
        <f>VLOOKUP(A39,EQUIPOS!A9:D154,3,FALSE)</f>
        <v>Planta de asfalto en caliente</v>
      </c>
      <c r="C39" s="841"/>
      <c r="D39" s="841"/>
      <c r="E39" s="841"/>
      <c r="F39" s="841"/>
      <c r="G39" s="841"/>
      <c r="H39" s="842"/>
      <c r="I39" s="267"/>
      <c r="J39" s="268"/>
      <c r="K39" s="269">
        <f>VLOOKUP(A39,EQUIPOS!A9:D166,4,FALSE)</f>
        <v>489534.56373232492</v>
      </c>
      <c r="L39" s="270"/>
      <c r="M39" s="271">
        <v>10</v>
      </c>
      <c r="N39" s="272">
        <f t="shared" si="0"/>
        <v>48953.45637323249</v>
      </c>
    </row>
    <row r="40" spans="1:14">
      <c r="A40" t="s">
        <v>290</v>
      </c>
      <c r="B40" s="840" t="str">
        <f>VLOOKUP(A40,EQUIPOS!A10:D154,3,FALSE)</f>
        <v>Planta trituradora</v>
      </c>
      <c r="C40" s="841"/>
      <c r="D40" s="841"/>
      <c r="E40" s="841"/>
      <c r="F40" s="841"/>
      <c r="G40" s="841"/>
      <c r="H40" s="842"/>
      <c r="I40" s="267"/>
      <c r="J40" s="268"/>
      <c r="K40" s="269">
        <f>VLOOKUP(A40,EQUIPOS!A10:D167,4,FALSE)</f>
        <v>707823.34258397401</v>
      </c>
      <c r="L40" s="270"/>
      <c r="M40" s="271">
        <v>30</v>
      </c>
      <c r="N40" s="272">
        <f t="shared" si="0"/>
        <v>23594.1114194658</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202889.55343398894</v>
      </c>
      <c r="L41" s="270"/>
      <c r="M41" s="271">
        <v>30</v>
      </c>
      <c r="N41" s="272">
        <f t="shared" si="0"/>
        <v>6762.985114466298</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77211.314790321252</v>
      </c>
      <c r="L42" s="270"/>
      <c r="M42" s="271">
        <v>10</v>
      </c>
      <c r="N42" s="272">
        <f t="shared" si="0"/>
        <v>7721.1314790321248</v>
      </c>
    </row>
    <row r="43" spans="1:14">
      <c r="A43" t="s">
        <v>373</v>
      </c>
      <c r="B43" s="840" t="str">
        <f>VLOOKUP(A43,EQUIPOS!A13:D157,3,FALSE)</f>
        <v>Volqueta 6 m3</v>
      </c>
      <c r="C43" s="841"/>
      <c r="D43" s="841"/>
      <c r="E43" s="841"/>
      <c r="F43" s="841"/>
      <c r="G43" s="841"/>
      <c r="H43" s="842"/>
      <c r="I43" s="267"/>
      <c r="J43" s="268"/>
      <c r="K43" s="269">
        <f>VLOOKUP(A43,EQUIPOS!A13:D170,4,FALSE)</f>
        <v>83236.739870354431</v>
      </c>
      <c r="L43" s="270"/>
      <c r="M43" s="271">
        <v>10</v>
      </c>
      <c r="N43" s="272">
        <f t="shared" si="0"/>
        <v>8323.6739870354431</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959.29946129502503</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127547.29850055078</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59254.600993255212</v>
      </c>
      <c r="N54" s="272">
        <f>K54*M54</f>
        <v>82956.441390557287</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1.4291462206165451</v>
      </c>
      <c r="N55" s="272">
        <f>K55*M55</f>
        <v>35.728655515413628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82992.170046072701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1404.1158416360727</v>
      </c>
      <c r="M64" s="832"/>
      <c r="N64" s="287">
        <f>K64*L64</f>
        <v>1965.7621782905017</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831">
        <f>VLOOKUP(A65,TRANSPORTE!A6:D117,4,FALSE)</f>
        <v>1541.0743318116138</v>
      </c>
      <c r="M65" s="832"/>
      <c r="N65" s="287">
        <f>K65*L65</f>
        <v>1926.3429147645172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3892.1050930550191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9592.9946129502496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224024.56825262876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44804.913650525756</v>
      </c>
      <c r="M88" s="862"/>
      <c r="N88" s="51"/>
    </row>
    <row r="89" spans="1:14">
      <c r="B89" s="89" t="s">
        <v>973</v>
      </c>
      <c r="C89" s="90"/>
      <c r="D89" s="90"/>
      <c r="E89" s="90"/>
      <c r="F89" s="90"/>
      <c r="G89" s="90"/>
      <c r="H89" s="90"/>
      <c r="I89" s="87"/>
      <c r="J89" s="88"/>
      <c r="K89" s="304">
        <v>0.05</v>
      </c>
      <c r="L89" s="861">
        <f>N83*K89</f>
        <v>11201.228412631439</v>
      </c>
      <c r="M89" s="862"/>
      <c r="N89" s="51"/>
    </row>
    <row r="90" spans="1:14" ht="15.75" thickBot="1">
      <c r="B90" s="91" t="s">
        <v>974</v>
      </c>
      <c r="C90" s="92"/>
      <c r="D90" s="92"/>
      <c r="E90" s="92"/>
      <c r="F90" s="92"/>
      <c r="G90" s="92"/>
      <c r="H90" s="92"/>
      <c r="I90" s="93"/>
      <c r="J90" s="94"/>
      <c r="K90" s="305">
        <v>0.05</v>
      </c>
      <c r="L90" s="863">
        <f>N83*K90</f>
        <v>11201.228412631439</v>
      </c>
      <c r="M90" s="864"/>
      <c r="N90" s="51"/>
    </row>
    <row r="91" spans="1:14" ht="15.75" thickBot="1">
      <c r="B91" s="827" t="s">
        <v>953</v>
      </c>
      <c r="C91" s="828"/>
      <c r="D91" s="828"/>
      <c r="E91" s="828"/>
      <c r="F91" s="828"/>
      <c r="G91" s="828"/>
      <c r="H91" s="828"/>
      <c r="I91" s="828"/>
      <c r="J91" s="828"/>
      <c r="K91" s="828"/>
      <c r="L91" s="828"/>
      <c r="M91" s="829"/>
      <c r="N91" s="52">
        <f>L88+L89+L90</f>
        <v>67207.37047578863</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291231.93872841739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135569.93543430892</v>
      </c>
      <c r="L36" s="270"/>
      <c r="M36" s="271">
        <v>30</v>
      </c>
      <c r="N36" s="272">
        <f>K36/M36</f>
        <v>4518.9978478102976</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142281.31837660147</v>
      </c>
      <c r="L37" s="270"/>
      <c r="M37" s="271">
        <v>10</v>
      </c>
      <c r="N37" s="272">
        <f t="shared" ref="N37:N43" si="0">K37/M37</f>
        <v>14228.131837660147</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124855.10980553164</v>
      </c>
      <c r="L38" s="270"/>
      <c r="M38" s="271">
        <v>10</v>
      </c>
      <c r="N38" s="272">
        <f t="shared" si="0"/>
        <v>12485.510980553165</v>
      </c>
    </row>
    <row r="39" spans="1:14">
      <c r="A39" t="s">
        <v>284</v>
      </c>
      <c r="B39" s="840" t="str">
        <f>VLOOKUP(A39,EQUIPOS!A9:D154,3,FALSE)</f>
        <v>Planta de asfalto en caliente</v>
      </c>
      <c r="C39" s="841"/>
      <c r="D39" s="841"/>
      <c r="E39" s="841"/>
      <c r="F39" s="841"/>
      <c r="G39" s="841"/>
      <c r="H39" s="842"/>
      <c r="I39" s="267"/>
      <c r="J39" s="268"/>
      <c r="K39" s="269">
        <f>VLOOKUP(A39,EQUIPOS!A9:D166,4,FALSE)</f>
        <v>489534.56373232492</v>
      </c>
      <c r="L39" s="270"/>
      <c r="M39" s="271">
        <v>10</v>
      </c>
      <c r="N39" s="272">
        <f t="shared" si="0"/>
        <v>48953.45637323249</v>
      </c>
    </row>
    <row r="40" spans="1:14">
      <c r="A40" t="s">
        <v>290</v>
      </c>
      <c r="B40" s="840" t="str">
        <f>VLOOKUP(A40,EQUIPOS!A10:D154,3,FALSE)</f>
        <v>Planta trituradora</v>
      </c>
      <c r="C40" s="841"/>
      <c r="D40" s="841"/>
      <c r="E40" s="841"/>
      <c r="F40" s="841"/>
      <c r="G40" s="841"/>
      <c r="H40" s="842"/>
      <c r="I40" s="267"/>
      <c r="J40" s="268"/>
      <c r="K40" s="269">
        <f>VLOOKUP(A40,EQUIPOS!A10:D167,4,FALSE)</f>
        <v>707823.34258397401</v>
      </c>
      <c r="L40" s="270"/>
      <c r="M40" s="271">
        <v>30</v>
      </c>
      <c r="N40" s="272">
        <f t="shared" si="0"/>
        <v>23594.1114194658</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202889.55343398894</v>
      </c>
      <c r="L41" s="270"/>
      <c r="M41" s="271">
        <v>30</v>
      </c>
      <c r="N41" s="272">
        <f t="shared" si="0"/>
        <v>6762.985114466298</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77211.314790321252</v>
      </c>
      <c r="L42" s="270"/>
      <c r="M42" s="271">
        <v>10</v>
      </c>
      <c r="N42" s="272">
        <f t="shared" si="0"/>
        <v>7721.1314790321248</v>
      </c>
    </row>
    <row r="43" spans="1:14">
      <c r="A43" t="s">
        <v>373</v>
      </c>
      <c r="B43" s="840" t="str">
        <f>VLOOKUP(A43,EQUIPOS!A13:D157,3,FALSE)</f>
        <v>Volqueta 6 m3</v>
      </c>
      <c r="C43" s="841"/>
      <c r="D43" s="841"/>
      <c r="E43" s="841"/>
      <c r="F43" s="841"/>
      <c r="G43" s="841"/>
      <c r="H43" s="842"/>
      <c r="I43" s="267"/>
      <c r="J43" s="268"/>
      <c r="K43" s="269">
        <f>VLOOKUP(A43,EQUIPOS!A13:D170,4,FALSE)</f>
        <v>83236.739870354431</v>
      </c>
      <c r="L43" s="270"/>
      <c r="M43" s="271">
        <v>10</v>
      </c>
      <c r="N43" s="272">
        <f t="shared" si="0"/>
        <v>8323.6739870354431</v>
      </c>
    </row>
    <row r="44" spans="1:14" ht="15" customHeight="1">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959.29946129502503</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127547.29850055078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59254.600993255212</v>
      </c>
      <c r="N53" s="272">
        <f>K53*M53</f>
        <v>82956.441390557287</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1.4291462206165451</v>
      </c>
      <c r="N54" s="272">
        <f>K54*M54</f>
        <v>35.728655515413628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82992.170046072701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1404.1158416360727</v>
      </c>
      <c r="M63" s="832"/>
      <c r="N63" s="287">
        <f>K63*L63</f>
        <v>1965.7621782905017</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31">
        <f>VLOOKUP(A64,TRANSPORTE!A6:D117,4,FALSE)</f>
        <v>1404.1158416360727</v>
      </c>
      <c r="M64" s="832"/>
      <c r="N64" s="287">
        <f>K64*L64</f>
        <v>1755.1448020450907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3720.9069803355924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9592.9946129502496</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223853.37013990933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44770.67402798187</v>
      </c>
      <c r="M87" s="862"/>
      <c r="N87" s="51"/>
    </row>
    <row r="88" spans="1:14">
      <c r="B88" s="89" t="s">
        <v>973</v>
      </c>
      <c r="C88" s="90"/>
      <c r="D88" s="90"/>
      <c r="E88" s="90"/>
      <c r="F88" s="90"/>
      <c r="G88" s="90"/>
      <c r="H88" s="90"/>
      <c r="I88" s="87"/>
      <c r="J88" s="88"/>
      <c r="K88" s="304">
        <v>0.05</v>
      </c>
      <c r="L88" s="861">
        <f>N82*K88</f>
        <v>11192.668506995467</v>
      </c>
      <c r="M88" s="862"/>
      <c r="N88" s="51"/>
    </row>
    <row r="89" spans="1:14" ht="15.75" thickBot="1">
      <c r="B89" s="91" t="s">
        <v>974</v>
      </c>
      <c r="C89" s="92"/>
      <c r="D89" s="92"/>
      <c r="E89" s="92"/>
      <c r="F89" s="92"/>
      <c r="G89" s="92"/>
      <c r="H89" s="92"/>
      <c r="I89" s="93"/>
      <c r="J89" s="94"/>
      <c r="K89" s="305">
        <v>0.05</v>
      </c>
      <c r="L89" s="863">
        <f>N82*K89</f>
        <v>11192.668506995467</v>
      </c>
      <c r="M89" s="864"/>
      <c r="N89" s="51"/>
    </row>
    <row r="90" spans="1:14" ht="15.75" thickBot="1">
      <c r="B90" s="827" t="s">
        <v>953</v>
      </c>
      <c r="C90" s="828"/>
      <c r="D90" s="828"/>
      <c r="E90" s="828"/>
      <c r="F90" s="828"/>
      <c r="G90" s="828"/>
      <c r="H90" s="828"/>
      <c r="I90" s="828"/>
      <c r="J90" s="828"/>
      <c r="K90" s="828"/>
      <c r="L90" s="828"/>
      <c r="M90" s="829"/>
      <c r="N90" s="52">
        <f>L87+L88+L89</f>
        <v>67156.011041972801</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291009.38118188211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135569.93543430892</v>
      </c>
      <c r="L36" s="270"/>
      <c r="M36" s="271">
        <v>30</v>
      </c>
      <c r="N36" s="272">
        <f>K36/M36</f>
        <v>4518.9978478102976</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142281.31837660147</v>
      </c>
      <c r="L37" s="270"/>
      <c r="M37" s="271">
        <v>10</v>
      </c>
      <c r="N37" s="272">
        <f t="shared" ref="N37:N43" si="0">K37/M37</f>
        <v>14228.131837660147</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124855.10980553164</v>
      </c>
      <c r="L38" s="270"/>
      <c r="M38" s="271">
        <v>10</v>
      </c>
      <c r="N38" s="272">
        <f t="shared" si="0"/>
        <v>12485.510980553165</v>
      </c>
    </row>
    <row r="39" spans="1:14">
      <c r="A39" t="s">
        <v>284</v>
      </c>
      <c r="B39" s="840" t="str">
        <f>VLOOKUP(A39,EQUIPOS!A9:D154,3,FALSE)</f>
        <v>Planta de asfalto en caliente</v>
      </c>
      <c r="C39" s="841"/>
      <c r="D39" s="841"/>
      <c r="E39" s="841"/>
      <c r="F39" s="841"/>
      <c r="G39" s="841"/>
      <c r="H39" s="842"/>
      <c r="I39" s="267"/>
      <c r="J39" s="268"/>
      <c r="K39" s="269">
        <f>VLOOKUP(A39,EQUIPOS!A9:D166,4,FALSE)</f>
        <v>489534.56373232492</v>
      </c>
      <c r="L39" s="270"/>
      <c r="M39" s="271">
        <v>10</v>
      </c>
      <c r="N39" s="272">
        <f t="shared" si="0"/>
        <v>48953.45637323249</v>
      </c>
    </row>
    <row r="40" spans="1:14">
      <c r="A40" t="s">
        <v>290</v>
      </c>
      <c r="B40" s="840" t="str">
        <f>VLOOKUP(A40,EQUIPOS!A10:D154,3,FALSE)</f>
        <v>Planta trituradora</v>
      </c>
      <c r="C40" s="841"/>
      <c r="D40" s="841"/>
      <c r="E40" s="841"/>
      <c r="F40" s="841"/>
      <c r="G40" s="841"/>
      <c r="H40" s="842"/>
      <c r="I40" s="267"/>
      <c r="J40" s="268"/>
      <c r="K40" s="269">
        <f>VLOOKUP(A40,EQUIPOS!A10:D167,4,FALSE)</f>
        <v>707823.34258397401</v>
      </c>
      <c r="L40" s="270"/>
      <c r="M40" s="271">
        <v>30</v>
      </c>
      <c r="N40" s="272">
        <f t="shared" si="0"/>
        <v>23594.1114194658</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202889.55343398894</v>
      </c>
      <c r="L41" s="270"/>
      <c r="M41" s="271">
        <v>30</v>
      </c>
      <c r="N41" s="272">
        <f t="shared" si="0"/>
        <v>6762.985114466298</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77211.314790321252</v>
      </c>
      <c r="L42" s="270"/>
      <c r="M42" s="271">
        <v>10</v>
      </c>
      <c r="N42" s="272">
        <f t="shared" si="0"/>
        <v>7721.1314790321248</v>
      </c>
    </row>
    <row r="43" spans="1:14">
      <c r="A43" t="s">
        <v>373</v>
      </c>
      <c r="B43" s="840" t="str">
        <f>VLOOKUP(A43,EQUIPOS!A13:D157,3,FALSE)</f>
        <v>Volqueta 6 m3</v>
      </c>
      <c r="C43" s="841"/>
      <c r="D43" s="841"/>
      <c r="E43" s="841"/>
      <c r="F43" s="841"/>
      <c r="G43" s="841"/>
      <c r="H43" s="842"/>
      <c r="I43" s="267"/>
      <c r="J43" s="268"/>
      <c r="K43" s="269">
        <f>VLOOKUP(A43,EQUIPOS!A13:D170,4,FALSE)</f>
        <v>83236.739870354431</v>
      </c>
      <c r="L43" s="270"/>
      <c r="M43" s="271">
        <v>10</v>
      </c>
      <c r="N43" s="272">
        <f t="shared" si="0"/>
        <v>8323.6739870354431</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959.29946129502503</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127547.29850055078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59254.600993255212</v>
      </c>
      <c r="N53" s="272">
        <f>K53*M53</f>
        <v>82956.441390557287</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1.4291462206165451</v>
      </c>
      <c r="N54" s="272">
        <f>K54*M54</f>
        <v>35.728655515413628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82992.170046072701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1404.1158416360727</v>
      </c>
      <c r="M63" s="832"/>
      <c r="N63" s="287">
        <f>K63*L63</f>
        <v>1965.7621782905017</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831">
        <f>VLOOKUP(A64,TRANSPORTE!A6:D117,4,FALSE)</f>
        <v>1541.0743318116138</v>
      </c>
      <c r="M64" s="832"/>
      <c r="N64" s="287">
        <f>K64*L64</f>
        <v>1926.3429147645172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3892.1050930550191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9592.9946129502496</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224024.56825262876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44804.913650525756</v>
      </c>
      <c r="M87" s="862"/>
      <c r="N87" s="51"/>
    </row>
    <row r="88" spans="1:14">
      <c r="B88" s="89" t="s">
        <v>973</v>
      </c>
      <c r="C88" s="90"/>
      <c r="D88" s="90"/>
      <c r="E88" s="90"/>
      <c r="F88" s="90"/>
      <c r="G88" s="90"/>
      <c r="H88" s="90"/>
      <c r="I88" s="87"/>
      <c r="J88" s="88"/>
      <c r="K88" s="304">
        <v>0.05</v>
      </c>
      <c r="L88" s="861">
        <f>N82*K88</f>
        <v>11201.228412631439</v>
      </c>
      <c r="M88" s="862"/>
      <c r="N88" s="51"/>
    </row>
    <row r="89" spans="1:14" ht="15.75" thickBot="1">
      <c r="B89" s="91" t="s">
        <v>974</v>
      </c>
      <c r="C89" s="92"/>
      <c r="D89" s="92"/>
      <c r="E89" s="92"/>
      <c r="F89" s="92"/>
      <c r="G89" s="92"/>
      <c r="H89" s="92"/>
      <c r="I89" s="93"/>
      <c r="J89" s="94"/>
      <c r="K89" s="305">
        <v>0.05</v>
      </c>
      <c r="L89" s="863">
        <f>N82*K89</f>
        <v>11201.228412631439</v>
      </c>
      <c r="M89" s="864"/>
      <c r="N89" s="51"/>
    </row>
    <row r="90" spans="1:14" ht="15.75" thickBot="1">
      <c r="B90" s="827" t="s">
        <v>953</v>
      </c>
      <c r="C90" s="828"/>
      <c r="D90" s="828"/>
      <c r="E90" s="828"/>
      <c r="F90" s="828"/>
      <c r="G90" s="828"/>
      <c r="H90" s="828"/>
      <c r="I90" s="828"/>
      <c r="J90" s="828"/>
      <c r="K90" s="828"/>
      <c r="L90" s="828"/>
      <c r="M90" s="829"/>
      <c r="N90" s="52">
        <f>L87+L88+L89</f>
        <v>67207.37047578863</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291231.93872841739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135569.93543430892</v>
      </c>
      <c r="L36" s="270"/>
      <c r="M36" s="271">
        <v>30</v>
      </c>
      <c r="N36" s="272">
        <f>K36/M36</f>
        <v>4518.9978478102976</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142281.31837660147</v>
      </c>
      <c r="L37" s="270"/>
      <c r="M37" s="271">
        <v>10</v>
      </c>
      <c r="N37" s="272">
        <f t="shared" ref="N37:N43" si="0">K37/M37</f>
        <v>14228.131837660147</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124855.10980553164</v>
      </c>
      <c r="L38" s="270"/>
      <c r="M38" s="271">
        <v>10</v>
      </c>
      <c r="N38" s="272">
        <f t="shared" si="0"/>
        <v>12485.510980553165</v>
      </c>
    </row>
    <row r="39" spans="1:14">
      <c r="A39" t="s">
        <v>284</v>
      </c>
      <c r="B39" s="840" t="str">
        <f>VLOOKUP(A39,EQUIPOS!A9:D154,3,FALSE)</f>
        <v>Planta de asfalto en caliente</v>
      </c>
      <c r="C39" s="841"/>
      <c r="D39" s="841"/>
      <c r="E39" s="841"/>
      <c r="F39" s="841"/>
      <c r="G39" s="841"/>
      <c r="H39" s="842"/>
      <c r="I39" s="267"/>
      <c r="J39" s="268"/>
      <c r="K39" s="269">
        <f>VLOOKUP(A39,EQUIPOS!A9:D166,4,FALSE)</f>
        <v>489534.56373232492</v>
      </c>
      <c r="L39" s="270"/>
      <c r="M39" s="271">
        <v>10</v>
      </c>
      <c r="N39" s="272">
        <f t="shared" si="0"/>
        <v>48953.45637323249</v>
      </c>
    </row>
    <row r="40" spans="1:14">
      <c r="A40" t="s">
        <v>290</v>
      </c>
      <c r="B40" s="840" t="str">
        <f>VLOOKUP(A40,EQUIPOS!A10:D154,3,FALSE)</f>
        <v>Planta trituradora</v>
      </c>
      <c r="C40" s="841"/>
      <c r="D40" s="841"/>
      <c r="E40" s="841"/>
      <c r="F40" s="841"/>
      <c r="G40" s="841"/>
      <c r="H40" s="842"/>
      <c r="I40" s="267"/>
      <c r="J40" s="268"/>
      <c r="K40" s="269">
        <f>VLOOKUP(A40,EQUIPOS!A10:D167,4,FALSE)</f>
        <v>707823.34258397401</v>
      </c>
      <c r="L40" s="270"/>
      <c r="M40" s="271">
        <v>30</v>
      </c>
      <c r="N40" s="272">
        <f t="shared" si="0"/>
        <v>23594.1114194658</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202889.55343398894</v>
      </c>
      <c r="L41" s="270"/>
      <c r="M41" s="271">
        <v>30</v>
      </c>
      <c r="N41" s="272">
        <f t="shared" si="0"/>
        <v>6762.985114466298</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77211.314790321252</v>
      </c>
      <c r="L42" s="270"/>
      <c r="M42" s="271">
        <v>10</v>
      </c>
      <c r="N42" s="272">
        <f t="shared" si="0"/>
        <v>7721.1314790321248</v>
      </c>
    </row>
    <row r="43" spans="1:14">
      <c r="A43" t="s">
        <v>373</v>
      </c>
      <c r="B43" s="840" t="str">
        <f>VLOOKUP(A43,EQUIPOS!A13:D157,3,FALSE)</f>
        <v>Volqueta 6 m3</v>
      </c>
      <c r="C43" s="841"/>
      <c r="D43" s="841"/>
      <c r="E43" s="841"/>
      <c r="F43" s="841"/>
      <c r="G43" s="841"/>
      <c r="H43" s="842"/>
      <c r="I43" s="267"/>
      <c r="J43" s="268"/>
      <c r="K43" s="269">
        <f>VLOOKUP(A43,EQUIPOS!A13:D170,4,FALSE)</f>
        <v>83236.739870354431</v>
      </c>
      <c r="L43" s="270"/>
      <c r="M43" s="271">
        <v>10</v>
      </c>
      <c r="N43" s="272">
        <f t="shared" si="0"/>
        <v>8323.6739870354431</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959.29946129502503</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127547.29850055078</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59254.600993255212</v>
      </c>
      <c r="N54" s="272">
        <f>K54*M54</f>
        <v>82956.441390557287</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1.4291462206165451</v>
      </c>
      <c r="N55" s="272">
        <f>K55*M55</f>
        <v>35.728655515413628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82992.170046072701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1404.1158416360727</v>
      </c>
      <c r="M64" s="832"/>
      <c r="N64" s="287">
        <f>K64*L64</f>
        <v>1965.7621782905017</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31">
        <f>VLOOKUP(A65,TRANSPORTE!A6:D117,4,FALSE)</f>
        <v>1541.0743318116138</v>
      </c>
      <c r="M65" s="832"/>
      <c r="N65" s="287">
        <f>K65*L65</f>
        <v>1926.3429147645172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3892.1050930550191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9592.9946129502496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224024.56825262876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44804.913650525756</v>
      </c>
      <c r="M88" s="862"/>
      <c r="N88" s="51"/>
    </row>
    <row r="89" spans="1:14">
      <c r="B89" s="89" t="s">
        <v>973</v>
      </c>
      <c r="C89" s="90"/>
      <c r="D89" s="90"/>
      <c r="E89" s="90"/>
      <c r="F89" s="90"/>
      <c r="G89" s="90"/>
      <c r="H89" s="90"/>
      <c r="I89" s="87"/>
      <c r="J89" s="88"/>
      <c r="K89" s="304">
        <v>0.05</v>
      </c>
      <c r="L89" s="861">
        <f>N83*K89</f>
        <v>11201.228412631439</v>
      </c>
      <c r="M89" s="862"/>
      <c r="N89" s="51"/>
    </row>
    <row r="90" spans="1:14" ht="15.75" thickBot="1">
      <c r="B90" s="91" t="s">
        <v>974</v>
      </c>
      <c r="C90" s="92"/>
      <c r="D90" s="92"/>
      <c r="E90" s="92"/>
      <c r="F90" s="92"/>
      <c r="G90" s="92"/>
      <c r="H90" s="92"/>
      <c r="I90" s="93"/>
      <c r="J90" s="94"/>
      <c r="K90" s="305">
        <v>0.05</v>
      </c>
      <c r="L90" s="863">
        <f>N83*K90</f>
        <v>11201.228412631439</v>
      </c>
      <c r="M90" s="864"/>
      <c r="N90" s="51"/>
    </row>
    <row r="91" spans="1:14" ht="15.75" thickBot="1">
      <c r="B91" s="827" t="s">
        <v>953</v>
      </c>
      <c r="C91" s="828"/>
      <c r="D91" s="828"/>
      <c r="E91" s="828"/>
      <c r="F91" s="828"/>
      <c r="G91" s="828"/>
      <c r="H91" s="828"/>
      <c r="I91" s="828"/>
      <c r="J91" s="828"/>
      <c r="K91" s="828"/>
      <c r="L91" s="828"/>
      <c r="M91" s="829"/>
      <c r="N91" s="52">
        <f>L88+L89+L90</f>
        <v>67207.37047578863</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291231.93872841739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135569.93543430892</v>
      </c>
      <c r="L36" s="270"/>
      <c r="M36" s="271">
        <v>30</v>
      </c>
      <c r="N36" s="272">
        <f>K36/M36</f>
        <v>4518.9978478102976</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142281.31837660147</v>
      </c>
      <c r="L37" s="270"/>
      <c r="M37" s="271">
        <v>10</v>
      </c>
      <c r="N37" s="272">
        <f t="shared" ref="N37:N43" si="0">K37/M37</f>
        <v>14228.131837660147</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124855.10980553164</v>
      </c>
      <c r="L38" s="270"/>
      <c r="M38" s="271">
        <v>10</v>
      </c>
      <c r="N38" s="272">
        <f t="shared" si="0"/>
        <v>12485.510980553165</v>
      </c>
    </row>
    <row r="39" spans="1:14">
      <c r="A39" t="s">
        <v>284</v>
      </c>
      <c r="B39" s="840" t="str">
        <f>VLOOKUP(A39,EQUIPOS!A9:D154,3,FALSE)</f>
        <v>Planta de asfalto en caliente</v>
      </c>
      <c r="C39" s="841"/>
      <c r="D39" s="841"/>
      <c r="E39" s="841"/>
      <c r="F39" s="841"/>
      <c r="G39" s="841"/>
      <c r="H39" s="842"/>
      <c r="I39" s="267"/>
      <c r="J39" s="268"/>
      <c r="K39" s="269">
        <f>VLOOKUP(A39,EQUIPOS!A9:D166,4,FALSE)</f>
        <v>489534.56373232492</v>
      </c>
      <c r="L39" s="270"/>
      <c r="M39" s="271">
        <v>10</v>
      </c>
      <c r="N39" s="272">
        <f t="shared" si="0"/>
        <v>48953.45637323249</v>
      </c>
    </row>
    <row r="40" spans="1:14">
      <c r="A40" t="s">
        <v>290</v>
      </c>
      <c r="B40" s="840" t="str">
        <f>VLOOKUP(A40,EQUIPOS!A10:D154,3,FALSE)</f>
        <v>Planta trituradora</v>
      </c>
      <c r="C40" s="841"/>
      <c r="D40" s="841"/>
      <c r="E40" s="841"/>
      <c r="F40" s="841"/>
      <c r="G40" s="841"/>
      <c r="H40" s="842"/>
      <c r="I40" s="267"/>
      <c r="J40" s="268"/>
      <c r="K40" s="269">
        <f>VLOOKUP(A40,EQUIPOS!A10:D167,4,FALSE)</f>
        <v>707823.34258397401</v>
      </c>
      <c r="L40" s="270"/>
      <c r="M40" s="271">
        <v>30</v>
      </c>
      <c r="N40" s="272">
        <f t="shared" si="0"/>
        <v>23594.1114194658</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202889.55343398894</v>
      </c>
      <c r="L41" s="270"/>
      <c r="M41" s="271">
        <v>30</v>
      </c>
      <c r="N41" s="272">
        <f t="shared" si="0"/>
        <v>6762.985114466298</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77211.314790321252</v>
      </c>
      <c r="L42" s="270"/>
      <c r="M42" s="271">
        <v>10</v>
      </c>
      <c r="N42" s="272">
        <f t="shared" si="0"/>
        <v>7721.1314790321248</v>
      </c>
    </row>
    <row r="43" spans="1:14">
      <c r="A43" t="s">
        <v>373</v>
      </c>
      <c r="B43" s="840" t="str">
        <f>VLOOKUP(A43,EQUIPOS!A13:D157,3,FALSE)</f>
        <v>Volqueta 6 m3</v>
      </c>
      <c r="C43" s="841"/>
      <c r="D43" s="841"/>
      <c r="E43" s="841"/>
      <c r="F43" s="841"/>
      <c r="G43" s="841"/>
      <c r="H43" s="842"/>
      <c r="I43" s="267"/>
      <c r="J43" s="268"/>
      <c r="K43" s="269">
        <f>VLOOKUP(A43,EQUIPOS!A13:D170,4,FALSE)</f>
        <v>83236.739870354431</v>
      </c>
      <c r="L43" s="270"/>
      <c r="M43" s="271">
        <v>10</v>
      </c>
      <c r="N43" s="272">
        <f t="shared" si="0"/>
        <v>8323.6739870354431</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959.29946129502503</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127547.29850055078</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59254.600993255212</v>
      </c>
      <c r="N54" s="272">
        <f>K54*M54</f>
        <v>82956.441390557287</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1.4291462206165451</v>
      </c>
      <c r="N55" s="272">
        <f>K55*M55</f>
        <v>35.728655515413628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82992.170046072701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1404.1158416360727</v>
      </c>
      <c r="M64" s="832"/>
      <c r="N64" s="287">
        <f>K64*L64</f>
        <v>1965.7621782905017</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31">
        <f>VLOOKUP(A65,TRANSPORTE!A6:D117,4,FALSE)</f>
        <v>1541.0743318116138</v>
      </c>
      <c r="M65" s="832"/>
      <c r="N65" s="287">
        <f>K65*L65</f>
        <v>1926.3429147645172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3892.1050930550191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9592.9946129502496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224024.56825262876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44804.913650525756</v>
      </c>
      <c r="M88" s="862"/>
      <c r="N88" s="51"/>
    </row>
    <row r="89" spans="1:14">
      <c r="B89" s="89" t="s">
        <v>973</v>
      </c>
      <c r="C89" s="90"/>
      <c r="D89" s="90"/>
      <c r="E89" s="90"/>
      <c r="F89" s="90"/>
      <c r="G89" s="90"/>
      <c r="H89" s="90"/>
      <c r="I89" s="87"/>
      <c r="J89" s="88"/>
      <c r="K89" s="304">
        <v>0.05</v>
      </c>
      <c r="L89" s="861">
        <f>N83*K89</f>
        <v>11201.228412631439</v>
      </c>
      <c r="M89" s="862"/>
      <c r="N89" s="51"/>
    </row>
    <row r="90" spans="1:14" ht="15.75" thickBot="1">
      <c r="B90" s="91" t="s">
        <v>974</v>
      </c>
      <c r="C90" s="92"/>
      <c r="D90" s="92"/>
      <c r="E90" s="92"/>
      <c r="F90" s="92"/>
      <c r="G90" s="92"/>
      <c r="H90" s="92"/>
      <c r="I90" s="93"/>
      <c r="J90" s="94"/>
      <c r="K90" s="305">
        <v>0.05</v>
      </c>
      <c r="L90" s="863">
        <f>N83*K90</f>
        <v>11201.228412631439</v>
      </c>
      <c r="M90" s="864"/>
      <c r="N90" s="51"/>
    </row>
    <row r="91" spans="1:14" ht="15.75" thickBot="1">
      <c r="B91" s="827" t="s">
        <v>953</v>
      </c>
      <c r="C91" s="828"/>
      <c r="D91" s="828"/>
      <c r="E91" s="828"/>
      <c r="F91" s="828"/>
      <c r="G91" s="828"/>
      <c r="H91" s="828"/>
      <c r="I91" s="828"/>
      <c r="J91" s="828"/>
      <c r="K91" s="828"/>
      <c r="L91" s="828"/>
      <c r="M91" s="829"/>
      <c r="N91" s="52">
        <f>L88+L89+L90</f>
        <v>67207.37047578863</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291231.93872841739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135569.93543430892</v>
      </c>
      <c r="L36" s="270"/>
      <c r="M36" s="271">
        <v>30</v>
      </c>
      <c r="N36" s="272">
        <f>K36/M36</f>
        <v>4518.9978478102976</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142281.31837660147</v>
      </c>
      <c r="L37" s="270"/>
      <c r="M37" s="271">
        <v>10</v>
      </c>
      <c r="N37" s="272">
        <f t="shared" ref="N37:N43" si="0">K37/M37</f>
        <v>14228.131837660147</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124855.10980553164</v>
      </c>
      <c r="L38" s="270"/>
      <c r="M38" s="271">
        <v>10</v>
      </c>
      <c r="N38" s="272">
        <f t="shared" si="0"/>
        <v>12485.510980553165</v>
      </c>
    </row>
    <row r="39" spans="1:14">
      <c r="A39" t="s">
        <v>284</v>
      </c>
      <c r="B39" s="840" t="str">
        <f>VLOOKUP(A39,EQUIPOS!A9:D154,3,FALSE)</f>
        <v>Planta de asfalto en caliente</v>
      </c>
      <c r="C39" s="841"/>
      <c r="D39" s="841"/>
      <c r="E39" s="841"/>
      <c r="F39" s="841"/>
      <c r="G39" s="841"/>
      <c r="H39" s="842"/>
      <c r="I39" s="267"/>
      <c r="J39" s="268"/>
      <c r="K39" s="269">
        <f>VLOOKUP(A39,EQUIPOS!A9:D166,4,FALSE)</f>
        <v>489534.56373232492</v>
      </c>
      <c r="L39" s="270"/>
      <c r="M39" s="271">
        <v>10</v>
      </c>
      <c r="N39" s="272">
        <f t="shared" si="0"/>
        <v>48953.45637323249</v>
      </c>
    </row>
    <row r="40" spans="1:14">
      <c r="A40" t="s">
        <v>290</v>
      </c>
      <c r="B40" s="840" t="str">
        <f>VLOOKUP(A40,EQUIPOS!A10:D154,3,FALSE)</f>
        <v>Planta trituradora</v>
      </c>
      <c r="C40" s="841"/>
      <c r="D40" s="841"/>
      <c r="E40" s="841"/>
      <c r="F40" s="841"/>
      <c r="G40" s="841"/>
      <c r="H40" s="842"/>
      <c r="I40" s="267"/>
      <c r="J40" s="268"/>
      <c r="K40" s="269">
        <f>VLOOKUP(A40,EQUIPOS!A10:D167,4,FALSE)</f>
        <v>707823.34258397401</v>
      </c>
      <c r="L40" s="270"/>
      <c r="M40" s="271">
        <v>30</v>
      </c>
      <c r="N40" s="272">
        <f t="shared" si="0"/>
        <v>23594.1114194658</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202889.55343398894</v>
      </c>
      <c r="L41" s="270"/>
      <c r="M41" s="271">
        <v>30</v>
      </c>
      <c r="N41" s="272">
        <f t="shared" si="0"/>
        <v>6762.985114466298</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77211.314790321252</v>
      </c>
      <c r="L42" s="270"/>
      <c r="M42" s="271">
        <v>10</v>
      </c>
      <c r="N42" s="272">
        <f t="shared" si="0"/>
        <v>7721.1314790321248</v>
      </c>
    </row>
    <row r="43" spans="1:14">
      <c r="A43" t="s">
        <v>373</v>
      </c>
      <c r="B43" s="840" t="str">
        <f>VLOOKUP(A43,EQUIPOS!A13:D157,3,FALSE)</f>
        <v>Volqueta 6 m3</v>
      </c>
      <c r="C43" s="841"/>
      <c r="D43" s="841"/>
      <c r="E43" s="841"/>
      <c r="F43" s="841"/>
      <c r="G43" s="841"/>
      <c r="H43" s="842"/>
      <c r="I43" s="267"/>
      <c r="J43" s="268"/>
      <c r="K43" s="269">
        <f>VLOOKUP(A43,EQUIPOS!A13:D170,4,FALSE)</f>
        <v>83236.739870354431</v>
      </c>
      <c r="L43" s="270"/>
      <c r="M43" s="271">
        <v>10</v>
      </c>
      <c r="N43" s="272">
        <f t="shared" si="0"/>
        <v>8323.6739870354431</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959.29946129502503</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127547.29850055078</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59254.600993255212</v>
      </c>
      <c r="N54" s="272">
        <f>K54*M54</f>
        <v>82956.441390557287</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1.4291462206165451</v>
      </c>
      <c r="N55" s="272">
        <f>K55*M55</f>
        <v>35.728655515413628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82992.170046072701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1404.1158416360727</v>
      </c>
      <c r="M64" s="832"/>
      <c r="N64" s="287">
        <f>K64*L64</f>
        <v>1965.7621782905017</v>
      </c>
    </row>
    <row r="65" spans="1:15">
      <c r="A65" t="s">
        <v>1293</v>
      </c>
      <c r="B65" s="46" t="str">
        <f>VLOOKUP(A65,TRANSPORTE!A6:D117,3,FALSE)</f>
        <v>Transporte de mezcla</v>
      </c>
      <c r="C65" s="47"/>
      <c r="D65" s="47"/>
      <c r="E65" s="47"/>
      <c r="F65" s="47"/>
      <c r="G65" s="47"/>
      <c r="H65" s="311" t="s">
        <v>1468</v>
      </c>
      <c r="I65" s="279">
        <v>1.25</v>
      </c>
      <c r="J65" s="286">
        <v>1</v>
      </c>
      <c r="K65" s="279">
        <f>I65*J65</f>
        <v>1.25</v>
      </c>
      <c r="L65" s="831">
        <f>VLOOKUP(A65,TRANSPORTE!A6:D117,4,FALSE)</f>
        <v>1541.0743318116138</v>
      </c>
      <c r="M65" s="832"/>
      <c r="N65" s="287">
        <f>K65*L65</f>
        <v>1926.3429147645172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3892.1050930550191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9592.9946129502496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224024.56825262876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44804.913650525756</v>
      </c>
      <c r="M88" s="862"/>
      <c r="N88" s="51"/>
    </row>
    <row r="89" spans="1:14">
      <c r="B89" s="89" t="s">
        <v>973</v>
      </c>
      <c r="C89" s="90"/>
      <c r="D89" s="90"/>
      <c r="E89" s="90"/>
      <c r="F89" s="90"/>
      <c r="G89" s="90"/>
      <c r="H89" s="90"/>
      <c r="I89" s="87"/>
      <c r="J89" s="88"/>
      <c r="K89" s="304">
        <v>0.05</v>
      </c>
      <c r="L89" s="861">
        <f>N83*K89</f>
        <v>11201.228412631439</v>
      </c>
      <c r="M89" s="862"/>
      <c r="N89" s="51"/>
    </row>
    <row r="90" spans="1:14" ht="15.75" thickBot="1">
      <c r="B90" s="91" t="s">
        <v>974</v>
      </c>
      <c r="C90" s="92"/>
      <c r="D90" s="92"/>
      <c r="E90" s="92"/>
      <c r="F90" s="92"/>
      <c r="G90" s="92"/>
      <c r="H90" s="92"/>
      <c r="I90" s="93"/>
      <c r="J90" s="94"/>
      <c r="K90" s="305">
        <v>0.05</v>
      </c>
      <c r="L90" s="863">
        <f>N83*K90</f>
        <v>11201.228412631439</v>
      </c>
      <c r="M90" s="864"/>
      <c r="N90" s="51"/>
    </row>
    <row r="91" spans="1:14" ht="15.75" thickBot="1">
      <c r="B91" s="827" t="s">
        <v>953</v>
      </c>
      <c r="C91" s="828"/>
      <c r="D91" s="828"/>
      <c r="E91" s="828"/>
      <c r="F91" s="828"/>
      <c r="G91" s="828"/>
      <c r="H91" s="828"/>
      <c r="I91" s="828"/>
      <c r="J91" s="828"/>
      <c r="K91" s="828"/>
      <c r="L91" s="828"/>
      <c r="M91" s="829"/>
      <c r="N91" s="52">
        <f>L88+L89+L90</f>
        <v>67207.37047578863</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291231.93872841739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135569.93543430892</v>
      </c>
      <c r="L36" s="270"/>
      <c r="M36" s="271">
        <v>30</v>
      </c>
      <c r="N36" s="272">
        <f>K36/M36</f>
        <v>4518.9978478102976</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142281.31837660147</v>
      </c>
      <c r="L37" s="270"/>
      <c r="M37" s="271">
        <v>8</v>
      </c>
      <c r="N37" s="272">
        <f t="shared" ref="N37:N43" si="0">K37/M37</f>
        <v>17785.164797075184</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124855.10980553164</v>
      </c>
      <c r="L38" s="270"/>
      <c r="M38" s="271">
        <v>8</v>
      </c>
      <c r="N38" s="272">
        <f t="shared" si="0"/>
        <v>15606.888725691455</v>
      </c>
    </row>
    <row r="39" spans="1:14">
      <c r="A39" t="s">
        <v>284</v>
      </c>
      <c r="B39" s="840" t="str">
        <f>VLOOKUP(A39,EQUIPOS!A9:D154,3,FALSE)</f>
        <v>Planta de asfalto en caliente</v>
      </c>
      <c r="C39" s="841"/>
      <c r="D39" s="841"/>
      <c r="E39" s="841"/>
      <c r="F39" s="841"/>
      <c r="G39" s="841"/>
      <c r="H39" s="842"/>
      <c r="I39" s="267"/>
      <c r="J39" s="268"/>
      <c r="K39" s="269">
        <f>VLOOKUP(A39,EQUIPOS!A9:D166,4,FALSE)</f>
        <v>489534.56373232492</v>
      </c>
      <c r="L39" s="270"/>
      <c r="M39" s="271">
        <v>8</v>
      </c>
      <c r="N39" s="272">
        <f t="shared" si="0"/>
        <v>61191.820466540616</v>
      </c>
    </row>
    <row r="40" spans="1:14">
      <c r="A40" t="s">
        <v>290</v>
      </c>
      <c r="B40" s="840" t="str">
        <f>VLOOKUP(A40,EQUIPOS!A10:D154,3,FALSE)</f>
        <v>Planta trituradora</v>
      </c>
      <c r="C40" s="841"/>
      <c r="D40" s="841"/>
      <c r="E40" s="841"/>
      <c r="F40" s="841"/>
      <c r="G40" s="841"/>
      <c r="H40" s="842"/>
      <c r="I40" s="267"/>
      <c r="J40" s="268"/>
      <c r="K40" s="269">
        <f>VLOOKUP(A40,EQUIPOS!A10:D167,4,FALSE)</f>
        <v>707823.34258397401</v>
      </c>
      <c r="L40" s="270"/>
      <c r="M40" s="271">
        <v>30</v>
      </c>
      <c r="N40" s="272">
        <f t="shared" si="0"/>
        <v>23594.1114194658</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202889.55343398894</v>
      </c>
      <c r="L41" s="270"/>
      <c r="M41" s="271">
        <v>30</v>
      </c>
      <c r="N41" s="272">
        <f t="shared" si="0"/>
        <v>6762.985114466298</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77211.314790321252</v>
      </c>
      <c r="L42" s="270"/>
      <c r="M42" s="271">
        <v>8</v>
      </c>
      <c r="N42" s="272">
        <f t="shared" si="0"/>
        <v>9651.4143487901565</v>
      </c>
    </row>
    <row r="43" spans="1:14">
      <c r="A43" t="s">
        <v>373</v>
      </c>
      <c r="B43" s="840" t="str">
        <f>VLOOKUP(A43,EQUIPOS!A13:D157,3,FALSE)</f>
        <v>Volqueta 6 m3</v>
      </c>
      <c r="C43" s="841"/>
      <c r="D43" s="841"/>
      <c r="E43" s="841"/>
      <c r="F43" s="841"/>
      <c r="G43" s="841"/>
      <c r="H43" s="842"/>
      <c r="I43" s="267"/>
      <c r="J43" s="268"/>
      <c r="K43" s="269">
        <f>VLOOKUP(A43,EQUIPOS!A13:D170,4,FALSE)</f>
        <v>83236.739870354431</v>
      </c>
      <c r="L43" s="270"/>
      <c r="M43" s="271">
        <v>8</v>
      </c>
      <c r="N43" s="272">
        <f t="shared" si="0"/>
        <v>10404.592483794304</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1065.8882903278056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150581.86349396192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59254.600993255212</v>
      </c>
      <c r="N53" s="272">
        <f>K53*M53</f>
        <v>82956.441390557287</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1.4291462206165451</v>
      </c>
      <c r="N54" s="272">
        <f>K54*M54</f>
        <v>35.728655515413628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82992.170046072701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1404.1158416360727</v>
      </c>
      <c r="M63" s="832"/>
      <c r="N63" s="287">
        <f>K63*L63</f>
        <v>1965.7621782905017</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31">
        <f>VLOOKUP(A64,TRANSPORTE!A6:D117,4,FALSE)</f>
        <v>1404.1158416360727</v>
      </c>
      <c r="M64" s="832"/>
      <c r="N64" s="287">
        <f>K64*L64</f>
        <v>1755.1448020450907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3720.9069803355924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10658.882903278056</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247953.82342364825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49590.764684729656</v>
      </c>
      <c r="M87" s="862"/>
      <c r="N87" s="51"/>
    </row>
    <row r="88" spans="1:14">
      <c r="B88" s="89" t="s">
        <v>973</v>
      </c>
      <c r="C88" s="90"/>
      <c r="D88" s="90"/>
      <c r="E88" s="90"/>
      <c r="F88" s="90"/>
      <c r="G88" s="90"/>
      <c r="H88" s="90"/>
      <c r="I88" s="87"/>
      <c r="J88" s="88"/>
      <c r="K88" s="304">
        <v>0.05</v>
      </c>
      <c r="L88" s="861">
        <f>N82*K88</f>
        <v>12397.691171182414</v>
      </c>
      <c r="M88" s="862"/>
      <c r="N88" s="51"/>
    </row>
    <row r="89" spans="1:14" ht="15.75" thickBot="1">
      <c r="B89" s="91" t="s">
        <v>974</v>
      </c>
      <c r="C89" s="92"/>
      <c r="D89" s="92"/>
      <c r="E89" s="92"/>
      <c r="F89" s="92"/>
      <c r="G89" s="92"/>
      <c r="H89" s="92"/>
      <c r="I89" s="93"/>
      <c r="J89" s="94"/>
      <c r="K89" s="305">
        <v>0.05</v>
      </c>
      <c r="L89" s="863">
        <f>N82*K89</f>
        <v>12397.691171182414</v>
      </c>
      <c r="M89" s="864"/>
      <c r="N89" s="51"/>
    </row>
    <row r="90" spans="1:14" ht="15.75" thickBot="1">
      <c r="B90" s="827" t="s">
        <v>953</v>
      </c>
      <c r="C90" s="828"/>
      <c r="D90" s="828"/>
      <c r="E90" s="828"/>
      <c r="F90" s="828"/>
      <c r="G90" s="828"/>
      <c r="H90" s="828"/>
      <c r="I90" s="828"/>
      <c r="J90" s="828"/>
      <c r="K90" s="828"/>
      <c r="L90" s="828"/>
      <c r="M90" s="829"/>
      <c r="N90" s="52">
        <f>L87+L88+L89</f>
        <v>74386.147027094485</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322339.97045074275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135569.93543430892</v>
      </c>
      <c r="L36" s="270"/>
      <c r="M36" s="271">
        <v>30</v>
      </c>
      <c r="N36" s="272">
        <f>K36/M36</f>
        <v>4518.9978478102976</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142281.31837660147</v>
      </c>
      <c r="L37" s="270"/>
      <c r="M37" s="271">
        <v>8</v>
      </c>
      <c r="N37" s="272">
        <f t="shared" ref="N37:N43" si="0">K37/M37</f>
        <v>17785.164797075184</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124855.10980553164</v>
      </c>
      <c r="L38" s="270"/>
      <c r="M38" s="271">
        <v>8</v>
      </c>
      <c r="N38" s="272">
        <f t="shared" si="0"/>
        <v>15606.888725691455</v>
      </c>
    </row>
    <row r="39" spans="1:14">
      <c r="A39" t="s">
        <v>284</v>
      </c>
      <c r="B39" s="840" t="str">
        <f>VLOOKUP(A39,EQUIPOS!A9:D154,3,FALSE)</f>
        <v>Planta de asfalto en caliente</v>
      </c>
      <c r="C39" s="841"/>
      <c r="D39" s="841"/>
      <c r="E39" s="841"/>
      <c r="F39" s="841"/>
      <c r="G39" s="841"/>
      <c r="H39" s="842"/>
      <c r="I39" s="267"/>
      <c r="J39" s="268"/>
      <c r="K39" s="269">
        <f>VLOOKUP(A39,EQUIPOS!A9:D166,4,FALSE)</f>
        <v>489534.56373232492</v>
      </c>
      <c r="L39" s="270"/>
      <c r="M39" s="271">
        <v>8</v>
      </c>
      <c r="N39" s="272">
        <f t="shared" si="0"/>
        <v>61191.820466540616</v>
      </c>
    </row>
    <row r="40" spans="1:14">
      <c r="A40" t="s">
        <v>290</v>
      </c>
      <c r="B40" s="840" t="str">
        <f>VLOOKUP(A40,EQUIPOS!A10:D154,3,FALSE)</f>
        <v>Planta trituradora</v>
      </c>
      <c r="C40" s="841"/>
      <c r="D40" s="841"/>
      <c r="E40" s="841"/>
      <c r="F40" s="841"/>
      <c r="G40" s="841"/>
      <c r="H40" s="842"/>
      <c r="I40" s="267"/>
      <c r="J40" s="268"/>
      <c r="K40" s="269">
        <f>VLOOKUP(A40,EQUIPOS!A10:D167,4,FALSE)</f>
        <v>707823.34258397401</v>
      </c>
      <c r="L40" s="270"/>
      <c r="M40" s="271">
        <v>30</v>
      </c>
      <c r="N40" s="272">
        <f t="shared" si="0"/>
        <v>23594.1114194658</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202889.55343398894</v>
      </c>
      <c r="L41" s="270"/>
      <c r="M41" s="271">
        <v>30</v>
      </c>
      <c r="N41" s="272">
        <f t="shared" si="0"/>
        <v>6762.985114466298</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77211.314790321252</v>
      </c>
      <c r="L42" s="270"/>
      <c r="M42" s="271">
        <v>8</v>
      </c>
      <c r="N42" s="272">
        <f t="shared" si="0"/>
        <v>9651.4143487901565</v>
      </c>
    </row>
    <row r="43" spans="1:14">
      <c r="A43" t="s">
        <v>373</v>
      </c>
      <c r="B43" s="840" t="str">
        <f>VLOOKUP(A43,EQUIPOS!A13:D157,3,FALSE)</f>
        <v>Volqueta 6 m3</v>
      </c>
      <c r="C43" s="841"/>
      <c r="D43" s="841"/>
      <c r="E43" s="841"/>
      <c r="F43" s="841"/>
      <c r="G43" s="841"/>
      <c r="H43" s="842"/>
      <c r="I43" s="267"/>
      <c r="J43" s="268"/>
      <c r="K43" s="269">
        <f>VLOOKUP(A43,EQUIPOS!A13:D170,4,FALSE)</f>
        <v>83236.739870354431</v>
      </c>
      <c r="L43" s="270"/>
      <c r="M43" s="271">
        <v>8</v>
      </c>
      <c r="N43" s="272">
        <f t="shared" si="0"/>
        <v>10404.592483794304</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1065.8882903278056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150581.86349396192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59254.600993255212</v>
      </c>
      <c r="N53" s="272">
        <f>K53*M53</f>
        <v>82956.441390557287</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1.4291462206165451</v>
      </c>
      <c r="N54" s="272">
        <f>K54*M54</f>
        <v>35.728655515413628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82992.170046072701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1404.1158416360727</v>
      </c>
      <c r="M63" s="832"/>
      <c r="N63" s="287">
        <f>K63*L63</f>
        <v>1965.7621782905017</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31">
        <f>VLOOKUP(A64,TRANSPORTE!A6:D117,4,FALSE)</f>
        <v>1541.0743318116138</v>
      </c>
      <c r="M64" s="832"/>
      <c r="N64" s="287">
        <f>K64*L64</f>
        <v>1926.3429147645172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3892.1050930550191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127"/>
    </row>
    <row r="80" spans="1:15" ht="15.75" thickBot="1">
      <c r="B80" s="833" t="s">
        <v>953</v>
      </c>
      <c r="C80" s="834"/>
      <c r="D80" s="834"/>
      <c r="E80" s="834"/>
      <c r="F80" s="834"/>
      <c r="G80" s="834"/>
      <c r="H80" s="834"/>
      <c r="I80" s="834"/>
      <c r="J80" s="834"/>
      <c r="K80" s="834"/>
      <c r="L80" s="834"/>
      <c r="M80" s="835"/>
      <c r="N80" s="460">
        <f>SUM(N74:N79)</f>
        <v>10658.882903278056</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248125.02153636768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49625.004307273543</v>
      </c>
      <c r="M87" s="862"/>
      <c r="N87" s="51"/>
    </row>
    <row r="88" spans="1:14">
      <c r="B88" s="89" t="s">
        <v>973</v>
      </c>
      <c r="C88" s="90"/>
      <c r="D88" s="90"/>
      <c r="E88" s="90"/>
      <c r="F88" s="90"/>
      <c r="G88" s="90"/>
      <c r="H88" s="90"/>
      <c r="I88" s="87"/>
      <c r="J88" s="88"/>
      <c r="K88" s="304">
        <v>0.05</v>
      </c>
      <c r="L88" s="861">
        <f>N82*K88</f>
        <v>12406.251076818386</v>
      </c>
      <c r="M88" s="862"/>
      <c r="N88" s="51"/>
    </row>
    <row r="89" spans="1:14" ht="15.75" thickBot="1">
      <c r="B89" s="91" t="s">
        <v>974</v>
      </c>
      <c r="C89" s="92"/>
      <c r="D89" s="92"/>
      <c r="E89" s="92"/>
      <c r="F89" s="92"/>
      <c r="G89" s="92"/>
      <c r="H89" s="92"/>
      <c r="I89" s="93"/>
      <c r="J89" s="94"/>
      <c r="K89" s="305">
        <v>0.05</v>
      </c>
      <c r="L89" s="863">
        <f>N82*K89</f>
        <v>12406.251076818386</v>
      </c>
      <c r="M89" s="864"/>
      <c r="N89" s="51"/>
    </row>
    <row r="90" spans="1:14" ht="15.75" thickBot="1">
      <c r="B90" s="827" t="s">
        <v>953</v>
      </c>
      <c r="C90" s="828"/>
      <c r="D90" s="828"/>
      <c r="E90" s="828"/>
      <c r="F90" s="828"/>
      <c r="G90" s="828"/>
      <c r="H90" s="828"/>
      <c r="I90" s="828"/>
      <c r="J90" s="828"/>
      <c r="K90" s="828"/>
      <c r="L90" s="828"/>
      <c r="M90" s="829"/>
      <c r="N90" s="52">
        <f>L87+L88+L89</f>
        <v>74437.506460910314</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322562.52799727803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135569.93543430892</v>
      </c>
      <c r="L36" s="270"/>
      <c r="M36" s="271">
        <v>30</v>
      </c>
      <c r="N36" s="272">
        <f>K36/M36</f>
        <v>4518.9978478102976</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142281.31837660147</v>
      </c>
      <c r="L37" s="270"/>
      <c r="M37" s="271">
        <v>8</v>
      </c>
      <c r="N37" s="272">
        <f t="shared" ref="N37:N43" si="0">K37/M37</f>
        <v>17785.164797075184</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124855.10980553164</v>
      </c>
      <c r="L38" s="270"/>
      <c r="M38" s="271">
        <v>8</v>
      </c>
      <c r="N38" s="272">
        <f t="shared" si="0"/>
        <v>15606.888725691455</v>
      </c>
    </row>
    <row r="39" spans="1:14">
      <c r="A39" t="s">
        <v>284</v>
      </c>
      <c r="B39" s="840" t="str">
        <f>VLOOKUP(A39,EQUIPOS!A9:D154,3,FALSE)</f>
        <v>Planta de asfalto en caliente</v>
      </c>
      <c r="C39" s="841"/>
      <c r="D39" s="841"/>
      <c r="E39" s="841"/>
      <c r="F39" s="841"/>
      <c r="G39" s="841"/>
      <c r="H39" s="842"/>
      <c r="I39" s="267"/>
      <c r="J39" s="268"/>
      <c r="K39" s="269">
        <f>VLOOKUP(A39,EQUIPOS!A9:D166,4,FALSE)</f>
        <v>489534.56373232492</v>
      </c>
      <c r="L39" s="270"/>
      <c r="M39" s="271">
        <v>8</v>
      </c>
      <c r="N39" s="272">
        <f t="shared" si="0"/>
        <v>61191.820466540616</v>
      </c>
    </row>
    <row r="40" spans="1:14">
      <c r="A40" t="s">
        <v>290</v>
      </c>
      <c r="B40" s="840" t="str">
        <f>VLOOKUP(A40,EQUIPOS!A10:D154,3,FALSE)</f>
        <v>Planta trituradora</v>
      </c>
      <c r="C40" s="841"/>
      <c r="D40" s="841"/>
      <c r="E40" s="841"/>
      <c r="F40" s="841"/>
      <c r="G40" s="841"/>
      <c r="H40" s="842"/>
      <c r="I40" s="267"/>
      <c r="J40" s="268"/>
      <c r="K40" s="269">
        <f>VLOOKUP(A40,EQUIPOS!A10:D167,4,FALSE)</f>
        <v>707823.34258397401</v>
      </c>
      <c r="L40" s="270"/>
      <c r="M40" s="271">
        <v>30</v>
      </c>
      <c r="N40" s="272">
        <f t="shared" si="0"/>
        <v>23594.1114194658</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202889.55343398894</v>
      </c>
      <c r="L41" s="270"/>
      <c r="M41" s="271">
        <v>30</v>
      </c>
      <c r="N41" s="272">
        <f t="shared" si="0"/>
        <v>6762.985114466298</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77211.314790321252</v>
      </c>
      <c r="L42" s="270"/>
      <c r="M42" s="271">
        <v>8</v>
      </c>
      <c r="N42" s="272">
        <f t="shared" si="0"/>
        <v>9651.4143487901565</v>
      </c>
    </row>
    <row r="43" spans="1:14">
      <c r="A43" t="s">
        <v>373</v>
      </c>
      <c r="B43" s="840" t="str">
        <f>VLOOKUP(A43,EQUIPOS!A13:D157,3,FALSE)</f>
        <v>Volqueta 6 m3</v>
      </c>
      <c r="C43" s="841"/>
      <c r="D43" s="841"/>
      <c r="E43" s="841"/>
      <c r="F43" s="841"/>
      <c r="G43" s="841"/>
      <c r="H43" s="842"/>
      <c r="I43" s="267"/>
      <c r="J43" s="268"/>
      <c r="K43" s="269">
        <f>VLOOKUP(A43,EQUIPOS!A13:D170,4,FALSE)</f>
        <v>83236.739870354431</v>
      </c>
      <c r="L43" s="270"/>
      <c r="M43" s="271">
        <v>8</v>
      </c>
      <c r="N43" s="272">
        <f t="shared" si="0"/>
        <v>10404.592483794304</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1065.8882903278056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150581.86349396192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59254.600993255212</v>
      </c>
      <c r="N53" s="272">
        <f>K53*M53</f>
        <v>82956.441390557287</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1.4291462206165451</v>
      </c>
      <c r="N54" s="272">
        <f>K54*M54</f>
        <v>35.728655515413628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82992.170046072701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1404.1158416360727</v>
      </c>
      <c r="M63" s="832"/>
      <c r="N63" s="287">
        <f>K63*L63</f>
        <v>1965.7621782905017</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31">
        <f>VLOOKUP(A64,TRANSPORTE!A6:D117,4,FALSE)</f>
        <v>1541.0743318116138</v>
      </c>
      <c r="M64" s="832"/>
      <c r="N64" s="287">
        <f>K64*L64</f>
        <v>1926.3429147645172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3892.1050930550191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10658.882903278056</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248125.02153636768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49625.004307273543</v>
      </c>
      <c r="M87" s="862"/>
      <c r="N87" s="51"/>
    </row>
    <row r="88" spans="1:14">
      <c r="B88" s="89" t="s">
        <v>973</v>
      </c>
      <c r="C88" s="90"/>
      <c r="D88" s="90"/>
      <c r="E88" s="90"/>
      <c r="F88" s="90"/>
      <c r="G88" s="90"/>
      <c r="H88" s="90"/>
      <c r="I88" s="87"/>
      <c r="J88" s="88"/>
      <c r="K88" s="304">
        <v>0.05</v>
      </c>
      <c r="L88" s="861">
        <f>N82*K88</f>
        <v>12406.251076818386</v>
      </c>
      <c r="M88" s="862"/>
      <c r="N88" s="51"/>
    </row>
    <row r="89" spans="1:14" ht="15.75" thickBot="1">
      <c r="B89" s="91" t="s">
        <v>974</v>
      </c>
      <c r="C89" s="92"/>
      <c r="D89" s="92"/>
      <c r="E89" s="92"/>
      <c r="F89" s="92"/>
      <c r="G89" s="92"/>
      <c r="H89" s="92"/>
      <c r="I89" s="93"/>
      <c r="J89" s="94"/>
      <c r="K89" s="305">
        <v>0.05</v>
      </c>
      <c r="L89" s="863">
        <f>N82*K89</f>
        <v>12406.251076818386</v>
      </c>
      <c r="M89" s="864"/>
      <c r="N89" s="51"/>
    </row>
    <row r="90" spans="1:14" ht="15.75" thickBot="1">
      <c r="B90" s="827" t="s">
        <v>953</v>
      </c>
      <c r="C90" s="828"/>
      <c r="D90" s="828"/>
      <c r="E90" s="828"/>
      <c r="F90" s="828"/>
      <c r="G90" s="828"/>
      <c r="H90" s="828"/>
      <c r="I90" s="828"/>
      <c r="J90" s="828"/>
      <c r="K90" s="828"/>
      <c r="L90" s="828"/>
      <c r="M90" s="829"/>
      <c r="N90" s="52">
        <f>L87+L88+L89</f>
        <v>74437.506460910314</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322562.52799727803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135569.93543430892</v>
      </c>
      <c r="L36" s="270"/>
      <c r="M36" s="271">
        <v>30</v>
      </c>
      <c r="N36" s="272">
        <f>K36/M36</f>
        <v>4518.9978478102976</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142281.31837660147</v>
      </c>
      <c r="L37" s="270"/>
      <c r="M37" s="271">
        <v>10</v>
      </c>
      <c r="N37" s="272">
        <f t="shared" ref="N37:N43" si="0">K37/M37</f>
        <v>14228.131837660147</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124855.10980553164</v>
      </c>
      <c r="L38" s="270"/>
      <c r="M38" s="271">
        <v>10</v>
      </c>
      <c r="N38" s="272">
        <f t="shared" si="0"/>
        <v>12485.510980553165</v>
      </c>
    </row>
    <row r="39" spans="1:14">
      <c r="A39" t="s">
        <v>284</v>
      </c>
      <c r="B39" s="840" t="str">
        <f>VLOOKUP(A39,EQUIPOS!A9:D154,3,FALSE)</f>
        <v>Planta de asfalto en caliente</v>
      </c>
      <c r="C39" s="841"/>
      <c r="D39" s="841"/>
      <c r="E39" s="841"/>
      <c r="F39" s="841"/>
      <c r="G39" s="841"/>
      <c r="H39" s="842"/>
      <c r="I39" s="267"/>
      <c r="J39" s="268"/>
      <c r="K39" s="269">
        <f>VLOOKUP(A39,EQUIPOS!A9:D166,4,FALSE)</f>
        <v>489534.56373232492</v>
      </c>
      <c r="L39" s="270"/>
      <c r="M39" s="271">
        <v>10</v>
      </c>
      <c r="N39" s="272">
        <f t="shared" si="0"/>
        <v>48953.45637323249</v>
      </c>
    </row>
    <row r="40" spans="1:14">
      <c r="A40" t="s">
        <v>290</v>
      </c>
      <c r="B40" s="840" t="str">
        <f>VLOOKUP(A40,EQUIPOS!A10:D154,3,FALSE)</f>
        <v>Planta trituradora</v>
      </c>
      <c r="C40" s="841"/>
      <c r="D40" s="841"/>
      <c r="E40" s="841"/>
      <c r="F40" s="841"/>
      <c r="G40" s="841"/>
      <c r="H40" s="842"/>
      <c r="I40" s="267"/>
      <c r="J40" s="268"/>
      <c r="K40" s="269">
        <f>VLOOKUP(A40,EQUIPOS!A10:D167,4,FALSE)</f>
        <v>707823.34258397401</v>
      </c>
      <c r="L40" s="270"/>
      <c r="M40" s="271">
        <v>30</v>
      </c>
      <c r="N40" s="272">
        <f t="shared" si="0"/>
        <v>23594.1114194658</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202889.55343398894</v>
      </c>
      <c r="L41" s="270"/>
      <c r="M41" s="271">
        <v>30</v>
      </c>
      <c r="N41" s="272">
        <f t="shared" si="0"/>
        <v>6762.985114466298</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77211.314790321252</v>
      </c>
      <c r="L42" s="270"/>
      <c r="M42" s="271">
        <v>10</v>
      </c>
      <c r="N42" s="272">
        <f t="shared" si="0"/>
        <v>7721.1314790321248</v>
      </c>
    </row>
    <row r="43" spans="1:14">
      <c r="A43" t="s">
        <v>373</v>
      </c>
      <c r="B43" s="840" t="str">
        <f>VLOOKUP(A43,EQUIPOS!A13:D157,3,FALSE)</f>
        <v>Volqueta 6 m3</v>
      </c>
      <c r="C43" s="841"/>
      <c r="D43" s="841"/>
      <c r="E43" s="841"/>
      <c r="F43" s="841"/>
      <c r="G43" s="841"/>
      <c r="H43" s="842"/>
      <c r="I43" s="267"/>
      <c r="J43" s="268"/>
      <c r="K43" s="269">
        <f>VLOOKUP(A43,EQUIPOS!A13:D170,4,FALSE)</f>
        <v>83236.739870354431</v>
      </c>
      <c r="L43" s="270"/>
      <c r="M43" s="271">
        <v>10</v>
      </c>
      <c r="N43" s="272">
        <f t="shared" si="0"/>
        <v>8323.6739870354431</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959.29946129502503</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127547.29850055078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59254.600993255212</v>
      </c>
      <c r="N53" s="272">
        <f>K53*M53</f>
        <v>82956.441390557287</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1.4291462206165451</v>
      </c>
      <c r="N54" s="272">
        <f>K54*M54</f>
        <v>35.728655515413628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82992.170046072701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1404.1158416360727</v>
      </c>
      <c r="M63" s="832"/>
      <c r="N63" s="287">
        <f>K63*L63</f>
        <v>1965.7621782905017</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831">
        <f>VLOOKUP(A64,TRANSPORTE!A6:D117,4,FALSE)</f>
        <v>1541.0743318116138</v>
      </c>
      <c r="M64" s="832"/>
      <c r="N64" s="287">
        <f>K64*L64</f>
        <v>1926.3429147645172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3892.1050930550191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9592.9946129502496</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224024.56825262876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44804.913650525756</v>
      </c>
      <c r="M87" s="862"/>
      <c r="N87" s="51"/>
    </row>
    <row r="88" spans="1:14">
      <c r="B88" s="89" t="s">
        <v>973</v>
      </c>
      <c r="C88" s="90"/>
      <c r="D88" s="90"/>
      <c r="E88" s="90"/>
      <c r="F88" s="90"/>
      <c r="G88" s="90"/>
      <c r="H88" s="90"/>
      <c r="I88" s="87"/>
      <c r="J88" s="88"/>
      <c r="K88" s="304">
        <v>0.05</v>
      </c>
      <c r="L88" s="861">
        <f>N82*K88</f>
        <v>11201.228412631439</v>
      </c>
      <c r="M88" s="862"/>
      <c r="N88" s="51"/>
    </row>
    <row r="89" spans="1:14" ht="15.75" thickBot="1">
      <c r="B89" s="91" t="s">
        <v>974</v>
      </c>
      <c r="C89" s="92"/>
      <c r="D89" s="92"/>
      <c r="E89" s="92"/>
      <c r="F89" s="92"/>
      <c r="G89" s="92"/>
      <c r="H89" s="92"/>
      <c r="I89" s="93"/>
      <c r="J89" s="94"/>
      <c r="K89" s="305">
        <v>0.05</v>
      </c>
      <c r="L89" s="863">
        <f>N82*K89</f>
        <v>11201.228412631439</v>
      </c>
      <c r="M89" s="864"/>
      <c r="N89" s="51"/>
    </row>
    <row r="90" spans="1:14" ht="15.75" thickBot="1">
      <c r="B90" s="827" t="s">
        <v>953</v>
      </c>
      <c r="C90" s="828"/>
      <c r="D90" s="828"/>
      <c r="E90" s="828"/>
      <c r="F90" s="828"/>
      <c r="G90" s="828"/>
      <c r="H90" s="828"/>
      <c r="I90" s="828"/>
      <c r="J90" s="828"/>
      <c r="K90" s="828"/>
      <c r="L90" s="828"/>
      <c r="M90" s="829"/>
      <c r="N90" s="52">
        <f>L87+L88+L89</f>
        <v>67207.37047578863</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291231.93872841739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135569.93543430892</v>
      </c>
      <c r="L36" s="270"/>
      <c r="M36" s="271">
        <v>30</v>
      </c>
      <c r="N36" s="272">
        <f>K36/M36</f>
        <v>4518.9978478102976</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142281.31837660147</v>
      </c>
      <c r="L37" s="270"/>
      <c r="M37" s="271">
        <v>10</v>
      </c>
      <c r="N37" s="272">
        <f t="shared" ref="N37:N43" si="0">K37/M37</f>
        <v>14228.131837660147</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124855.10980553164</v>
      </c>
      <c r="L38" s="270"/>
      <c r="M38" s="271">
        <v>10</v>
      </c>
      <c r="N38" s="272">
        <f t="shared" si="0"/>
        <v>12485.510980553165</v>
      </c>
    </row>
    <row r="39" spans="1:14">
      <c r="A39" t="s">
        <v>284</v>
      </c>
      <c r="B39" s="840" t="str">
        <f>VLOOKUP(A39,EQUIPOS!A9:D154,3,FALSE)</f>
        <v>Planta de asfalto en caliente</v>
      </c>
      <c r="C39" s="841"/>
      <c r="D39" s="841"/>
      <c r="E39" s="841"/>
      <c r="F39" s="841"/>
      <c r="G39" s="841"/>
      <c r="H39" s="842"/>
      <c r="I39" s="267"/>
      <c r="J39" s="268"/>
      <c r="K39" s="269">
        <f>VLOOKUP(A39,EQUIPOS!A9:D166,4,FALSE)</f>
        <v>489534.56373232492</v>
      </c>
      <c r="L39" s="270"/>
      <c r="M39" s="271">
        <v>10</v>
      </c>
      <c r="N39" s="272">
        <f t="shared" si="0"/>
        <v>48953.45637323249</v>
      </c>
    </row>
    <row r="40" spans="1:14">
      <c r="A40" t="s">
        <v>290</v>
      </c>
      <c r="B40" s="840" t="str">
        <f>VLOOKUP(A40,EQUIPOS!A10:D154,3,FALSE)</f>
        <v>Planta trituradora</v>
      </c>
      <c r="C40" s="841"/>
      <c r="D40" s="841"/>
      <c r="E40" s="841"/>
      <c r="F40" s="841"/>
      <c r="G40" s="841"/>
      <c r="H40" s="842"/>
      <c r="I40" s="267"/>
      <c r="J40" s="268"/>
      <c r="K40" s="269">
        <f>VLOOKUP(A40,EQUIPOS!A10:D167,4,FALSE)</f>
        <v>707823.34258397401</v>
      </c>
      <c r="L40" s="270"/>
      <c r="M40" s="271">
        <v>30</v>
      </c>
      <c r="N40" s="272">
        <f t="shared" si="0"/>
        <v>23594.1114194658</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202889.55343398894</v>
      </c>
      <c r="L41" s="270"/>
      <c r="M41" s="271">
        <v>30</v>
      </c>
      <c r="N41" s="272">
        <f t="shared" si="0"/>
        <v>6762.985114466298</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77211.314790321252</v>
      </c>
      <c r="L42" s="270"/>
      <c r="M42" s="271">
        <v>10</v>
      </c>
      <c r="N42" s="272">
        <f t="shared" si="0"/>
        <v>7721.1314790321248</v>
      </c>
    </row>
    <row r="43" spans="1:14">
      <c r="A43" t="s">
        <v>373</v>
      </c>
      <c r="B43" s="840" t="str">
        <f>VLOOKUP(A43,EQUIPOS!A13:D157,3,FALSE)</f>
        <v>Volqueta 6 m3</v>
      </c>
      <c r="C43" s="841"/>
      <c r="D43" s="841"/>
      <c r="E43" s="841"/>
      <c r="F43" s="841"/>
      <c r="G43" s="841"/>
      <c r="H43" s="842"/>
      <c r="I43" s="267"/>
      <c r="J43" s="268"/>
      <c r="K43" s="269">
        <f>VLOOKUP(A43,EQUIPOS!A13:D170,4,FALSE)</f>
        <v>83236.739870354431</v>
      </c>
      <c r="L43" s="270"/>
      <c r="M43" s="271">
        <v>10</v>
      </c>
      <c r="N43" s="272">
        <f t="shared" si="0"/>
        <v>8323.6739870354431</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959.29946129502503</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127547.29850055078</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59254.600993255212</v>
      </c>
      <c r="N54" s="272">
        <f>K54*M54</f>
        <v>82956.441390557287</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1.4291462206165451</v>
      </c>
      <c r="N55" s="272">
        <f>K55*M55</f>
        <v>35.728655515413628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82992.170046072701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1404.1158416360727</v>
      </c>
      <c r="M64" s="832"/>
      <c r="N64" s="287">
        <f>K64*L64</f>
        <v>1965.7621782905017</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831">
        <f>VLOOKUP(A65,TRANSPORTE!A6:D117,4,FALSE)</f>
        <v>1541.0743318116138</v>
      </c>
      <c r="M65" s="832"/>
      <c r="N65" s="287">
        <f>K65*L65</f>
        <v>1926.3429147645172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3892.1050930550191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127"/>
    </row>
    <row r="81" spans="1:14" ht="15.75" thickBot="1">
      <c r="B81" s="833" t="s">
        <v>953</v>
      </c>
      <c r="C81" s="834"/>
      <c r="D81" s="834"/>
      <c r="E81" s="834"/>
      <c r="F81" s="834"/>
      <c r="G81" s="834"/>
      <c r="H81" s="834"/>
      <c r="I81" s="834"/>
      <c r="J81" s="834"/>
      <c r="K81" s="834"/>
      <c r="L81" s="834"/>
      <c r="M81" s="835"/>
      <c r="N81" s="460">
        <f>SUM(N75:N80)</f>
        <v>9592.9946129502496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224024.56825262876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44804.913650525756</v>
      </c>
      <c r="M88" s="862"/>
      <c r="N88" s="51"/>
    </row>
    <row r="89" spans="1:14">
      <c r="B89" s="89" t="s">
        <v>973</v>
      </c>
      <c r="C89" s="90"/>
      <c r="D89" s="90"/>
      <c r="E89" s="90"/>
      <c r="F89" s="90"/>
      <c r="G89" s="90"/>
      <c r="H89" s="90"/>
      <c r="I89" s="87"/>
      <c r="J89" s="88"/>
      <c r="K89" s="304">
        <v>0.05</v>
      </c>
      <c r="L89" s="861">
        <f>N83*K89</f>
        <v>11201.228412631439</v>
      </c>
      <c r="M89" s="862"/>
      <c r="N89" s="51"/>
    </row>
    <row r="90" spans="1:14" ht="15.75" thickBot="1">
      <c r="B90" s="91" t="s">
        <v>974</v>
      </c>
      <c r="C90" s="92"/>
      <c r="D90" s="92"/>
      <c r="E90" s="92"/>
      <c r="F90" s="92"/>
      <c r="G90" s="92"/>
      <c r="H90" s="92"/>
      <c r="I90" s="93"/>
      <c r="J90" s="94"/>
      <c r="K90" s="305">
        <v>0.05</v>
      </c>
      <c r="L90" s="863">
        <f>N83*K90</f>
        <v>11201.228412631439</v>
      </c>
      <c r="M90" s="864"/>
      <c r="N90" s="51"/>
    </row>
    <row r="91" spans="1:14" ht="15.75" thickBot="1">
      <c r="B91" s="827" t="s">
        <v>953</v>
      </c>
      <c r="C91" s="828"/>
      <c r="D91" s="828"/>
      <c r="E91" s="828"/>
      <c r="F91" s="828"/>
      <c r="G91" s="828"/>
      <c r="H91" s="828"/>
      <c r="I91" s="828"/>
      <c r="J91" s="828"/>
      <c r="K91" s="828"/>
      <c r="L91" s="828"/>
      <c r="M91" s="829"/>
      <c r="N91" s="52">
        <f>L88+L89+L90</f>
        <v>67207.37047578863</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291231.93872841739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135569.93543430892</v>
      </c>
      <c r="L36" s="270"/>
      <c r="M36" s="271">
        <v>30</v>
      </c>
      <c r="N36" s="272">
        <f>K36/M36</f>
        <v>4518.9978478102976</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142281.31837660147</v>
      </c>
      <c r="L37" s="270"/>
      <c r="M37" s="271">
        <v>10</v>
      </c>
      <c r="N37" s="272">
        <f t="shared" ref="N37:N43" si="0">K37/M37</f>
        <v>14228.131837660147</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124855.10980553164</v>
      </c>
      <c r="L38" s="270"/>
      <c r="M38" s="271">
        <v>10</v>
      </c>
      <c r="N38" s="272">
        <f t="shared" si="0"/>
        <v>12485.510980553165</v>
      </c>
    </row>
    <row r="39" spans="1:14">
      <c r="A39" t="s">
        <v>284</v>
      </c>
      <c r="B39" s="840" t="str">
        <f>VLOOKUP(A39,EQUIPOS!A9:D154,3,FALSE)</f>
        <v>Planta de asfalto en caliente</v>
      </c>
      <c r="C39" s="841"/>
      <c r="D39" s="841"/>
      <c r="E39" s="841"/>
      <c r="F39" s="841"/>
      <c r="G39" s="841"/>
      <c r="H39" s="842"/>
      <c r="I39" s="267"/>
      <c r="J39" s="268"/>
      <c r="K39" s="269">
        <f>VLOOKUP(A39,EQUIPOS!A9:D166,4,FALSE)</f>
        <v>489534.56373232492</v>
      </c>
      <c r="L39" s="270"/>
      <c r="M39" s="271">
        <v>10</v>
      </c>
      <c r="N39" s="272">
        <f t="shared" si="0"/>
        <v>48953.45637323249</v>
      </c>
    </row>
    <row r="40" spans="1:14">
      <c r="A40" t="s">
        <v>290</v>
      </c>
      <c r="B40" s="840" t="str">
        <f>VLOOKUP(A40,EQUIPOS!A10:D154,3,FALSE)</f>
        <v>Planta trituradora</v>
      </c>
      <c r="C40" s="841"/>
      <c r="D40" s="841"/>
      <c r="E40" s="841"/>
      <c r="F40" s="841"/>
      <c r="G40" s="841"/>
      <c r="H40" s="842"/>
      <c r="I40" s="267"/>
      <c r="J40" s="268"/>
      <c r="K40" s="269">
        <f>VLOOKUP(A40,EQUIPOS!A10:D167,4,FALSE)</f>
        <v>707823.34258397401</v>
      </c>
      <c r="L40" s="270"/>
      <c r="M40" s="271">
        <v>30</v>
      </c>
      <c r="N40" s="272">
        <f t="shared" si="0"/>
        <v>23594.1114194658</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202889.55343398894</v>
      </c>
      <c r="L41" s="270"/>
      <c r="M41" s="271">
        <v>30</v>
      </c>
      <c r="N41" s="272">
        <f t="shared" si="0"/>
        <v>6762.985114466298</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77211.314790321252</v>
      </c>
      <c r="L42" s="270"/>
      <c r="M42" s="271">
        <v>10</v>
      </c>
      <c r="N42" s="272">
        <f t="shared" si="0"/>
        <v>7721.1314790321248</v>
      </c>
    </row>
    <row r="43" spans="1:14">
      <c r="A43" t="s">
        <v>373</v>
      </c>
      <c r="B43" s="840" t="str">
        <f>VLOOKUP(A43,EQUIPOS!A13:D157,3,FALSE)</f>
        <v>Volqueta 6 m3</v>
      </c>
      <c r="C43" s="841"/>
      <c r="D43" s="841"/>
      <c r="E43" s="841"/>
      <c r="F43" s="841"/>
      <c r="G43" s="841"/>
      <c r="H43" s="842"/>
      <c r="I43" s="267"/>
      <c r="J43" s="268"/>
      <c r="K43" s="269">
        <f>VLOOKUP(A43,EQUIPOS!A13:D170,4,FALSE)</f>
        <v>83236.739870354431</v>
      </c>
      <c r="L43" s="270"/>
      <c r="M43" s="271">
        <v>10</v>
      </c>
      <c r="N43" s="272">
        <f t="shared" si="0"/>
        <v>8323.6739870354431</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959.29946129502503</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127547.29850055078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59254.600993255212</v>
      </c>
      <c r="N53" s="272">
        <f>K53*M53</f>
        <v>82956.441390557287</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1.4291462206165451</v>
      </c>
      <c r="N54" s="272">
        <f>K54*M54</f>
        <v>35.728655515413628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82992.170046072701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1404.1158416360727</v>
      </c>
      <c r="M63" s="832"/>
      <c r="N63" s="287">
        <f>K63*L63</f>
        <v>1965.7621782905017</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31">
        <f>VLOOKUP(A64,TRANSPORTE!A6:D117,4,FALSE)</f>
        <v>1541.0743318116138</v>
      </c>
      <c r="M64" s="832"/>
      <c r="N64" s="287">
        <f>K64*L64</f>
        <v>1926.3429147645172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3892.1050930550191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9592.9946129502496</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224024.56825262876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44804.913650525756</v>
      </c>
      <c r="M87" s="862"/>
      <c r="N87" s="51"/>
    </row>
    <row r="88" spans="1:14">
      <c r="B88" s="89" t="s">
        <v>973</v>
      </c>
      <c r="C88" s="90"/>
      <c r="D88" s="90"/>
      <c r="E88" s="90"/>
      <c r="F88" s="90"/>
      <c r="G88" s="90"/>
      <c r="H88" s="90"/>
      <c r="I88" s="87"/>
      <c r="J88" s="88"/>
      <c r="K88" s="304">
        <v>0.05</v>
      </c>
      <c r="L88" s="861">
        <f>N82*K88</f>
        <v>11201.228412631439</v>
      </c>
      <c r="M88" s="862"/>
      <c r="N88" s="51"/>
    </row>
    <row r="89" spans="1:14" ht="15.75" thickBot="1">
      <c r="B89" s="91" t="s">
        <v>974</v>
      </c>
      <c r="C89" s="92"/>
      <c r="D89" s="92"/>
      <c r="E89" s="92"/>
      <c r="F89" s="92"/>
      <c r="G89" s="92"/>
      <c r="H89" s="92"/>
      <c r="I89" s="93"/>
      <c r="J89" s="94"/>
      <c r="K89" s="305">
        <v>0.05</v>
      </c>
      <c r="L89" s="863">
        <f>N82*K89</f>
        <v>11201.228412631439</v>
      </c>
      <c r="M89" s="864"/>
      <c r="N89" s="51"/>
    </row>
    <row r="90" spans="1:14" ht="15.75" thickBot="1">
      <c r="B90" s="827" t="s">
        <v>953</v>
      </c>
      <c r="C90" s="828"/>
      <c r="D90" s="828"/>
      <c r="E90" s="828"/>
      <c r="F90" s="828"/>
      <c r="G90" s="828"/>
      <c r="H90" s="828"/>
      <c r="I90" s="828"/>
      <c r="J90" s="828"/>
      <c r="K90" s="828"/>
      <c r="L90" s="828"/>
      <c r="M90" s="829"/>
      <c r="N90" s="52">
        <f>L87+L88+L89</f>
        <v>67207.37047578863</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291231.93872841739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135569.93543430892</v>
      </c>
      <c r="L36" s="270"/>
      <c r="M36" s="271">
        <v>30</v>
      </c>
      <c r="N36" s="272">
        <f>K36/M36</f>
        <v>4518.9978478102976</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142281.31837660147</v>
      </c>
      <c r="L37" s="270"/>
      <c r="M37" s="271">
        <v>8</v>
      </c>
      <c r="N37" s="272">
        <f t="shared" ref="N37:N43" si="0">K37/M37</f>
        <v>17785.164797075184</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124855.10980553164</v>
      </c>
      <c r="L38" s="270"/>
      <c r="M38" s="271">
        <v>8</v>
      </c>
      <c r="N38" s="272">
        <f t="shared" si="0"/>
        <v>15606.888725691455</v>
      </c>
    </row>
    <row r="39" spans="1:14">
      <c r="A39" t="s">
        <v>284</v>
      </c>
      <c r="B39" s="840" t="str">
        <f>VLOOKUP(A39,EQUIPOS!A9:D154,3,FALSE)</f>
        <v>Planta de asfalto en caliente</v>
      </c>
      <c r="C39" s="841"/>
      <c r="D39" s="841"/>
      <c r="E39" s="841"/>
      <c r="F39" s="841"/>
      <c r="G39" s="841"/>
      <c r="H39" s="842"/>
      <c r="I39" s="267"/>
      <c r="J39" s="268"/>
      <c r="K39" s="269">
        <f>VLOOKUP(A39,EQUIPOS!A9:D166,4,FALSE)</f>
        <v>489534.56373232492</v>
      </c>
      <c r="L39" s="270"/>
      <c r="M39" s="271">
        <v>8</v>
      </c>
      <c r="N39" s="272">
        <f t="shared" si="0"/>
        <v>61191.820466540616</v>
      </c>
    </row>
    <row r="40" spans="1:14">
      <c r="A40" t="s">
        <v>290</v>
      </c>
      <c r="B40" s="840" t="str">
        <f>VLOOKUP(A40,EQUIPOS!A10:D154,3,FALSE)</f>
        <v>Planta trituradora</v>
      </c>
      <c r="C40" s="841"/>
      <c r="D40" s="841"/>
      <c r="E40" s="841"/>
      <c r="F40" s="841"/>
      <c r="G40" s="841"/>
      <c r="H40" s="842"/>
      <c r="I40" s="267"/>
      <c r="J40" s="268"/>
      <c r="K40" s="269">
        <f>VLOOKUP(A40,EQUIPOS!A10:D167,4,FALSE)</f>
        <v>707823.34258397401</v>
      </c>
      <c r="L40" s="270"/>
      <c r="M40" s="271">
        <v>30</v>
      </c>
      <c r="N40" s="272">
        <f t="shared" si="0"/>
        <v>23594.1114194658</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202889.55343398894</v>
      </c>
      <c r="L41" s="270"/>
      <c r="M41" s="271">
        <v>30</v>
      </c>
      <c r="N41" s="272">
        <f t="shared" si="0"/>
        <v>6762.985114466298</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77211.314790321252</v>
      </c>
      <c r="L42" s="270"/>
      <c r="M42" s="271">
        <v>8</v>
      </c>
      <c r="N42" s="272">
        <f t="shared" si="0"/>
        <v>9651.4143487901565</v>
      </c>
    </row>
    <row r="43" spans="1:14">
      <c r="A43" t="s">
        <v>373</v>
      </c>
      <c r="B43" s="840" t="str">
        <f>VLOOKUP(A43,EQUIPOS!A13:D157,3,FALSE)</f>
        <v>Volqueta 6 m3</v>
      </c>
      <c r="C43" s="841"/>
      <c r="D43" s="841"/>
      <c r="E43" s="841"/>
      <c r="F43" s="841"/>
      <c r="G43" s="841"/>
      <c r="H43" s="842"/>
      <c r="I43" s="267"/>
      <c r="J43" s="268"/>
      <c r="K43" s="269">
        <f>VLOOKUP(A43,EQUIPOS!A13:D170,4,FALSE)</f>
        <v>83236.739870354431</v>
      </c>
      <c r="L43" s="270"/>
      <c r="M43" s="271">
        <v>8</v>
      </c>
      <c r="N43" s="272">
        <f t="shared" si="0"/>
        <v>10404.592483794304</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1065.8882903278056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150581.86349396192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59254.600993255212</v>
      </c>
      <c r="N53" s="272">
        <f>K53*M53</f>
        <v>82956.441390557287</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1.4291462206165451</v>
      </c>
      <c r="N54" s="272">
        <f>K54*M54</f>
        <v>35.728655515413628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82992.170046072701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1404.1158416360727</v>
      </c>
      <c r="M63" s="832"/>
      <c r="N63" s="287">
        <f>K63*L63</f>
        <v>1965.7621782905017</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31">
        <f>VLOOKUP(A64,TRANSPORTE!A6:D117,4,FALSE)</f>
        <v>1541.0743318116138</v>
      </c>
      <c r="M64" s="832"/>
      <c r="N64" s="287">
        <f>K64*L64</f>
        <v>1926.3429147645172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3892.1050930550191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72</v>
      </c>
      <c r="N74" s="395">
        <f>K74/M74</f>
        <v>6954.4994444444437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10658.882903278056</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248125.02153636768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49625.004307273543</v>
      </c>
      <c r="M87" s="862"/>
      <c r="N87" s="51"/>
    </row>
    <row r="88" spans="1:14">
      <c r="B88" s="89" t="s">
        <v>973</v>
      </c>
      <c r="C88" s="90"/>
      <c r="D88" s="90"/>
      <c r="E88" s="90"/>
      <c r="F88" s="90"/>
      <c r="G88" s="90"/>
      <c r="H88" s="90"/>
      <c r="I88" s="87"/>
      <c r="J88" s="88"/>
      <c r="K88" s="304">
        <v>0.05</v>
      </c>
      <c r="L88" s="861">
        <f>N82*K88</f>
        <v>12406.251076818386</v>
      </c>
      <c r="M88" s="862"/>
      <c r="N88" s="51"/>
    </row>
    <row r="89" spans="1:14" ht="15.75" thickBot="1">
      <c r="B89" s="91" t="s">
        <v>974</v>
      </c>
      <c r="C89" s="92"/>
      <c r="D89" s="92"/>
      <c r="E89" s="92"/>
      <c r="F89" s="92"/>
      <c r="G89" s="92"/>
      <c r="H89" s="92"/>
      <c r="I89" s="93"/>
      <c r="J89" s="94"/>
      <c r="K89" s="305">
        <v>0.05</v>
      </c>
      <c r="L89" s="863">
        <f>N82*K89</f>
        <v>12406.251076818386</v>
      </c>
      <c r="M89" s="864"/>
      <c r="N89" s="51"/>
    </row>
    <row r="90" spans="1:14" ht="15.75" thickBot="1">
      <c r="B90" s="827" t="s">
        <v>953</v>
      </c>
      <c r="C90" s="828"/>
      <c r="D90" s="828"/>
      <c r="E90" s="828"/>
      <c r="F90" s="828"/>
      <c r="G90" s="828"/>
      <c r="H90" s="828"/>
      <c r="I90" s="828"/>
      <c r="J90" s="828"/>
      <c r="K90" s="828"/>
      <c r="L90" s="828"/>
      <c r="M90" s="829"/>
      <c r="N90" s="52">
        <f>L87+L88+L89</f>
        <v>74437.506460910314</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322562.52799727803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135569.93543430892</v>
      </c>
      <c r="L36" s="270"/>
      <c r="M36" s="271">
        <v>30</v>
      </c>
      <c r="N36" s="272">
        <f>K36/M36</f>
        <v>4518.9978478102976</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142281.31837660147</v>
      </c>
      <c r="L37" s="270"/>
      <c r="M37" s="271">
        <v>10</v>
      </c>
      <c r="N37" s="272">
        <f t="shared" ref="N37:N43" si="0">K37/M37</f>
        <v>14228.131837660147</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124855.10980553164</v>
      </c>
      <c r="L38" s="270"/>
      <c r="M38" s="271">
        <v>10</v>
      </c>
      <c r="N38" s="272">
        <f t="shared" si="0"/>
        <v>12485.510980553165</v>
      </c>
    </row>
    <row r="39" spans="1:14">
      <c r="A39" t="s">
        <v>284</v>
      </c>
      <c r="B39" s="840" t="str">
        <f>VLOOKUP(A39,EQUIPOS!A9:D154,3,FALSE)</f>
        <v>Planta de asfalto en caliente</v>
      </c>
      <c r="C39" s="841"/>
      <c r="D39" s="841"/>
      <c r="E39" s="841"/>
      <c r="F39" s="841"/>
      <c r="G39" s="841"/>
      <c r="H39" s="842"/>
      <c r="I39" s="267"/>
      <c r="J39" s="268"/>
      <c r="K39" s="269">
        <f>VLOOKUP(A39,EQUIPOS!A9:D166,4,FALSE)</f>
        <v>489534.56373232492</v>
      </c>
      <c r="L39" s="270"/>
      <c r="M39" s="271">
        <v>10</v>
      </c>
      <c r="N39" s="272">
        <f t="shared" si="0"/>
        <v>48953.45637323249</v>
      </c>
    </row>
    <row r="40" spans="1:14">
      <c r="A40" t="s">
        <v>290</v>
      </c>
      <c r="B40" s="840" t="str">
        <f>VLOOKUP(A40,EQUIPOS!A10:D154,3,FALSE)</f>
        <v>Planta trituradora</v>
      </c>
      <c r="C40" s="841"/>
      <c r="D40" s="841"/>
      <c r="E40" s="841"/>
      <c r="F40" s="841"/>
      <c r="G40" s="841"/>
      <c r="H40" s="842"/>
      <c r="I40" s="267"/>
      <c r="J40" s="268"/>
      <c r="K40" s="269">
        <f>VLOOKUP(A40,EQUIPOS!A10:D167,4,FALSE)</f>
        <v>707823.34258397401</v>
      </c>
      <c r="L40" s="270"/>
      <c r="M40" s="271">
        <v>30</v>
      </c>
      <c r="N40" s="272">
        <f t="shared" si="0"/>
        <v>23594.1114194658</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202889.55343398894</v>
      </c>
      <c r="L41" s="270"/>
      <c r="M41" s="271">
        <v>30</v>
      </c>
      <c r="N41" s="272">
        <f t="shared" si="0"/>
        <v>6762.985114466298</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77211.314790321252</v>
      </c>
      <c r="L42" s="270"/>
      <c r="M42" s="271">
        <v>10</v>
      </c>
      <c r="N42" s="272">
        <f t="shared" si="0"/>
        <v>7721.1314790321248</v>
      </c>
    </row>
    <row r="43" spans="1:14">
      <c r="A43" t="s">
        <v>373</v>
      </c>
      <c r="B43" s="840" t="str">
        <f>VLOOKUP(A43,EQUIPOS!A13:D157,3,FALSE)</f>
        <v>Volqueta 6 m3</v>
      </c>
      <c r="C43" s="841"/>
      <c r="D43" s="841"/>
      <c r="E43" s="841"/>
      <c r="F43" s="841"/>
      <c r="G43" s="841"/>
      <c r="H43" s="842"/>
      <c r="I43" s="267"/>
      <c r="J43" s="268"/>
      <c r="K43" s="269">
        <f>VLOOKUP(A43,EQUIPOS!A13:D170,4,FALSE)</f>
        <v>83236.739870354431</v>
      </c>
      <c r="L43" s="270"/>
      <c r="M43" s="271">
        <v>10</v>
      </c>
      <c r="N43" s="272">
        <f t="shared" si="0"/>
        <v>8323.6739870354431</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959.29946129502503</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127547.29850055078</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59254.600993255212</v>
      </c>
      <c r="N54" s="272">
        <f>K54*M54</f>
        <v>82956.441390557287</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1.4291462206165451</v>
      </c>
      <c r="N55" s="272">
        <f>K55*M55</f>
        <v>35.728655515413628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82992.170046072701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1404.1158416360727</v>
      </c>
      <c r="M64" s="832"/>
      <c r="N64" s="287">
        <f>K64*L64</f>
        <v>1965.7621782905017</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831">
        <f>VLOOKUP(A65,TRANSPORTE!A6:D117,4,FALSE)</f>
        <v>1541.0743318116138</v>
      </c>
      <c r="M65" s="832"/>
      <c r="N65" s="287">
        <f>K65*L65</f>
        <v>1926.3429147645172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3892.1050930550191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9592.9946129502496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224024.56825262876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44804.913650525756</v>
      </c>
      <c r="M88" s="862"/>
      <c r="N88" s="51"/>
    </row>
    <row r="89" spans="1:14">
      <c r="B89" s="89" t="s">
        <v>973</v>
      </c>
      <c r="C89" s="90"/>
      <c r="D89" s="90"/>
      <c r="E89" s="90"/>
      <c r="F89" s="90"/>
      <c r="G89" s="90"/>
      <c r="H89" s="90"/>
      <c r="I89" s="87"/>
      <c r="J89" s="88"/>
      <c r="K89" s="304">
        <v>0.05</v>
      </c>
      <c r="L89" s="861">
        <f>N83*K89</f>
        <v>11201.228412631439</v>
      </c>
      <c r="M89" s="862"/>
      <c r="N89" s="51"/>
    </row>
    <row r="90" spans="1:14" ht="15.75" thickBot="1">
      <c r="B90" s="91" t="s">
        <v>974</v>
      </c>
      <c r="C90" s="92"/>
      <c r="D90" s="92"/>
      <c r="E90" s="92"/>
      <c r="F90" s="92"/>
      <c r="G90" s="92"/>
      <c r="H90" s="92"/>
      <c r="I90" s="93"/>
      <c r="J90" s="94"/>
      <c r="K90" s="305">
        <v>0.05</v>
      </c>
      <c r="L90" s="863">
        <f>N83*K90</f>
        <v>11201.228412631439</v>
      </c>
      <c r="M90" s="864"/>
      <c r="N90" s="51"/>
    </row>
    <row r="91" spans="1:14" ht="15.75" thickBot="1">
      <c r="B91" s="827" t="s">
        <v>953</v>
      </c>
      <c r="C91" s="828"/>
      <c r="D91" s="828"/>
      <c r="E91" s="828"/>
      <c r="F91" s="828"/>
      <c r="G91" s="828"/>
      <c r="H91" s="828"/>
      <c r="I91" s="828"/>
      <c r="J91" s="828"/>
      <c r="K91" s="828"/>
      <c r="L91" s="828"/>
      <c r="M91" s="829"/>
      <c r="N91" s="52">
        <f>L88+L89+L90</f>
        <v>67207.37047578863</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291231.93872841739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135569.93543430892</v>
      </c>
      <c r="L36" s="270"/>
      <c r="M36" s="271">
        <v>30</v>
      </c>
      <c r="N36" s="272">
        <f>K36/M36</f>
        <v>4518.9978478102976</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142281.31837660147</v>
      </c>
      <c r="L37" s="270"/>
      <c r="M37" s="271">
        <v>10</v>
      </c>
      <c r="N37" s="272">
        <f t="shared" ref="N37:N43" si="0">K37/M37</f>
        <v>14228.131837660147</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124855.10980553164</v>
      </c>
      <c r="L38" s="270"/>
      <c r="M38" s="271">
        <v>10</v>
      </c>
      <c r="N38" s="272">
        <f t="shared" si="0"/>
        <v>12485.510980553165</v>
      </c>
    </row>
    <row r="39" spans="1:14">
      <c r="A39" t="s">
        <v>284</v>
      </c>
      <c r="B39" s="840" t="str">
        <f>VLOOKUP(A39,EQUIPOS!A9:D154,3,FALSE)</f>
        <v>Planta de asfalto en caliente</v>
      </c>
      <c r="C39" s="841"/>
      <c r="D39" s="841"/>
      <c r="E39" s="841"/>
      <c r="F39" s="841"/>
      <c r="G39" s="841"/>
      <c r="H39" s="842"/>
      <c r="I39" s="267"/>
      <c r="J39" s="268"/>
      <c r="K39" s="269">
        <f>VLOOKUP(A39,EQUIPOS!A9:D166,4,FALSE)</f>
        <v>489534.56373232492</v>
      </c>
      <c r="L39" s="270"/>
      <c r="M39" s="271">
        <v>10</v>
      </c>
      <c r="N39" s="272">
        <f t="shared" si="0"/>
        <v>48953.45637323249</v>
      </c>
    </row>
    <row r="40" spans="1:14">
      <c r="A40" t="s">
        <v>290</v>
      </c>
      <c r="B40" s="840" t="str">
        <f>VLOOKUP(A40,EQUIPOS!A10:D154,3,FALSE)</f>
        <v>Planta trituradora</v>
      </c>
      <c r="C40" s="841"/>
      <c r="D40" s="841"/>
      <c r="E40" s="841"/>
      <c r="F40" s="841"/>
      <c r="G40" s="841"/>
      <c r="H40" s="842"/>
      <c r="I40" s="267"/>
      <c r="J40" s="268"/>
      <c r="K40" s="269">
        <f>VLOOKUP(A40,EQUIPOS!A10:D167,4,FALSE)</f>
        <v>707823.34258397401</v>
      </c>
      <c r="L40" s="270"/>
      <c r="M40" s="271">
        <v>30</v>
      </c>
      <c r="N40" s="272">
        <f t="shared" si="0"/>
        <v>23594.1114194658</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202889.55343398894</v>
      </c>
      <c r="L41" s="270"/>
      <c r="M41" s="271">
        <v>30</v>
      </c>
      <c r="N41" s="272">
        <f t="shared" si="0"/>
        <v>6762.985114466298</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77211.314790321252</v>
      </c>
      <c r="L42" s="270"/>
      <c r="M42" s="271">
        <v>10</v>
      </c>
      <c r="N42" s="272">
        <f t="shared" si="0"/>
        <v>7721.1314790321248</v>
      </c>
    </row>
    <row r="43" spans="1:14">
      <c r="A43" t="s">
        <v>373</v>
      </c>
      <c r="B43" s="840" t="str">
        <f>VLOOKUP(A43,EQUIPOS!A13:D157,3,FALSE)</f>
        <v>Volqueta 6 m3</v>
      </c>
      <c r="C43" s="841"/>
      <c r="D43" s="841"/>
      <c r="E43" s="841"/>
      <c r="F43" s="841"/>
      <c r="G43" s="841"/>
      <c r="H43" s="842"/>
      <c r="I43" s="267"/>
      <c r="J43" s="268"/>
      <c r="K43" s="269">
        <f>VLOOKUP(A43,EQUIPOS!A13:D170,4,FALSE)</f>
        <v>83236.739870354431</v>
      </c>
      <c r="L43" s="270"/>
      <c r="M43" s="271">
        <v>10</v>
      </c>
      <c r="N43" s="272">
        <f t="shared" si="0"/>
        <v>8323.6739870354431</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959.29946129502503</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127547.29850055078</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59254.600993255212</v>
      </c>
      <c r="N54" s="272">
        <f>K54*M54</f>
        <v>82956.441390557287</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1.4291462206165451</v>
      </c>
      <c r="N55" s="272">
        <f>K55*M55</f>
        <v>35.728655515413628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82992.170046072701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1404.1158416360727</v>
      </c>
      <c r="M64" s="832"/>
      <c r="N64" s="287">
        <f>K64*L64</f>
        <v>1965.7621782905017</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831">
        <f>VLOOKUP(A65,TRANSPORTE!A6:D117,4,FALSE)</f>
        <v>1541.0743318116138</v>
      </c>
      <c r="M65" s="832"/>
      <c r="N65" s="287">
        <f>K65*L65</f>
        <v>1926.3429147645172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3892.1050930550191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9592.9946129502496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224024.56825262876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44804.913650525756</v>
      </c>
      <c r="M88" s="862"/>
      <c r="N88" s="51"/>
    </row>
    <row r="89" spans="1:14">
      <c r="B89" s="89" t="s">
        <v>973</v>
      </c>
      <c r="C89" s="90"/>
      <c r="D89" s="90"/>
      <c r="E89" s="90"/>
      <c r="F89" s="90"/>
      <c r="G89" s="90"/>
      <c r="H89" s="90"/>
      <c r="I89" s="87"/>
      <c r="J89" s="88"/>
      <c r="K89" s="304">
        <v>0.05</v>
      </c>
      <c r="L89" s="861">
        <f>N83*K89</f>
        <v>11201.228412631439</v>
      </c>
      <c r="M89" s="862"/>
      <c r="N89" s="51"/>
    </row>
    <row r="90" spans="1:14" ht="15.75" thickBot="1">
      <c r="B90" s="91" t="s">
        <v>974</v>
      </c>
      <c r="C90" s="92"/>
      <c r="D90" s="92"/>
      <c r="E90" s="92"/>
      <c r="F90" s="92"/>
      <c r="G90" s="92"/>
      <c r="H90" s="92"/>
      <c r="I90" s="93"/>
      <c r="J90" s="94"/>
      <c r="K90" s="305">
        <v>0.05</v>
      </c>
      <c r="L90" s="863">
        <f>N83*K90</f>
        <v>11201.228412631439</v>
      </c>
      <c r="M90" s="864"/>
      <c r="N90" s="51"/>
    </row>
    <row r="91" spans="1:14" ht="15.75" thickBot="1">
      <c r="B91" s="827" t="s">
        <v>953</v>
      </c>
      <c r="C91" s="828"/>
      <c r="D91" s="828"/>
      <c r="E91" s="828"/>
      <c r="F91" s="828"/>
      <c r="G91" s="828"/>
      <c r="H91" s="828"/>
      <c r="I91" s="828"/>
      <c r="J91" s="828"/>
      <c r="K91" s="828"/>
      <c r="L91" s="828"/>
      <c r="M91" s="829"/>
      <c r="N91" s="52">
        <f>L88+L89+L90</f>
        <v>67207.37047578863</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291231.93872841739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135569.93543430892</v>
      </c>
      <c r="L36" s="270"/>
      <c r="M36" s="271">
        <v>30</v>
      </c>
      <c r="N36" s="272">
        <f>K36/M36</f>
        <v>4518.9978478102976</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142281.31837660147</v>
      </c>
      <c r="L37" s="270"/>
      <c r="M37" s="271">
        <v>10</v>
      </c>
      <c r="N37" s="272">
        <f t="shared" ref="N37:N43" si="0">K37/M37</f>
        <v>14228.131837660147</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124855.10980553164</v>
      </c>
      <c r="L38" s="270"/>
      <c r="M38" s="271">
        <v>10</v>
      </c>
      <c r="N38" s="272">
        <f t="shared" si="0"/>
        <v>12485.510980553165</v>
      </c>
    </row>
    <row r="39" spans="1:14">
      <c r="A39" t="s">
        <v>284</v>
      </c>
      <c r="B39" s="840" t="str">
        <f>VLOOKUP(A39,EQUIPOS!A9:D154,3,FALSE)</f>
        <v>Planta de asfalto en caliente</v>
      </c>
      <c r="C39" s="841"/>
      <c r="D39" s="841"/>
      <c r="E39" s="841"/>
      <c r="F39" s="841"/>
      <c r="G39" s="841"/>
      <c r="H39" s="842"/>
      <c r="I39" s="267"/>
      <c r="J39" s="268"/>
      <c r="K39" s="269">
        <f>VLOOKUP(A39,EQUIPOS!A9:D166,4,FALSE)</f>
        <v>489534.56373232492</v>
      </c>
      <c r="L39" s="270"/>
      <c r="M39" s="271">
        <v>10</v>
      </c>
      <c r="N39" s="272">
        <f t="shared" si="0"/>
        <v>48953.45637323249</v>
      </c>
    </row>
    <row r="40" spans="1:14">
      <c r="A40" t="s">
        <v>290</v>
      </c>
      <c r="B40" s="840" t="str">
        <f>VLOOKUP(A40,EQUIPOS!A10:D154,3,FALSE)</f>
        <v>Planta trituradora</v>
      </c>
      <c r="C40" s="841"/>
      <c r="D40" s="841"/>
      <c r="E40" s="841"/>
      <c r="F40" s="841"/>
      <c r="G40" s="841"/>
      <c r="H40" s="842"/>
      <c r="I40" s="267"/>
      <c r="J40" s="268"/>
      <c r="K40" s="269">
        <f>VLOOKUP(A40,EQUIPOS!A10:D167,4,FALSE)</f>
        <v>707823.34258397401</v>
      </c>
      <c r="L40" s="270"/>
      <c r="M40" s="271">
        <v>30</v>
      </c>
      <c r="N40" s="272">
        <f t="shared" si="0"/>
        <v>23594.1114194658</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202889.55343398894</v>
      </c>
      <c r="L41" s="270"/>
      <c r="M41" s="271">
        <v>30</v>
      </c>
      <c r="N41" s="272">
        <f t="shared" si="0"/>
        <v>6762.985114466298</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77211.314790321252</v>
      </c>
      <c r="L42" s="270"/>
      <c r="M42" s="271">
        <v>10</v>
      </c>
      <c r="N42" s="272">
        <f t="shared" si="0"/>
        <v>7721.1314790321248</v>
      </c>
    </row>
    <row r="43" spans="1:14">
      <c r="A43" t="s">
        <v>373</v>
      </c>
      <c r="B43" s="840" t="str">
        <f>VLOOKUP(A43,EQUIPOS!A13:D157,3,FALSE)</f>
        <v>Volqueta 6 m3</v>
      </c>
      <c r="C43" s="841"/>
      <c r="D43" s="841"/>
      <c r="E43" s="841"/>
      <c r="F43" s="841"/>
      <c r="G43" s="841"/>
      <c r="H43" s="842"/>
      <c r="I43" s="267"/>
      <c r="J43" s="268"/>
      <c r="K43" s="269">
        <f>VLOOKUP(A43,EQUIPOS!A13:D170,4,FALSE)</f>
        <v>83236.739870354431</v>
      </c>
      <c r="L43" s="270"/>
      <c r="M43" s="271">
        <v>10</v>
      </c>
      <c r="N43" s="272">
        <f t="shared" si="0"/>
        <v>8323.6739870354431</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959.29946129502503</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127547.29850055078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59254.600993255212</v>
      </c>
      <c r="N53" s="272">
        <f>K53*M53</f>
        <v>82956.441390557287</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1.4291462206165451</v>
      </c>
      <c r="N54" s="272">
        <f>K54*M54</f>
        <v>35.728655515413628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82992.170046072701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1404.1158416360727</v>
      </c>
      <c r="M63" s="832"/>
      <c r="N63" s="287">
        <f>K63*L63</f>
        <v>1965.7621782905017</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831">
        <f>VLOOKUP(A64,TRANSPORTE!A6:D117,4,FALSE)</f>
        <v>1541.0743318116138</v>
      </c>
      <c r="M64" s="832"/>
      <c r="N64" s="287">
        <f>K64*L64</f>
        <v>1926.3429147645172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3892.1050930550191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9592.9946129502496</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224024.56825262876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44804.913650525756</v>
      </c>
      <c r="M87" s="862"/>
      <c r="N87" s="51"/>
    </row>
    <row r="88" spans="1:14">
      <c r="B88" s="89" t="s">
        <v>973</v>
      </c>
      <c r="C88" s="90"/>
      <c r="D88" s="90"/>
      <c r="E88" s="90"/>
      <c r="F88" s="90"/>
      <c r="G88" s="90"/>
      <c r="H88" s="90"/>
      <c r="I88" s="87"/>
      <c r="J88" s="88"/>
      <c r="K88" s="304">
        <v>0.05</v>
      </c>
      <c r="L88" s="861">
        <f>N82*K88</f>
        <v>11201.228412631439</v>
      </c>
      <c r="M88" s="862"/>
      <c r="N88" s="51"/>
    </row>
    <row r="89" spans="1:14" ht="15.75" thickBot="1">
      <c r="B89" s="91" t="s">
        <v>974</v>
      </c>
      <c r="C89" s="92"/>
      <c r="D89" s="92"/>
      <c r="E89" s="92"/>
      <c r="F89" s="92"/>
      <c r="G89" s="92"/>
      <c r="H89" s="92"/>
      <c r="I89" s="93"/>
      <c r="J89" s="94"/>
      <c r="K89" s="305">
        <v>0.05</v>
      </c>
      <c r="L89" s="863">
        <f>N82*K89</f>
        <v>11201.228412631439</v>
      </c>
      <c r="M89" s="864"/>
      <c r="N89" s="51"/>
    </row>
    <row r="90" spans="1:14" ht="15.75" thickBot="1">
      <c r="B90" s="827" t="s">
        <v>953</v>
      </c>
      <c r="C90" s="828"/>
      <c r="D90" s="828"/>
      <c r="E90" s="828"/>
      <c r="F90" s="828"/>
      <c r="G90" s="828"/>
      <c r="H90" s="828"/>
      <c r="I90" s="828"/>
      <c r="J90" s="828"/>
      <c r="K90" s="828"/>
      <c r="L90" s="828"/>
      <c r="M90" s="829"/>
      <c r="N90" s="52">
        <f>L87+L88+L89</f>
        <v>67207.37047578863</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291231.93872841739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150</v>
      </c>
      <c r="B36" s="840" t="str">
        <f>VLOOKUP(A36,EQUIPOS!A6:D154,3,FALSE)</f>
        <v>Cargador : Potencia en el volante 125 hp, Clasificación de RPM del motor 2300.</v>
      </c>
      <c r="C36" s="841"/>
      <c r="D36" s="841"/>
      <c r="E36" s="841"/>
      <c r="F36" s="841"/>
      <c r="G36" s="841"/>
      <c r="H36" s="842"/>
      <c r="I36" s="267"/>
      <c r="J36" s="268"/>
      <c r="K36" s="269">
        <f>VLOOKUP(A36,EQUIPOS!A6:D163,4,FALSE)</f>
        <v>135569.93543430892</v>
      </c>
      <c r="L36" s="270"/>
      <c r="M36" s="271">
        <v>30</v>
      </c>
      <c r="N36" s="272">
        <f>K36/M36</f>
        <v>4518.9978478102976</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142281.31837660147</v>
      </c>
      <c r="L37" s="270"/>
      <c r="M37" s="271">
        <v>10</v>
      </c>
      <c r="N37" s="272">
        <f t="shared" ref="N37:N43" si="0">K37/M37</f>
        <v>14228.131837660147</v>
      </c>
    </row>
    <row r="38" spans="1:14">
      <c r="A38" t="s">
        <v>166</v>
      </c>
      <c r="B38" s="840" t="str">
        <f>VLOOKUP(A38,EQUIPOS!A8:D154,3,FALSE)</f>
        <v>Compactador de Rodillo POTENCIA: 99HP, PESO: 8 ton</v>
      </c>
      <c r="C38" s="841"/>
      <c r="D38" s="841"/>
      <c r="E38" s="841"/>
      <c r="F38" s="841"/>
      <c r="G38" s="841"/>
      <c r="H38" s="842"/>
      <c r="I38" s="267"/>
      <c r="J38" s="268"/>
      <c r="K38" s="269">
        <f>VLOOKUP(A38,EQUIPOS!A8:D165,4,FALSE)</f>
        <v>124855.10980553164</v>
      </c>
      <c r="L38" s="270"/>
      <c r="M38" s="271">
        <v>10</v>
      </c>
      <c r="N38" s="272">
        <f t="shared" si="0"/>
        <v>12485.510980553165</v>
      </c>
    </row>
    <row r="39" spans="1:14">
      <c r="A39" t="s">
        <v>284</v>
      </c>
      <c r="B39" s="840" t="str">
        <f>VLOOKUP(A39,EQUIPOS!A9:D154,3,FALSE)</f>
        <v>Planta de asfalto en caliente</v>
      </c>
      <c r="C39" s="841"/>
      <c r="D39" s="841"/>
      <c r="E39" s="841"/>
      <c r="F39" s="841"/>
      <c r="G39" s="841"/>
      <c r="H39" s="842"/>
      <c r="I39" s="267"/>
      <c r="J39" s="268"/>
      <c r="K39" s="269">
        <f>VLOOKUP(A39,EQUIPOS!A9:D166,4,FALSE)</f>
        <v>489534.56373232492</v>
      </c>
      <c r="L39" s="270"/>
      <c r="M39" s="271">
        <v>10</v>
      </c>
      <c r="N39" s="272">
        <f t="shared" si="0"/>
        <v>48953.45637323249</v>
      </c>
    </row>
    <row r="40" spans="1:14">
      <c r="A40" t="s">
        <v>290</v>
      </c>
      <c r="B40" s="840" t="str">
        <f>VLOOKUP(A40,EQUIPOS!A10:D154,3,FALSE)</f>
        <v>Planta trituradora</v>
      </c>
      <c r="C40" s="841"/>
      <c r="D40" s="841"/>
      <c r="E40" s="841"/>
      <c r="F40" s="841"/>
      <c r="G40" s="841"/>
      <c r="H40" s="842"/>
      <c r="I40" s="267"/>
      <c r="J40" s="268"/>
      <c r="K40" s="269">
        <f>VLOOKUP(A40,EQUIPOS!A10:D167,4,FALSE)</f>
        <v>707823.34258397401</v>
      </c>
      <c r="L40" s="270"/>
      <c r="M40" s="271">
        <v>30</v>
      </c>
      <c r="N40" s="272">
        <f t="shared" si="0"/>
        <v>23594.1114194658</v>
      </c>
    </row>
    <row r="41" spans="1:14">
      <c r="A41" t="s">
        <v>314</v>
      </c>
      <c r="B41" s="840" t="str">
        <f>VLOOKUP(A41,EQUIPOS!A11:D155,3,FALSE)</f>
        <v xml:space="preserve">Retroexcavadora E-200 sobre orugas
</v>
      </c>
      <c r="C41" s="841"/>
      <c r="D41" s="841"/>
      <c r="E41" s="841"/>
      <c r="F41" s="841"/>
      <c r="G41" s="841"/>
      <c r="H41" s="842"/>
      <c r="I41" s="267"/>
      <c r="J41" s="268"/>
      <c r="K41" s="269">
        <f>VLOOKUP(A41,EQUIPOS!A11:D168,4,FALSE)</f>
        <v>202889.55343398894</v>
      </c>
      <c r="L41" s="270"/>
      <c r="M41" s="271">
        <v>30</v>
      </c>
      <c r="N41" s="272">
        <f t="shared" si="0"/>
        <v>6762.985114466298</v>
      </c>
    </row>
    <row r="42" spans="1:14">
      <c r="A42" t="s">
        <v>358</v>
      </c>
      <c r="B42" s="840" t="str">
        <f>VLOOKUP(A42,EQUIPOS!A12:D156,3,FALSE)</f>
        <v xml:space="preserve">Terminadora de asfalto (Finisher), potencia en el volante 174 HP, R=20M3/H, velocidad de desplazamiento 114 m/min
</v>
      </c>
      <c r="C42" s="841"/>
      <c r="D42" s="841"/>
      <c r="E42" s="841"/>
      <c r="F42" s="841"/>
      <c r="G42" s="841"/>
      <c r="H42" s="842"/>
      <c r="I42" s="267"/>
      <c r="J42" s="268"/>
      <c r="K42" s="269">
        <f>VLOOKUP(A42,EQUIPOS!A12:D169,4,FALSE)</f>
        <v>77211.314790321252</v>
      </c>
      <c r="L42" s="270"/>
      <c r="M42" s="271">
        <v>10</v>
      </c>
      <c r="N42" s="272">
        <f t="shared" si="0"/>
        <v>7721.1314790321248</v>
      </c>
    </row>
    <row r="43" spans="1:14">
      <c r="A43" t="s">
        <v>373</v>
      </c>
      <c r="B43" s="840" t="str">
        <f>VLOOKUP(A43,EQUIPOS!A13:D157,3,FALSE)</f>
        <v>Volqueta 6 m3</v>
      </c>
      <c r="C43" s="841"/>
      <c r="D43" s="841"/>
      <c r="E43" s="841"/>
      <c r="F43" s="841"/>
      <c r="G43" s="841"/>
      <c r="H43" s="842"/>
      <c r="I43" s="267"/>
      <c r="J43" s="268"/>
      <c r="K43" s="269">
        <f>VLOOKUP(A43,EQUIPOS!A13:D170,4,FALSE)</f>
        <v>83236.739870354431</v>
      </c>
      <c r="L43" s="270"/>
      <c r="M43" s="271">
        <v>10</v>
      </c>
      <c r="N43" s="272">
        <f t="shared" si="0"/>
        <v>8323.6739870354431</v>
      </c>
    </row>
    <row r="44" spans="1:14">
      <c r="B44" s="320"/>
      <c r="C44" s="321"/>
      <c r="D44" s="321"/>
      <c r="E44" s="321"/>
      <c r="F44" s="321"/>
      <c r="G44" s="321"/>
      <c r="H44" s="322"/>
      <c r="I44" s="267"/>
      <c r="J44" s="268"/>
      <c r="K44" s="269"/>
      <c r="L44" s="270"/>
      <c r="M44" s="271"/>
      <c r="N44" s="272"/>
    </row>
    <row r="45" spans="1:14">
      <c r="B45" s="840"/>
      <c r="C45" s="841"/>
      <c r="D45" s="841"/>
      <c r="E45" s="841"/>
      <c r="F45" s="841"/>
      <c r="G45" s="841"/>
      <c r="H45" s="842"/>
      <c r="I45" s="843"/>
      <c r="J45" s="824"/>
      <c r="K45" s="269"/>
      <c r="L45" s="844"/>
      <c r="M45" s="845"/>
      <c r="N45" s="272"/>
    </row>
    <row r="46" spans="1:14">
      <c r="B46" s="840"/>
      <c r="C46" s="841"/>
      <c r="D46" s="841"/>
      <c r="E46" s="846"/>
      <c r="F46" s="841"/>
      <c r="G46" s="841"/>
      <c r="H46" s="842"/>
      <c r="I46" s="36"/>
      <c r="J46" s="37"/>
      <c r="K46" s="274"/>
      <c r="L46" s="276"/>
      <c r="M46" s="277"/>
      <c r="N46" s="278"/>
    </row>
    <row r="47" spans="1:14">
      <c r="B47" s="847" t="s">
        <v>952</v>
      </c>
      <c r="C47" s="848"/>
      <c r="D47" s="848"/>
      <c r="E47" s="38"/>
      <c r="F47" s="39"/>
      <c r="G47" s="39"/>
      <c r="H47" s="40"/>
      <c r="I47" s="36"/>
      <c r="J47" s="37"/>
      <c r="K47" s="279"/>
      <c r="L47" s="276"/>
      <c r="M47" s="401">
        <v>0.1</v>
      </c>
      <c r="N47" s="344">
        <f>N81*M47</f>
        <v>959.29946129502503</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127547.29850055078</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59254.600993255212</v>
      </c>
      <c r="N54" s="272">
        <f>K54*M54</f>
        <v>82956.441390557287</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1.4291462206165451</v>
      </c>
      <c r="N55" s="272">
        <f>K55*M55</f>
        <v>35.728655515413628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22"/>
      <c r="C58" s="823"/>
      <c r="D58" s="823"/>
      <c r="E58" s="823"/>
      <c r="F58" s="823"/>
      <c r="G58" s="823"/>
      <c r="H58" s="823"/>
      <c r="I58" s="824"/>
      <c r="J58" s="42"/>
      <c r="K58" s="44"/>
      <c r="L58" s="825"/>
      <c r="M58" s="826"/>
      <c r="N58" s="45"/>
    </row>
    <row r="59" spans="1:14" ht="15.75" thickBot="1">
      <c r="B59" s="827" t="s">
        <v>953</v>
      </c>
      <c r="C59" s="828"/>
      <c r="D59" s="828"/>
      <c r="E59" s="828"/>
      <c r="F59" s="828"/>
      <c r="G59" s="828"/>
      <c r="H59" s="828"/>
      <c r="I59" s="828"/>
      <c r="J59" s="828"/>
      <c r="K59" s="828"/>
      <c r="L59" s="828"/>
      <c r="M59" s="829"/>
      <c r="N59" s="394">
        <f>SUM(N54:N58)</f>
        <v>82992.170046072701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31">
        <f>VLOOKUP(A64,TRANSPORTE!A5:D117,4,FALSE)</f>
        <v>1404.1158416360727</v>
      </c>
      <c r="M64" s="832"/>
      <c r="N64" s="287">
        <f>K64*L64</f>
        <v>1965.7621782905017</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831">
        <f>VLOOKUP(A65,TRANSPORTE!A6:D117,4,FALSE)</f>
        <v>1541.0743318116138</v>
      </c>
      <c r="M65" s="832"/>
      <c r="N65" s="287">
        <f>K65*L65</f>
        <v>1926.3429147645172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3892.1050930550191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295">
        <v>80</v>
      </c>
      <c r="N75" s="395">
        <f>K75/M75</f>
        <v>6259.0494999999992</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9592.9946129502496</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N49+N59+N70+N81</f>
        <v>224024.56825262876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44804.913650525756</v>
      </c>
      <c r="M88" s="862"/>
      <c r="N88" s="51"/>
    </row>
    <row r="89" spans="1:14">
      <c r="B89" s="89" t="s">
        <v>973</v>
      </c>
      <c r="C89" s="90"/>
      <c r="D89" s="90"/>
      <c r="E89" s="90"/>
      <c r="F89" s="90"/>
      <c r="G89" s="90"/>
      <c r="H89" s="90"/>
      <c r="I89" s="87"/>
      <c r="J89" s="88"/>
      <c r="K89" s="304">
        <v>0.05</v>
      </c>
      <c r="L89" s="861">
        <f>N83*K89</f>
        <v>11201.228412631439</v>
      </c>
      <c r="M89" s="862"/>
      <c r="N89" s="51"/>
    </row>
    <row r="90" spans="1:14" ht="15.75" thickBot="1">
      <c r="B90" s="91" t="s">
        <v>974</v>
      </c>
      <c r="C90" s="92"/>
      <c r="D90" s="92"/>
      <c r="E90" s="92"/>
      <c r="F90" s="92"/>
      <c r="G90" s="92"/>
      <c r="H90" s="92"/>
      <c r="I90" s="93"/>
      <c r="J90" s="94"/>
      <c r="K90" s="305">
        <v>0.05</v>
      </c>
      <c r="L90" s="863">
        <f>N83*K90</f>
        <v>11201.228412631439</v>
      </c>
      <c r="M90" s="864"/>
      <c r="N90" s="51"/>
    </row>
    <row r="91" spans="1:14" ht="15.75" thickBot="1">
      <c r="B91" s="827" t="s">
        <v>953</v>
      </c>
      <c r="C91" s="828"/>
      <c r="D91" s="828"/>
      <c r="E91" s="828"/>
      <c r="F91" s="828"/>
      <c r="G91" s="828"/>
      <c r="H91" s="828"/>
      <c r="I91" s="828"/>
      <c r="J91" s="828"/>
      <c r="K91" s="828"/>
      <c r="L91" s="828"/>
      <c r="M91" s="829"/>
      <c r="N91" s="52">
        <f>L88+L89+L90</f>
        <v>67207.37047578863</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291231.93872841739</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5" t="s">
        <v>2218</v>
      </c>
      <c r="C110" s="866"/>
      <c r="D110" s="866"/>
      <c r="E110" s="866"/>
      <c r="F110" s="866"/>
      <c r="G110" s="866"/>
      <c r="H110" s="866"/>
      <c r="I110" s="866"/>
      <c r="J110" s="866"/>
      <c r="K110" s="866"/>
      <c r="L110" s="866"/>
      <c r="M110" s="866"/>
      <c r="N110" s="867"/>
    </row>
    <row r="111" spans="2:14" ht="15" customHeight="1">
      <c r="B111" s="865"/>
      <c r="C111" s="866"/>
      <c r="D111" s="866"/>
      <c r="E111" s="866"/>
      <c r="F111" s="866"/>
      <c r="G111" s="866"/>
      <c r="H111" s="866"/>
      <c r="I111" s="866"/>
      <c r="J111" s="866"/>
      <c r="K111" s="866"/>
      <c r="L111" s="866"/>
      <c r="M111" s="866"/>
      <c r="N111" s="867"/>
    </row>
    <row r="112" spans="2:14" ht="30" customHeight="1">
      <c r="B112" s="868" t="s">
        <v>2219</v>
      </c>
      <c r="C112" s="869"/>
      <c r="D112" s="869"/>
      <c r="E112" s="869"/>
      <c r="F112" s="869"/>
      <c r="G112" s="869"/>
      <c r="H112" s="869"/>
      <c r="I112" s="869"/>
      <c r="J112" s="869"/>
      <c r="K112" s="869"/>
      <c r="L112" s="869"/>
      <c r="M112" s="869"/>
      <c r="N112" s="870"/>
    </row>
    <row r="113" spans="2:14">
      <c r="B113" s="868"/>
      <c r="C113" s="869"/>
      <c r="D113" s="869"/>
      <c r="E113" s="869"/>
      <c r="F113" s="869"/>
      <c r="G113" s="869"/>
      <c r="H113" s="869"/>
      <c r="I113" s="869"/>
      <c r="J113" s="869"/>
      <c r="K113" s="869"/>
      <c r="L113" s="869"/>
      <c r="M113" s="869"/>
      <c r="N113" s="87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4"/>
      <c r="K123" s="804"/>
      <c r="L123" s="804"/>
      <c r="M123" s="804"/>
      <c r="N123" s="805"/>
    </row>
    <row r="124" spans="2:14" ht="15.75" thickBot="1">
      <c r="B124" s="261" t="s">
        <v>2221</v>
      </c>
      <c r="C124" s="393"/>
      <c r="D124" s="393"/>
      <c r="E124" s="57"/>
      <c r="F124" s="57"/>
      <c r="G124" s="57"/>
      <c r="H124" s="57"/>
      <c r="I124" s="57"/>
      <c r="J124" s="806"/>
      <c r="K124" s="806"/>
      <c r="L124" s="806"/>
      <c r="M124" s="806"/>
      <c r="N124" s="807"/>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148</v>
      </c>
      <c r="B36" s="840" t="str">
        <f>VLOOKUP(A36,EQUIPOS!A6:D154,3,FALSE)</f>
        <v>Cargador : Potencia en el volante 110 hp, Clasificación de RPM del motor 2300.</v>
      </c>
      <c r="C36" s="841"/>
      <c r="D36" s="841"/>
      <c r="E36" s="841"/>
      <c r="F36" s="841"/>
      <c r="G36" s="841"/>
      <c r="H36" s="842"/>
      <c r="I36" s="267"/>
      <c r="J36" s="268"/>
      <c r="K36" s="269">
        <f>VLOOKUP(A36,EQUIPOS!A6:D163,4,FALSE)</f>
        <v>147644.13280892707</v>
      </c>
      <c r="L36" s="270"/>
      <c r="M36" s="271">
        <v>30</v>
      </c>
      <c r="N36" s="272">
        <f>K36/M36</f>
        <v>4921.471093630902</v>
      </c>
    </row>
    <row r="37" spans="1:14">
      <c r="A37" s="113" t="s">
        <v>173</v>
      </c>
      <c r="B37" s="840" t="str">
        <f>VLOOKUP(A37,EQUIPOS!A7:D154,3,FALSE)</f>
        <v>Compactador neumático de Potencia 70 HP, peso de 13 ton</v>
      </c>
      <c r="C37" s="841"/>
      <c r="D37" s="841"/>
      <c r="E37" s="841"/>
      <c r="F37" s="841"/>
      <c r="G37" s="841"/>
      <c r="H37" s="842"/>
      <c r="I37" s="267"/>
      <c r="J37" s="268"/>
      <c r="K37" s="269">
        <f>VLOOKUP(A37,EQUIPOS!A7:D164,4,FALSE)</f>
        <v>142281.31837660147</v>
      </c>
      <c r="L37" s="270"/>
      <c r="M37" s="271">
        <v>10</v>
      </c>
      <c r="N37" s="272">
        <f t="shared" ref="N37:N43" si="0">K37/M37</f>
        <v>14228.131837660147</v>
      </c>
    </row>
    <row r="38" spans="1:14">
      <c r="A38" t="s">
        <v>284</v>
      </c>
      <c r="B38" s="840" t="str">
        <f>VLOOKUP(A38,EQUIPOS!A8:D154,3,FALSE)</f>
        <v>Planta de asfalto en caliente</v>
      </c>
      <c r="C38" s="841"/>
      <c r="D38" s="841"/>
      <c r="E38" s="841"/>
      <c r="F38" s="841"/>
      <c r="G38" s="841"/>
      <c r="H38" s="842"/>
      <c r="I38" s="267"/>
      <c r="J38" s="268"/>
      <c r="K38" s="269">
        <f>VLOOKUP(A38,EQUIPOS!A8:D165,4,FALSE)</f>
        <v>489534.56373232492</v>
      </c>
      <c r="L38" s="270"/>
      <c r="M38" s="271">
        <v>10</v>
      </c>
      <c r="N38" s="272">
        <f t="shared" si="0"/>
        <v>48953.45637323249</v>
      </c>
    </row>
    <row r="39" spans="1:14">
      <c r="A39" t="s">
        <v>290</v>
      </c>
      <c r="B39" s="840" t="str">
        <f>VLOOKUP(A39,EQUIPOS!A9:D154,3,FALSE)</f>
        <v>Planta trituradora</v>
      </c>
      <c r="C39" s="841"/>
      <c r="D39" s="841"/>
      <c r="E39" s="841"/>
      <c r="F39" s="841"/>
      <c r="G39" s="841"/>
      <c r="H39" s="842"/>
      <c r="I39" s="267"/>
      <c r="J39" s="268"/>
      <c r="K39" s="269">
        <f>VLOOKUP(A39,EQUIPOS!A9:D166,4,FALSE)</f>
        <v>707823.34258397401</v>
      </c>
      <c r="L39" s="270"/>
      <c r="M39" s="271">
        <v>30</v>
      </c>
      <c r="N39" s="272">
        <f t="shared" si="0"/>
        <v>23594.1114194658</v>
      </c>
    </row>
    <row r="40" spans="1:14">
      <c r="A40" t="s">
        <v>316</v>
      </c>
      <c r="B40" s="840" t="str">
        <f>VLOOKUP(A40,EQUIPOS!A10:D154,3,FALSE)</f>
        <v>Retroexcavadora Tipo E-200 o  Equivalente</v>
      </c>
      <c r="C40" s="841"/>
      <c r="D40" s="841"/>
      <c r="E40" s="841"/>
      <c r="F40" s="841"/>
      <c r="G40" s="841"/>
      <c r="H40" s="842"/>
      <c r="I40" s="267"/>
      <c r="J40" s="268"/>
      <c r="K40" s="269">
        <f>VLOOKUP(A40,EQUIPOS!A10:D167,4,FALSE)</f>
        <v>202889.55343398894</v>
      </c>
      <c r="L40" s="270"/>
      <c r="M40" s="271">
        <v>30</v>
      </c>
      <c r="N40" s="272">
        <f t="shared" si="0"/>
        <v>6762.985114466298</v>
      </c>
    </row>
    <row r="41" spans="1:14">
      <c r="A41" t="s">
        <v>358</v>
      </c>
      <c r="B41" s="840" t="str">
        <f>VLOOKUP(A41,EQUIPOS!A11:D155,3,FALSE)</f>
        <v xml:space="preserve">Terminadora de asfalto (Finisher), potencia en el volante 174 HP, R=20M3/H, velocidad de desplazamiento 114 m/min
</v>
      </c>
      <c r="C41" s="841"/>
      <c r="D41" s="841"/>
      <c r="E41" s="841"/>
      <c r="F41" s="841"/>
      <c r="G41" s="841"/>
      <c r="H41" s="842"/>
      <c r="I41" s="267"/>
      <c r="J41" s="268"/>
      <c r="K41" s="269">
        <f>VLOOKUP(A41,EQUIPOS!A11:D168,4,FALSE)</f>
        <v>77211.314790321252</v>
      </c>
      <c r="L41" s="270"/>
      <c r="M41" s="271">
        <v>10</v>
      </c>
      <c r="N41" s="272">
        <f t="shared" si="0"/>
        <v>7721.1314790321248</v>
      </c>
    </row>
    <row r="42" spans="1:14">
      <c r="A42" t="s">
        <v>166</v>
      </c>
      <c r="B42" s="840" t="str">
        <f>VLOOKUP(A42,EQUIPOS!A12:D156,3,FALSE)</f>
        <v>Compactador de Rodillo POTENCIA: 99HP, PESO: 8 ton</v>
      </c>
      <c r="C42" s="841"/>
      <c r="D42" s="841"/>
      <c r="E42" s="841"/>
      <c r="F42" s="841"/>
      <c r="G42" s="841"/>
      <c r="H42" s="842"/>
      <c r="I42" s="267"/>
      <c r="J42" s="268"/>
      <c r="K42" s="269">
        <f>VLOOKUP(A42,EQUIPOS!A12:D169,4,FALSE)</f>
        <v>124855.10980553164</v>
      </c>
      <c r="L42" s="270"/>
      <c r="M42" s="271">
        <v>10</v>
      </c>
      <c r="N42" s="272">
        <f t="shared" si="0"/>
        <v>12485.510980553165</v>
      </c>
    </row>
    <row r="43" spans="1:14">
      <c r="A43" t="s">
        <v>373</v>
      </c>
      <c r="B43" s="840" t="str">
        <f>VLOOKUP(A43,EQUIPOS!A13:D157,3,FALSE)</f>
        <v>Volqueta 6 m3</v>
      </c>
      <c r="C43" s="841"/>
      <c r="D43" s="841"/>
      <c r="E43" s="841"/>
      <c r="F43" s="841"/>
      <c r="G43" s="841"/>
      <c r="H43" s="842"/>
      <c r="I43" s="267"/>
      <c r="J43" s="268"/>
      <c r="K43" s="269">
        <f>VLOOKUP(A43,EQUIPOS!A13:D170,4,FALSE)</f>
        <v>83236.739870354431</v>
      </c>
      <c r="L43" s="270"/>
      <c r="M43" s="271">
        <v>10</v>
      </c>
      <c r="N43" s="272">
        <f t="shared" si="0"/>
        <v>8323.6739870354431</v>
      </c>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1226.0150703310451</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128216.48735540741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59254.600993255212</v>
      </c>
      <c r="N53" s="272">
        <f>K53*M53</f>
        <v>82956.441390557287</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82956.441390557287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31">
        <f>VLOOKUP(A63,TRANSPORTE!A5:D117,4,FALSE)</f>
        <v>1404.1158416360727</v>
      </c>
      <c r="M63" s="832"/>
      <c r="N63" s="287">
        <f>K63*L63</f>
        <v>1965.7621782905017</v>
      </c>
    </row>
    <row r="64" spans="1:14">
      <c r="A64" t="s">
        <v>1293</v>
      </c>
      <c r="B64" s="46" t="str">
        <f>VLOOKUP(A64,TRANSPORTE!A6:D117,3,FALSE)</f>
        <v>Transporte de mezcla</v>
      </c>
      <c r="C64" s="47"/>
      <c r="D64" s="47"/>
      <c r="E64" s="47"/>
      <c r="F64" s="47"/>
      <c r="G64" s="47"/>
      <c r="H64" s="311" t="s">
        <v>1468</v>
      </c>
      <c r="I64" s="279">
        <v>1.25</v>
      </c>
      <c r="J64" s="286">
        <v>1</v>
      </c>
      <c r="K64" s="279">
        <f>I64*J64</f>
        <v>1.25</v>
      </c>
      <c r="L64" s="831">
        <f>VLOOKUP(A64,TRANSPORTE!A6:D117,4,FALSE)</f>
        <v>1541.0743318116138</v>
      </c>
      <c r="M64" s="832"/>
      <c r="N64" s="287">
        <f>K64*L64</f>
        <v>1926.3429147645172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3892.1050930550191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19</v>
      </c>
      <c r="B74" s="49" t="str">
        <f>VLOOKUP(A74,'MANO DE OBRA'!A8:D68,3,FALSE)</f>
        <v>Obrero (8)</v>
      </c>
      <c r="C74" s="47"/>
      <c r="D74" s="47"/>
      <c r="E74" s="47"/>
      <c r="F74" s="47"/>
      <c r="G74" s="47"/>
      <c r="H74" s="47"/>
      <c r="I74" s="292">
        <f>K74/J74*100</f>
        <v>270661.59999999998</v>
      </c>
      <c r="J74" s="293">
        <v>185</v>
      </c>
      <c r="K74" s="294">
        <f>VLOOKUP(A74,'MANO DE OBRA'!A8:D99,4,FALSE)</f>
        <v>500723.95999999996</v>
      </c>
      <c r="L74" s="50"/>
      <c r="M74" s="295">
        <v>80</v>
      </c>
      <c r="N74" s="395">
        <f>K74/M74</f>
        <v>6259.0494999999992</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12260.15070331045</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227325.18454233019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45465.036908466041</v>
      </c>
      <c r="M87" s="862"/>
      <c r="N87" s="51"/>
    </row>
    <row r="88" spans="1:14">
      <c r="B88" s="89" t="s">
        <v>973</v>
      </c>
      <c r="C88" s="90"/>
      <c r="D88" s="90"/>
      <c r="E88" s="90"/>
      <c r="F88" s="90"/>
      <c r="G88" s="90"/>
      <c r="H88" s="90"/>
      <c r="I88" s="87"/>
      <c r="J88" s="88"/>
      <c r="K88" s="304">
        <v>0.05</v>
      </c>
      <c r="L88" s="861">
        <f>N82*K88</f>
        <v>11366.25922711651</v>
      </c>
      <c r="M88" s="862"/>
      <c r="N88" s="51"/>
    </row>
    <row r="89" spans="1:14" ht="15.75" thickBot="1">
      <c r="B89" s="91" t="s">
        <v>974</v>
      </c>
      <c r="C89" s="92"/>
      <c r="D89" s="92"/>
      <c r="E89" s="92"/>
      <c r="F89" s="92"/>
      <c r="G89" s="92"/>
      <c r="H89" s="92"/>
      <c r="I89" s="93"/>
      <c r="J89" s="94"/>
      <c r="K89" s="305">
        <v>0.05</v>
      </c>
      <c r="L89" s="863">
        <f>N82*K89</f>
        <v>11366.25922711651</v>
      </c>
      <c r="M89" s="864"/>
      <c r="N89" s="51"/>
    </row>
    <row r="90" spans="1:14" ht="15.75" thickBot="1">
      <c r="B90" s="827" t="s">
        <v>953</v>
      </c>
      <c r="C90" s="828"/>
      <c r="D90" s="828"/>
      <c r="E90" s="828"/>
      <c r="F90" s="828"/>
      <c r="G90" s="828"/>
      <c r="H90" s="828"/>
      <c r="I90" s="828"/>
      <c r="J90" s="828"/>
      <c r="K90" s="828"/>
      <c r="L90" s="828"/>
      <c r="M90" s="829"/>
      <c r="N90" s="52">
        <f>L87+L88+L89</f>
        <v>68197.555362699059</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295522.73990502924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117</v>
      </c>
      <c r="B36" s="840" t="str">
        <f>VLOOKUP(A36,EQUIPOS!A6:D154,3,FALSE)</f>
        <v xml:space="preserve">Barredora mecánica de cepillo de 3658 mm ; 6 m3 </v>
      </c>
      <c r="C36" s="841"/>
      <c r="D36" s="841"/>
      <c r="E36" s="841"/>
      <c r="F36" s="841"/>
      <c r="G36" s="841"/>
      <c r="H36" s="842"/>
      <c r="I36" s="267"/>
      <c r="J36" s="268"/>
      <c r="K36" s="269">
        <f>VLOOKUP(A36,EQUIPOS!A6:D163,4,FALSE)</f>
        <v>77211.314790321252</v>
      </c>
      <c r="L36" s="270"/>
      <c r="M36" s="271">
        <v>150</v>
      </c>
      <c r="N36" s="272">
        <f>K36/M36</f>
        <v>514.74209860214171</v>
      </c>
    </row>
    <row r="37" spans="1:14">
      <c r="A37" s="113" t="s">
        <v>148</v>
      </c>
      <c r="B37" s="840" t="str">
        <f>VLOOKUP(A37,EQUIPOS!A7:D154,3,FALSE)</f>
        <v>Cargador : Potencia en el volante 110 hp, Clasificación de RPM del motor 2300.</v>
      </c>
      <c r="C37" s="841"/>
      <c r="D37" s="841"/>
      <c r="E37" s="841"/>
      <c r="F37" s="841"/>
      <c r="G37" s="841"/>
      <c r="H37" s="842"/>
      <c r="I37" s="267"/>
      <c r="J37" s="268"/>
      <c r="K37" s="269">
        <f>VLOOKUP(A37,EQUIPOS!A7:D164,4,FALSE)</f>
        <v>147644.13280892707</v>
      </c>
      <c r="L37" s="270"/>
      <c r="M37" s="271">
        <v>150</v>
      </c>
      <c r="N37" s="272">
        <f>K37/M37</f>
        <v>984.29421872618047</v>
      </c>
    </row>
    <row r="38" spans="1:14">
      <c r="A38" t="s">
        <v>236</v>
      </c>
      <c r="B38" s="840" t="str">
        <f>VLOOKUP(A38,EQUIPOS!A8:D154,3,FALSE)</f>
        <v>Fresadora de pavimento, potencia 255 HP, peso 19 Ton, PROFUNDIDAD DE CORTE 305 mm</v>
      </c>
      <c r="C38" s="841"/>
      <c r="D38" s="841"/>
      <c r="E38" s="841"/>
      <c r="F38" s="841"/>
      <c r="G38" s="841"/>
      <c r="H38" s="842"/>
      <c r="I38" s="267"/>
      <c r="J38" s="268"/>
      <c r="K38" s="269">
        <f>VLOOKUP(A38,EQUIPOS!A8:D165,4,FALSE)</f>
        <v>606357.71903235826</v>
      </c>
      <c r="L38" s="270"/>
      <c r="M38" s="271">
        <v>150</v>
      </c>
      <c r="N38" s="272">
        <f>K38/M38</f>
        <v>4042.3847935490553</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N75*M41</f>
        <v>2.0863498333333332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5543.5074607107117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831">
        <f>VLOOKUP(A58,TRANSPORTE!A5:D117,4,FALSE)</f>
        <v>1404.1158416360727</v>
      </c>
      <c r="M58" s="832"/>
      <c r="N58" s="287">
        <f>K58*L58</f>
        <v>182.53505941268946</v>
      </c>
    </row>
    <row r="59" spans="1:14">
      <c r="B59" s="46"/>
      <c r="C59" s="47"/>
      <c r="D59" s="47"/>
      <c r="E59" s="47"/>
      <c r="F59" s="47"/>
      <c r="G59" s="47"/>
      <c r="H59" s="311"/>
      <c r="I59" s="279"/>
      <c r="J59" s="286"/>
      <c r="K59" s="279"/>
      <c r="L59" s="831"/>
      <c r="M59" s="832"/>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182.53505941268946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1200</v>
      </c>
      <c r="N69" s="395">
        <f>K69/M69</f>
        <v>208.63498333333331</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208.63498333333331</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5934.6775034567345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1186.935500691347</v>
      </c>
      <c r="M82" s="862"/>
      <c r="N82" s="51"/>
    </row>
    <row r="83" spans="1:14">
      <c r="B83" s="89" t="s">
        <v>973</v>
      </c>
      <c r="C83" s="90"/>
      <c r="D83" s="90"/>
      <c r="E83" s="90"/>
      <c r="F83" s="90"/>
      <c r="G83" s="90"/>
      <c r="H83" s="90"/>
      <c r="I83" s="87"/>
      <c r="J83" s="88"/>
      <c r="K83" s="304">
        <v>0.05</v>
      </c>
      <c r="L83" s="861">
        <f>N77*K83</f>
        <v>296.73387517283675</v>
      </c>
      <c r="M83" s="862"/>
      <c r="N83" s="51"/>
    </row>
    <row r="84" spans="1:14" ht="15.75" thickBot="1">
      <c r="B84" s="91" t="s">
        <v>974</v>
      </c>
      <c r="C84" s="92"/>
      <c r="D84" s="92"/>
      <c r="E84" s="92"/>
      <c r="F84" s="92"/>
      <c r="G84" s="92"/>
      <c r="H84" s="92"/>
      <c r="I84" s="93"/>
      <c r="J84" s="94"/>
      <c r="K84" s="305">
        <v>0.05</v>
      </c>
      <c r="L84" s="863">
        <f>N77*K84</f>
        <v>296.73387517283675</v>
      </c>
      <c r="M84" s="864"/>
      <c r="N84" s="51"/>
    </row>
    <row r="85" spans="1:14" ht="15.75" thickBot="1">
      <c r="B85" s="827" t="s">
        <v>953</v>
      </c>
      <c r="C85" s="828"/>
      <c r="D85" s="828"/>
      <c r="E85" s="828"/>
      <c r="F85" s="828"/>
      <c r="G85" s="828"/>
      <c r="H85" s="828"/>
      <c r="I85" s="828"/>
      <c r="J85" s="828"/>
      <c r="K85" s="828"/>
      <c r="L85" s="828"/>
      <c r="M85" s="829"/>
      <c r="N85" s="52">
        <f>L82+L83+L84</f>
        <v>1780.4032510370203</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7715.0807544937543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117</v>
      </c>
      <c r="B36" s="840" t="str">
        <f>VLOOKUP(A36,EQUIPOS!A6:D154,3,FALSE)</f>
        <v xml:space="preserve">Barredora mecánica de cepillo de 3658 mm ; 6 m3 </v>
      </c>
      <c r="C36" s="841"/>
      <c r="D36" s="841"/>
      <c r="E36" s="841"/>
      <c r="F36" s="841"/>
      <c r="G36" s="841"/>
      <c r="H36" s="842"/>
      <c r="I36" s="267"/>
      <c r="J36" s="268"/>
      <c r="K36" s="269">
        <f>VLOOKUP(A36,EQUIPOS!A6:D163,4,FALSE)</f>
        <v>77211.314790321252</v>
      </c>
      <c r="L36" s="270"/>
      <c r="M36" s="271">
        <v>300</v>
      </c>
      <c r="N36" s="272">
        <f>K36/M36</f>
        <v>257.37104930107085</v>
      </c>
    </row>
    <row r="37" spans="1:14">
      <c r="A37" s="113" t="s">
        <v>148</v>
      </c>
      <c r="B37" s="840" t="str">
        <f>VLOOKUP(A37,EQUIPOS!A7:D154,3,FALSE)</f>
        <v>Cargador : Potencia en el volante 110 hp, Clasificación de RPM del motor 2300.</v>
      </c>
      <c r="C37" s="841"/>
      <c r="D37" s="841"/>
      <c r="E37" s="841"/>
      <c r="F37" s="841"/>
      <c r="G37" s="841"/>
      <c r="H37" s="842"/>
      <c r="I37" s="267"/>
      <c r="J37" s="268"/>
      <c r="K37" s="269">
        <f>VLOOKUP(A37,EQUIPOS!A7:D164,4,FALSE)</f>
        <v>147644.13280892707</v>
      </c>
      <c r="L37" s="270"/>
      <c r="M37" s="271">
        <v>300</v>
      </c>
      <c r="N37" s="272">
        <f>K37/M37</f>
        <v>492.14710936309024</v>
      </c>
    </row>
    <row r="38" spans="1:14">
      <c r="A38" t="s">
        <v>236</v>
      </c>
      <c r="B38" s="840" t="str">
        <f>VLOOKUP(A38,EQUIPOS!A8:D154,3,FALSE)</f>
        <v>Fresadora de pavimento, potencia 255 HP, peso 19 Ton, PROFUNDIDAD DE CORTE 305 mm</v>
      </c>
      <c r="C38" s="841"/>
      <c r="D38" s="841"/>
      <c r="E38" s="841"/>
      <c r="F38" s="841"/>
      <c r="G38" s="841"/>
      <c r="H38" s="842"/>
      <c r="I38" s="267"/>
      <c r="J38" s="268"/>
      <c r="K38" s="269">
        <f>VLOOKUP(A38,EQUIPOS!A8:D165,4,FALSE)</f>
        <v>606357.71903235826</v>
      </c>
      <c r="L38" s="270"/>
      <c r="M38" s="271">
        <v>300</v>
      </c>
      <c r="N38" s="272">
        <f>K38/M38</f>
        <v>2021.1923967745277</v>
      </c>
    </row>
    <row r="39" spans="1:14">
      <c r="B39" s="840"/>
      <c r="C39" s="841"/>
      <c r="D39" s="841"/>
      <c r="E39" s="841"/>
      <c r="F39" s="841"/>
      <c r="G39" s="841"/>
      <c r="H39" s="842"/>
      <c r="I39" s="843"/>
      <c r="J39" s="824"/>
      <c r="K39" s="269"/>
      <c r="L39" s="844"/>
      <c r="M39" s="845"/>
      <c r="N39" s="272"/>
    </row>
    <row r="40" spans="1:14">
      <c r="B40" s="840"/>
      <c r="C40" s="841"/>
      <c r="D40" s="841"/>
      <c r="E40" s="846"/>
      <c r="F40" s="841"/>
      <c r="G40" s="841"/>
      <c r="H40" s="842"/>
      <c r="I40" s="36"/>
      <c r="J40" s="37"/>
      <c r="K40" s="274"/>
      <c r="L40" s="276"/>
      <c r="M40" s="277"/>
      <c r="N40" s="278"/>
    </row>
    <row r="41" spans="1:14">
      <c r="B41" s="847" t="s">
        <v>952</v>
      </c>
      <c r="C41" s="848"/>
      <c r="D41" s="848"/>
      <c r="E41" s="38"/>
      <c r="F41" s="39"/>
      <c r="G41" s="39"/>
      <c r="H41" s="40"/>
      <c r="I41" s="36"/>
      <c r="J41" s="37"/>
      <c r="K41" s="279"/>
      <c r="L41" s="276"/>
      <c r="M41" s="401">
        <v>0.01</v>
      </c>
      <c r="N41" s="344">
        <f>N75*M41</f>
        <v>1.0431749166666666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2771.7537303553559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831">
        <f>VLOOKUP(A58,TRANSPORTE!A5:D117,4,FALSE)</f>
        <v>1404.1158416360727</v>
      </c>
      <c r="M58" s="832"/>
      <c r="N58" s="287">
        <f>K58*L58</f>
        <v>91.267529706344732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91.267529706344732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295">
        <v>2400</v>
      </c>
      <c r="N69" s="395">
        <f>K69/M69</f>
        <v>104.31749166666665</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104.31749166666665</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2967.3387517283672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593.46775034567349</v>
      </c>
      <c r="M82" s="862"/>
      <c r="N82" s="51"/>
    </row>
    <row r="83" spans="1:14">
      <c r="B83" s="89" t="s">
        <v>973</v>
      </c>
      <c r="C83" s="90"/>
      <c r="D83" s="90"/>
      <c r="E83" s="90"/>
      <c r="F83" s="90"/>
      <c r="G83" s="90"/>
      <c r="H83" s="90"/>
      <c r="I83" s="87"/>
      <c r="J83" s="88"/>
      <c r="K83" s="304">
        <v>0.05</v>
      </c>
      <c r="L83" s="861">
        <f>N77*K83</f>
        <v>148.36693758641837</v>
      </c>
      <c r="M83" s="862"/>
      <c r="N83" s="51"/>
    </row>
    <row r="84" spans="1:14" ht="15.75" thickBot="1">
      <c r="B84" s="91" t="s">
        <v>974</v>
      </c>
      <c r="C84" s="92"/>
      <c r="D84" s="92"/>
      <c r="E84" s="92"/>
      <c r="F84" s="92"/>
      <c r="G84" s="92"/>
      <c r="H84" s="92"/>
      <c r="I84" s="93"/>
      <c r="J84" s="94"/>
      <c r="K84" s="305">
        <v>0.05</v>
      </c>
      <c r="L84" s="863">
        <f>N77*K84</f>
        <v>148.36693758641837</v>
      </c>
      <c r="M84" s="864"/>
      <c r="N84" s="51"/>
    </row>
    <row r="85" spans="1:14" ht="15.75" thickBot="1">
      <c r="B85" s="827" t="s">
        <v>953</v>
      </c>
      <c r="C85" s="828"/>
      <c r="D85" s="828"/>
      <c r="E85" s="828"/>
      <c r="F85" s="828"/>
      <c r="G85" s="828"/>
      <c r="H85" s="828"/>
      <c r="I85" s="828"/>
      <c r="J85" s="828"/>
      <c r="K85" s="828"/>
      <c r="L85" s="828"/>
      <c r="M85" s="829"/>
      <c r="N85" s="52">
        <f>L82+L83+L84</f>
        <v>890.20162551851013</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3857.5403772468771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78034.443628457273</v>
      </c>
      <c r="L36" s="270"/>
      <c r="M36" s="271">
        <v>18</v>
      </c>
      <c r="N36" s="272">
        <f>K36/M36</f>
        <v>4335.2468682476265</v>
      </c>
    </row>
    <row r="37" spans="1:14">
      <c r="A37" s="113" t="s">
        <v>154</v>
      </c>
      <c r="B37" s="840" t="str">
        <f>VLOOKUP(A37,EQUIPOS!A7:D154,3,FALSE)</f>
        <v>Carrotanque Irrigador de asfalto, 1000 GALONES DE CAPACIDAD</v>
      </c>
      <c r="C37" s="841"/>
      <c r="D37" s="841"/>
      <c r="E37" s="841"/>
      <c r="F37" s="841"/>
      <c r="G37" s="841"/>
      <c r="H37" s="842"/>
      <c r="I37" s="267"/>
      <c r="J37" s="268"/>
      <c r="K37" s="269">
        <f>VLOOKUP(A37,EQUIPOS!A7:D164,4,FALSE)</f>
        <v>91870.470713406947</v>
      </c>
      <c r="L37" s="270"/>
      <c r="M37" s="271">
        <v>18</v>
      </c>
      <c r="N37" s="272">
        <f>K37/M37</f>
        <v>5103.9150396337191</v>
      </c>
    </row>
    <row r="38" spans="1:14">
      <c r="A38" t="s">
        <v>269</v>
      </c>
      <c r="B38" s="840" t="str">
        <f>VLOOKUP(A38,EQUIPOS!A8:D154,3,FALSE)</f>
        <v>Motoniveladora  potencia 215 HP, ancho de cuchilla 4,27 m, peso 18 ton.</v>
      </c>
      <c r="C38" s="841"/>
      <c r="D38" s="841"/>
      <c r="E38" s="841"/>
      <c r="F38" s="841"/>
      <c r="G38" s="841"/>
      <c r="H38" s="842"/>
      <c r="I38" s="267"/>
      <c r="J38" s="268"/>
      <c r="K38" s="269">
        <f>VLOOKUP(A38,EQUIPOS!A8:D165,4,FALSE)</f>
        <v>191810.2758371355</v>
      </c>
      <c r="L38" s="270"/>
      <c r="M38" s="271">
        <v>18</v>
      </c>
      <c r="N38" s="272">
        <f>K38/M38</f>
        <v>10656.126435396416</v>
      </c>
    </row>
    <row r="39" spans="1:14">
      <c r="A39" t="s">
        <v>299</v>
      </c>
      <c r="B39" s="840" t="str">
        <f>VLOOKUP(A39,EQUIPOS!A9:D154,3,FALSE)</f>
        <v xml:space="preserve">Recicladora, potencia 430HP </v>
      </c>
      <c r="C39" s="841"/>
      <c r="D39" s="841"/>
      <c r="E39" s="841"/>
      <c r="F39" s="841"/>
      <c r="G39" s="841"/>
      <c r="H39" s="842"/>
      <c r="I39" s="843"/>
      <c r="J39" s="824"/>
      <c r="K39" s="269">
        <f>VLOOKUP(A39,EQUIPOS!A9:D166,4,FALSE)</f>
        <v>471846.92371862987</v>
      </c>
      <c r="L39" s="844">
        <v>18</v>
      </c>
      <c r="M39" s="845"/>
      <c r="N39" s="272">
        <f>K39/L39</f>
        <v>26213.717984368326</v>
      </c>
    </row>
    <row r="40" spans="1:14">
      <c r="A40" t="s">
        <v>365</v>
      </c>
      <c r="B40" s="840" t="str">
        <f>VLOOKUP(A40,EQUIPOS!A10:D154,3,FALSE)</f>
        <v xml:space="preserve">Vibrocompatador, potencia 153 HP, peso 10 Ton. </v>
      </c>
      <c r="C40" s="841"/>
      <c r="D40" s="841"/>
      <c r="E40" s="841"/>
      <c r="F40" s="841"/>
      <c r="G40" s="841"/>
      <c r="H40" s="842"/>
      <c r="I40" s="36"/>
      <c r="J40" s="37"/>
      <c r="K40" s="269">
        <f>VLOOKUP(A40,EQUIPOS!A10:D167,4,FALSE)</f>
        <v>134699.55295898035</v>
      </c>
      <c r="L40" s="276"/>
      <c r="M40" s="277">
        <v>18</v>
      </c>
      <c r="N40" s="272">
        <f>K40/M40</f>
        <v>7483.3084977211302</v>
      </c>
    </row>
    <row r="41" spans="1:14">
      <c r="B41" s="847" t="s">
        <v>952</v>
      </c>
      <c r="C41" s="848"/>
      <c r="D41" s="848"/>
      <c r="E41" s="38"/>
      <c r="F41" s="39"/>
      <c r="G41" s="39"/>
      <c r="H41" s="40"/>
      <c r="I41" s="36"/>
      <c r="J41" s="37"/>
      <c r="K41" s="279"/>
      <c r="L41" s="276"/>
      <c r="M41" s="401">
        <v>0.01</v>
      </c>
      <c r="N41" s="344">
        <f>N75*M41</f>
        <v>33.488139834333886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53825.802965201554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802</v>
      </c>
      <c r="B48" s="43" t="str">
        <f>VLOOKUP(A48,MATERIALES!A5:D373,3,FALSE)</f>
        <v>Arena lavada</v>
      </c>
      <c r="C48" s="281"/>
      <c r="D48" s="281"/>
      <c r="E48" s="281"/>
      <c r="F48" s="281"/>
      <c r="G48" s="281"/>
      <c r="H48" s="281"/>
      <c r="I48" s="268"/>
      <c r="J48" s="224" t="str">
        <f>VLOOKUP(A48,MATERIALES!A4:D640,2,FALSE)</f>
        <v>m3</v>
      </c>
      <c r="K48" s="282">
        <v>3.5000000000000003E-2</v>
      </c>
      <c r="L48" s="267"/>
      <c r="M48" s="402">
        <f>VLOOKUP(A48,MATERIALES!A5:D396,4,FALSE)</f>
        <v>55626.768279382442</v>
      </c>
      <c r="N48" s="272">
        <f>K48*M48</f>
        <v>1946.9368897783856</v>
      </c>
    </row>
    <row r="49" spans="1:14">
      <c r="A49" s="108" t="s">
        <v>763</v>
      </c>
      <c r="B49" s="43" t="str">
        <f>VLOOKUP(A49,MATERIALES!A6:D373,3,FALSE)</f>
        <v>Agregado petreo para mezclas asfálticas</v>
      </c>
      <c r="C49" s="281"/>
      <c r="D49" s="281"/>
      <c r="E49" s="281"/>
      <c r="F49" s="281"/>
      <c r="G49" s="281"/>
      <c r="H49" s="281"/>
      <c r="I49" s="268"/>
      <c r="J49" s="224" t="str">
        <f>VLOOKUP(A49,MATERIALES!A5:D641,2,FALSE)</f>
        <v>m3</v>
      </c>
      <c r="K49" s="282">
        <v>0.25</v>
      </c>
      <c r="L49" s="267"/>
      <c r="M49" s="402">
        <f>VLOOKUP(A49,MATERIALES!A6:D397,4,FALSE)</f>
        <v>59254.600993255212</v>
      </c>
      <c r="N49" s="272">
        <f>K49*M49</f>
        <v>14813.650248313803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22"/>
      <c r="C52" s="823"/>
      <c r="D52" s="823"/>
      <c r="E52" s="823"/>
      <c r="F52" s="823"/>
      <c r="G52" s="823"/>
      <c r="H52" s="823"/>
      <c r="I52" s="824"/>
      <c r="J52" s="42"/>
      <c r="K52" s="44"/>
      <c r="L52" s="825"/>
      <c r="M52" s="826"/>
      <c r="N52" s="45"/>
    </row>
    <row r="53" spans="1:14" ht="15.75" thickBot="1">
      <c r="B53" s="827" t="s">
        <v>953</v>
      </c>
      <c r="C53" s="828"/>
      <c r="D53" s="828"/>
      <c r="E53" s="828"/>
      <c r="F53" s="828"/>
      <c r="G53" s="828"/>
      <c r="H53" s="828"/>
      <c r="I53" s="828"/>
      <c r="J53" s="828"/>
      <c r="K53" s="828"/>
      <c r="L53" s="828"/>
      <c r="M53" s="829"/>
      <c r="N53" s="394">
        <f>SUM(N48:N52)</f>
        <v>16760.587138092189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831">
        <f>VLOOKUP(A58,TRANSPORTE!A5:D117,4,FALSE)</f>
        <v>1404.1158416360727</v>
      </c>
      <c r="M58" s="832"/>
      <c r="N58" s="287">
        <f>K58*L58</f>
        <v>400.17301486628077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400.17301486628077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t="s">
        <v>15</v>
      </c>
      <c r="B69" s="49" t="str">
        <f>VLOOKUP(A69,'MANO DE OBRA'!A8:D68,3,FALSE)</f>
        <v>Obrero (6)</v>
      </c>
      <c r="C69" s="47"/>
      <c r="D69" s="47"/>
      <c r="E69" s="47"/>
      <c r="F69" s="47"/>
      <c r="G69" s="47"/>
      <c r="H69" s="47"/>
      <c r="I69" s="292">
        <f>K69/J69*100</f>
        <v>202996.19999999998</v>
      </c>
      <c r="J69" s="293">
        <v>185</v>
      </c>
      <c r="K69" s="294">
        <f>VLOOKUP(A69,'MANO DE OBRA'!A8:D99,4,FALSE)</f>
        <v>375542.97</v>
      </c>
      <c r="L69" s="50"/>
      <c r="M69" s="295">
        <v>144</v>
      </c>
      <c r="N69" s="395">
        <f>K69/M69</f>
        <v>2607.9372916666666</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3348.8139834333888</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74335.377101593403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14867.075420318681</v>
      </c>
      <c r="M82" s="862"/>
      <c r="N82" s="51"/>
    </row>
    <row r="83" spans="1:14">
      <c r="B83" s="89" t="s">
        <v>973</v>
      </c>
      <c r="C83" s="90"/>
      <c r="D83" s="90"/>
      <c r="E83" s="90"/>
      <c r="F83" s="90"/>
      <c r="G83" s="90"/>
      <c r="H83" s="90"/>
      <c r="I83" s="87"/>
      <c r="J83" s="88"/>
      <c r="K83" s="304">
        <v>0.05</v>
      </c>
      <c r="L83" s="861">
        <f>N77*K83</f>
        <v>3716.7688550796702</v>
      </c>
      <c r="M83" s="862"/>
      <c r="N83" s="51"/>
    </row>
    <row r="84" spans="1:14" ht="15.75" thickBot="1">
      <c r="B84" s="91" t="s">
        <v>974</v>
      </c>
      <c r="C84" s="92"/>
      <c r="D84" s="92"/>
      <c r="E84" s="92"/>
      <c r="F84" s="92"/>
      <c r="G84" s="92"/>
      <c r="H84" s="92"/>
      <c r="I84" s="93"/>
      <c r="J84" s="94"/>
      <c r="K84" s="305">
        <v>0.05</v>
      </c>
      <c r="L84" s="863">
        <f>N77*K84</f>
        <v>3716.7688550796702</v>
      </c>
      <c r="M84" s="864"/>
      <c r="N84" s="51"/>
    </row>
    <row r="85" spans="1:14" ht="15.75" thickBot="1">
      <c r="B85" s="827" t="s">
        <v>953</v>
      </c>
      <c r="C85" s="828"/>
      <c r="D85" s="828"/>
      <c r="E85" s="828"/>
      <c r="F85" s="828"/>
      <c r="G85" s="828"/>
      <c r="H85" s="828"/>
      <c r="I85" s="828"/>
      <c r="J85" s="828"/>
      <c r="K85" s="828"/>
      <c r="L85" s="828"/>
      <c r="M85" s="829"/>
      <c r="N85" s="52">
        <f>L82+L83+L84</f>
        <v>22300.613130478021</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96635.990232071432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5" t="s">
        <v>2218</v>
      </c>
      <c r="C104" s="866"/>
      <c r="D104" s="866"/>
      <c r="E104" s="866"/>
      <c r="F104" s="866"/>
      <c r="G104" s="866"/>
      <c r="H104" s="866"/>
      <c r="I104" s="866"/>
      <c r="J104" s="866"/>
      <c r="K104" s="866"/>
      <c r="L104" s="866"/>
      <c r="M104" s="866"/>
      <c r="N104" s="867"/>
    </row>
    <row r="105" spans="2:14" ht="15" customHeight="1">
      <c r="B105" s="865"/>
      <c r="C105" s="866"/>
      <c r="D105" s="866"/>
      <c r="E105" s="866"/>
      <c r="F105" s="866"/>
      <c r="G105" s="866"/>
      <c r="H105" s="866"/>
      <c r="I105" s="866"/>
      <c r="J105" s="866"/>
      <c r="K105" s="866"/>
      <c r="L105" s="866"/>
      <c r="M105" s="866"/>
      <c r="N105" s="867"/>
    </row>
    <row r="106" spans="2:14" ht="30" customHeight="1">
      <c r="B106" s="868" t="s">
        <v>2219</v>
      </c>
      <c r="C106" s="869"/>
      <c r="D106" s="869"/>
      <c r="E106" s="869"/>
      <c r="F106" s="869"/>
      <c r="G106" s="869"/>
      <c r="H106" s="869"/>
      <c r="I106" s="869"/>
      <c r="J106" s="869"/>
      <c r="K106" s="869"/>
      <c r="L106" s="869"/>
      <c r="M106" s="869"/>
      <c r="N106" s="870"/>
    </row>
    <row r="107" spans="2:14">
      <c r="B107" s="868"/>
      <c r="C107" s="869"/>
      <c r="D107" s="869"/>
      <c r="E107" s="869"/>
      <c r="F107" s="869"/>
      <c r="G107" s="869"/>
      <c r="H107" s="869"/>
      <c r="I107" s="869"/>
      <c r="J107" s="869"/>
      <c r="K107" s="869"/>
      <c r="L107" s="869"/>
      <c r="M107" s="869"/>
      <c r="N107" s="87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4"/>
      <c r="K117" s="804"/>
      <c r="L117" s="804"/>
      <c r="M117" s="804"/>
      <c r="N117" s="805"/>
    </row>
    <row r="118" spans="2:14" ht="15.75" thickBot="1">
      <c r="B118" s="261" t="s">
        <v>2221</v>
      </c>
      <c r="C118" s="393"/>
      <c r="D118" s="393"/>
      <c r="E118" s="57"/>
      <c r="F118" s="57"/>
      <c r="G118" s="57"/>
      <c r="H118" s="57"/>
      <c r="I118" s="57"/>
      <c r="J118" s="806"/>
      <c r="K118" s="806"/>
      <c r="L118" s="806"/>
      <c r="M118" s="806"/>
      <c r="N118"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78034.443628457273</v>
      </c>
      <c r="L36" s="270"/>
      <c r="M36" s="271">
        <v>12</v>
      </c>
      <c r="N36" s="272">
        <f>K36/M36</f>
        <v>6502.8703023714397</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91870.470713406947</v>
      </c>
      <c r="L37" s="270"/>
      <c r="M37" s="271">
        <v>12</v>
      </c>
      <c r="N37" s="272">
        <f>K37/M37</f>
        <v>7655.8725594505786</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191810.2758371355</v>
      </c>
      <c r="L38" s="270"/>
      <c r="M38" s="271">
        <v>12</v>
      </c>
      <c r="N38" s="272">
        <f>K38/M38</f>
        <v>15984.189653094625</v>
      </c>
    </row>
    <row r="39" spans="1:14">
      <c r="A39" s="113" t="s">
        <v>299</v>
      </c>
      <c r="B39" s="840" t="str">
        <f>VLOOKUP(A39,EQUIPOS!A7:D154,3,FALSE)</f>
        <v xml:space="preserve">Recicladora, potencia 430HP </v>
      </c>
      <c r="C39" s="841"/>
      <c r="D39" s="841"/>
      <c r="E39" s="841"/>
      <c r="F39" s="841"/>
      <c r="G39" s="841"/>
      <c r="H39" s="842"/>
      <c r="I39" s="267"/>
      <c r="J39" s="268"/>
      <c r="K39" s="269">
        <f>VLOOKUP(A39,EQUIPOS!A7:D164,4,FALSE)</f>
        <v>471846.92371862987</v>
      </c>
      <c r="L39" s="270"/>
      <c r="M39" s="271">
        <v>12</v>
      </c>
      <c r="N39" s="272">
        <f>K39/M39</f>
        <v>39320.576976552489</v>
      </c>
    </row>
    <row r="40" spans="1:14">
      <c r="A40" t="s">
        <v>365</v>
      </c>
      <c r="B40" s="840" t="str">
        <f>VLOOKUP(A40,EQUIPOS!A8:D154,3,FALSE)</f>
        <v xml:space="preserve">Vibrocompatador, potencia 153 HP, peso 10 Ton. </v>
      </c>
      <c r="C40" s="841"/>
      <c r="D40" s="841"/>
      <c r="E40" s="841"/>
      <c r="F40" s="841"/>
      <c r="G40" s="841"/>
      <c r="H40" s="842"/>
      <c r="I40" s="267"/>
      <c r="J40" s="268"/>
      <c r="K40" s="269">
        <f>VLOOKUP(A40,EQUIPOS!A8:D165,4,FALSE)</f>
        <v>134699.55295898035</v>
      </c>
      <c r="L40" s="270"/>
      <c r="M40" s="271">
        <v>12</v>
      </c>
      <c r="N40" s="272">
        <f>K40/M40</f>
        <v>11224.962746581696</v>
      </c>
    </row>
    <row r="41" spans="1:14">
      <c r="B41" s="840"/>
      <c r="C41" s="841"/>
      <c r="D41" s="841"/>
      <c r="E41" s="841"/>
      <c r="F41" s="841"/>
      <c r="G41" s="841"/>
      <c r="H41" s="842"/>
      <c r="I41" s="843"/>
      <c r="J41" s="824"/>
      <c r="K41" s="269"/>
      <c r="L41" s="844"/>
      <c r="M41" s="845"/>
      <c r="N41" s="272"/>
    </row>
    <row r="42" spans="1:14">
      <c r="B42" s="840"/>
      <c r="C42" s="841"/>
      <c r="D42" s="841"/>
      <c r="E42" s="846"/>
      <c r="F42" s="841"/>
      <c r="G42" s="841"/>
      <c r="H42" s="842"/>
      <c r="I42" s="36"/>
      <c r="J42" s="37"/>
      <c r="K42" s="274"/>
      <c r="L42" s="276"/>
      <c r="M42" s="277"/>
      <c r="N42" s="278"/>
    </row>
    <row r="43" spans="1:14">
      <c r="B43" s="847" t="s">
        <v>952</v>
      </c>
      <c r="C43" s="960"/>
      <c r="D43" s="960"/>
      <c r="E43" s="38"/>
      <c r="F43" s="39"/>
      <c r="G43" s="39"/>
      <c r="H43" s="40"/>
      <c r="I43" s="36"/>
      <c r="J43" s="37"/>
      <c r="K43" s="279"/>
      <c r="L43" s="276"/>
      <c r="M43" s="401">
        <v>0.1</v>
      </c>
      <c r="N43" s="344">
        <f>N77*M43</f>
        <v>502.32209751500835</v>
      </c>
    </row>
    <row r="44" spans="1:14" ht="15.75" thickBot="1">
      <c r="B44" s="840"/>
      <c r="C44" s="841"/>
      <c r="D44" s="841"/>
      <c r="E44" s="841"/>
      <c r="F44" s="841"/>
      <c r="G44" s="841"/>
      <c r="H44" s="842"/>
      <c r="I44" s="849"/>
      <c r="J44" s="850"/>
      <c r="K44" s="41"/>
      <c r="L44" s="851"/>
      <c r="M44" s="852"/>
      <c r="N44" s="105"/>
    </row>
    <row r="45" spans="1:14" ht="15.75" thickBot="1">
      <c r="B45" s="827" t="s">
        <v>953</v>
      </c>
      <c r="C45" s="828"/>
      <c r="D45" s="828"/>
      <c r="E45" s="828"/>
      <c r="F45" s="828"/>
      <c r="G45" s="828"/>
      <c r="H45" s="828"/>
      <c r="I45" s="828"/>
      <c r="J45" s="828"/>
      <c r="K45" s="828"/>
      <c r="L45" s="828"/>
      <c r="M45" s="829"/>
      <c r="N45" s="394">
        <f>SUM(N36:N44)</f>
        <v>81190.794335565835</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8" t="s">
        <v>944</v>
      </c>
      <c r="C49" s="819"/>
      <c r="D49" s="819"/>
      <c r="E49" s="819"/>
      <c r="F49" s="819"/>
      <c r="G49" s="819"/>
      <c r="H49" s="819"/>
      <c r="I49" s="820"/>
      <c r="J49" s="315" t="s">
        <v>945</v>
      </c>
      <c r="K49" s="85" t="s">
        <v>946</v>
      </c>
      <c r="L49" s="821" t="s">
        <v>955</v>
      </c>
      <c r="M49" s="820"/>
      <c r="N49" s="86" t="s">
        <v>951</v>
      </c>
    </row>
    <row r="50" spans="1:14">
      <c r="A50" t="s">
        <v>774</v>
      </c>
      <c r="B50" s="43" t="str">
        <f>VLOOKUP(A50,MATERIALES!A5:D373,3,FALSE)</f>
        <v>Agua</v>
      </c>
      <c r="C50" s="281"/>
      <c r="D50" s="281"/>
      <c r="E50" s="281"/>
      <c r="F50" s="281"/>
      <c r="G50" s="281"/>
      <c r="H50" s="281"/>
      <c r="I50" s="268"/>
      <c r="J50" s="224" t="str">
        <f>VLOOKUP(A50,MATERIALES!A4:D640,2,FALSE)</f>
        <v>lt</v>
      </c>
      <c r="K50" s="282">
        <v>75</v>
      </c>
      <c r="L50" s="267"/>
      <c r="M50" s="402">
        <f>VLOOKUP(A50,MATERIALES!A5:D396,4,FALSE)</f>
        <v>1.4291462206165451</v>
      </c>
      <c r="N50" s="272">
        <f>K50*M50</f>
        <v>107.18596654624088</v>
      </c>
    </row>
    <row r="51" spans="1:14">
      <c r="A51" t="s">
        <v>807</v>
      </c>
      <c r="B51" s="43" t="str">
        <f>VLOOKUP(A51,MATERIALES!A5:D373,3,FALSE)</f>
        <v xml:space="preserve">Cemento Asfáltico </v>
      </c>
      <c r="C51" s="281"/>
      <c r="D51" s="281"/>
      <c r="E51" s="281"/>
      <c r="F51" s="281"/>
      <c r="G51" s="281"/>
      <c r="H51" s="281"/>
      <c r="I51" s="268"/>
      <c r="J51" s="224" t="str">
        <f>VLOOKUP(A51,MATERIALES!A4:D640,2,FALSE)</f>
        <v>kg</v>
      </c>
      <c r="K51" s="282">
        <v>1.3</v>
      </c>
      <c r="L51" s="267"/>
      <c r="M51" s="402">
        <f>VLOOKUP(A51,MATERIALES!A5:D396,4,FALSE)</f>
        <v>2397.225776738027</v>
      </c>
      <c r="N51" s="272">
        <f>K51*M51</f>
        <v>3116.3935097594353</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822"/>
      <c r="C54" s="823"/>
      <c r="D54" s="823"/>
      <c r="E54" s="823"/>
      <c r="F54" s="823"/>
      <c r="G54" s="823"/>
      <c r="H54" s="823"/>
      <c r="I54" s="824"/>
      <c r="J54" s="42"/>
      <c r="K54" s="44"/>
      <c r="L54" s="825"/>
      <c r="M54" s="826"/>
      <c r="N54" s="45"/>
    </row>
    <row r="55" spans="1:14" ht="15.75" thickBot="1">
      <c r="B55" s="827" t="s">
        <v>953</v>
      </c>
      <c r="C55" s="828"/>
      <c r="D55" s="828"/>
      <c r="E55" s="828"/>
      <c r="F55" s="828"/>
      <c r="G55" s="828"/>
      <c r="H55" s="828"/>
      <c r="I55" s="828"/>
      <c r="J55" s="828"/>
      <c r="K55" s="828"/>
      <c r="L55" s="828"/>
      <c r="M55" s="829"/>
      <c r="N55" s="394">
        <f>SUM(N50:N54)</f>
        <v>3223.5794763056761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202996.19999999998</v>
      </c>
      <c r="J72" s="293">
        <v>185</v>
      </c>
      <c r="K72" s="294">
        <f>VLOOKUP(A72,'MANO DE OBRA'!A8:D100,4,FALSE)</f>
        <v>375542.97</v>
      </c>
      <c r="L72" s="50"/>
      <c r="M72" s="299">
        <v>96</v>
      </c>
      <c r="N72" s="395">
        <f>K72/M72</f>
        <v>3911.9059374999997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5023.2209751500832</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N45+N55+N66+N77</f>
        <v>89437.59478702159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17887.518957404318</v>
      </c>
      <c r="M84" s="862"/>
      <c r="N84" s="51"/>
    </row>
    <row r="85" spans="1:14">
      <c r="B85" s="89" t="s">
        <v>973</v>
      </c>
      <c r="C85" s="90"/>
      <c r="D85" s="90"/>
      <c r="E85" s="90"/>
      <c r="F85" s="90"/>
      <c r="G85" s="90"/>
      <c r="H85" s="90"/>
      <c r="I85" s="87"/>
      <c r="J85" s="88"/>
      <c r="K85" s="304">
        <v>0.05</v>
      </c>
      <c r="L85" s="861">
        <f>N79*K85</f>
        <v>4471.8797393510795</v>
      </c>
      <c r="M85" s="862"/>
      <c r="N85" s="51"/>
    </row>
    <row r="86" spans="1:14" ht="15.75" thickBot="1">
      <c r="B86" s="91" t="s">
        <v>974</v>
      </c>
      <c r="C86" s="92"/>
      <c r="D86" s="92"/>
      <c r="E86" s="92"/>
      <c r="F86" s="92"/>
      <c r="G86" s="92"/>
      <c r="H86" s="92"/>
      <c r="I86" s="93"/>
      <c r="J86" s="94"/>
      <c r="K86" s="305">
        <v>0.05</v>
      </c>
      <c r="L86" s="863">
        <f>N79*K86</f>
        <v>4471.8797393510795</v>
      </c>
      <c r="M86" s="864"/>
      <c r="N86" s="51"/>
    </row>
    <row r="87" spans="1:14" ht="15.75" thickBot="1">
      <c r="B87" s="827" t="s">
        <v>953</v>
      </c>
      <c r="C87" s="828"/>
      <c r="D87" s="828"/>
      <c r="E87" s="828"/>
      <c r="F87" s="828"/>
      <c r="G87" s="828"/>
      <c r="H87" s="828"/>
      <c r="I87" s="828"/>
      <c r="J87" s="828"/>
      <c r="K87" s="828"/>
      <c r="L87" s="828"/>
      <c r="M87" s="829"/>
      <c r="N87" s="52">
        <f>L84+L85+L86</f>
        <v>26831.278436106477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116268.87322312806</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5" t="s">
        <v>2218</v>
      </c>
      <c r="C106" s="866"/>
      <c r="D106" s="866"/>
      <c r="E106" s="866"/>
      <c r="F106" s="866"/>
      <c r="G106" s="866"/>
      <c r="H106" s="866"/>
      <c r="I106" s="866"/>
      <c r="J106" s="866"/>
      <c r="K106" s="866"/>
      <c r="L106" s="866"/>
      <c r="M106" s="866"/>
      <c r="N106" s="867"/>
    </row>
    <row r="107" spans="2:14" ht="15" customHeight="1">
      <c r="B107" s="865"/>
      <c r="C107" s="866"/>
      <c r="D107" s="866"/>
      <c r="E107" s="866"/>
      <c r="F107" s="866"/>
      <c r="G107" s="866"/>
      <c r="H107" s="866"/>
      <c r="I107" s="866"/>
      <c r="J107" s="866"/>
      <c r="K107" s="866"/>
      <c r="L107" s="866"/>
      <c r="M107" s="866"/>
      <c r="N107" s="867"/>
    </row>
    <row r="108" spans="2:14" ht="30" customHeight="1">
      <c r="B108" s="868" t="s">
        <v>2219</v>
      </c>
      <c r="C108" s="869"/>
      <c r="D108" s="869"/>
      <c r="E108" s="869"/>
      <c r="F108" s="869"/>
      <c r="G108" s="869"/>
      <c r="H108" s="869"/>
      <c r="I108" s="869"/>
      <c r="J108" s="869"/>
      <c r="K108" s="869"/>
      <c r="L108" s="869"/>
      <c r="M108" s="869"/>
      <c r="N108" s="870"/>
    </row>
    <row r="109" spans="2:14">
      <c r="B109" s="868"/>
      <c r="C109" s="869"/>
      <c r="D109" s="869"/>
      <c r="E109" s="869"/>
      <c r="F109" s="869"/>
      <c r="G109" s="869"/>
      <c r="H109" s="869"/>
      <c r="I109" s="869"/>
      <c r="J109" s="869"/>
      <c r="K109" s="869"/>
      <c r="L109" s="869"/>
      <c r="M109" s="869"/>
      <c r="N109" s="870"/>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4"/>
      <c r="K119" s="804"/>
      <c r="L119" s="804"/>
      <c r="M119" s="804"/>
      <c r="N119" s="805"/>
    </row>
    <row r="120" spans="2:14" ht="15.75" thickBot="1">
      <c r="B120" s="261" t="s">
        <v>2221</v>
      </c>
      <c r="C120" s="393"/>
      <c r="D120" s="393"/>
      <c r="E120" s="57"/>
      <c r="F120" s="57"/>
      <c r="G120" s="57"/>
      <c r="H120" s="57"/>
      <c r="I120" s="57"/>
      <c r="J120" s="806"/>
      <c r="K120" s="806"/>
      <c r="L120" s="806"/>
      <c r="M120" s="806"/>
      <c r="N120" s="80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78034.443628457273</v>
      </c>
      <c r="L36" s="270"/>
      <c r="M36" s="271">
        <v>18</v>
      </c>
      <c r="N36" s="272">
        <f>K36/M36</f>
        <v>4335.2468682476265</v>
      </c>
    </row>
    <row r="37" spans="1:14">
      <c r="A37" s="113" t="s">
        <v>154</v>
      </c>
      <c r="B37" s="840" t="str">
        <f>VLOOKUP(A37,EQUIPOS!A7:D154,3,FALSE)</f>
        <v>Carrotanque Irrigador de asfalto, 1000 GALONES DE CAPACIDAD</v>
      </c>
      <c r="C37" s="841"/>
      <c r="D37" s="841"/>
      <c r="E37" s="841"/>
      <c r="F37" s="841"/>
      <c r="G37" s="841"/>
      <c r="H37" s="842"/>
      <c r="I37" s="267"/>
      <c r="J37" s="268"/>
      <c r="K37" s="269">
        <f>VLOOKUP(A37,EQUIPOS!A7:D164,4,FALSE)</f>
        <v>91870.470713406947</v>
      </c>
      <c r="L37" s="270"/>
      <c r="M37" s="271">
        <v>18</v>
      </c>
      <c r="N37" s="272">
        <f>K37/M37</f>
        <v>5103.9150396337191</v>
      </c>
    </row>
    <row r="38" spans="1:14">
      <c r="A38" t="s">
        <v>269</v>
      </c>
      <c r="B38" s="840" t="str">
        <f>VLOOKUP(A38,EQUIPOS!A8:D154,3,FALSE)</f>
        <v>Motoniveladora  potencia 215 HP, ancho de cuchilla 4,27 m, peso 18 ton.</v>
      </c>
      <c r="C38" s="841"/>
      <c r="D38" s="841"/>
      <c r="E38" s="841"/>
      <c r="F38" s="841"/>
      <c r="G38" s="841"/>
      <c r="H38" s="842"/>
      <c r="I38" s="267"/>
      <c r="J38" s="268"/>
      <c r="K38" s="269">
        <f>VLOOKUP(A38,EQUIPOS!A8:D165,4,FALSE)</f>
        <v>191810.2758371355</v>
      </c>
      <c r="L38" s="270"/>
      <c r="M38" s="271">
        <v>18</v>
      </c>
      <c r="N38" s="272">
        <f>K38/M38</f>
        <v>10656.126435396416</v>
      </c>
    </row>
    <row r="39" spans="1:14">
      <c r="A39" t="s">
        <v>299</v>
      </c>
      <c r="B39" s="840" t="str">
        <f>VLOOKUP(A39,EQUIPOS!A9:D154,3,FALSE)</f>
        <v xml:space="preserve">Recicladora, potencia 430HP </v>
      </c>
      <c r="C39" s="841"/>
      <c r="D39" s="841"/>
      <c r="E39" s="841"/>
      <c r="F39" s="841"/>
      <c r="G39" s="841"/>
      <c r="H39" s="842"/>
      <c r="I39" s="843"/>
      <c r="J39" s="824"/>
      <c r="K39" s="269">
        <f>VLOOKUP(A39,EQUIPOS!A9:D166,4,FALSE)</f>
        <v>471846.92371862987</v>
      </c>
      <c r="L39" s="844">
        <v>18</v>
      </c>
      <c r="M39" s="845"/>
      <c r="N39" s="272">
        <f>K39/L39</f>
        <v>26213.717984368326</v>
      </c>
    </row>
    <row r="40" spans="1:14">
      <c r="A40" t="s">
        <v>365</v>
      </c>
      <c r="B40" s="840" t="str">
        <f>VLOOKUP(A40,EQUIPOS!A10:D154,3,FALSE)</f>
        <v xml:space="preserve">Vibrocompatador, potencia 153 HP, peso 10 Ton. </v>
      </c>
      <c r="C40" s="841"/>
      <c r="D40" s="841"/>
      <c r="E40" s="841"/>
      <c r="F40" s="841"/>
      <c r="G40" s="841"/>
      <c r="H40" s="842"/>
      <c r="I40" s="36"/>
      <c r="J40" s="37"/>
      <c r="K40" s="269">
        <f>VLOOKUP(A40,EQUIPOS!A10:D167,4,FALSE)</f>
        <v>134699.55295898035</v>
      </c>
      <c r="L40" s="276"/>
      <c r="M40" s="277">
        <v>18</v>
      </c>
      <c r="N40" s="272">
        <f>K40/M40</f>
        <v>7483.3084977211302</v>
      </c>
    </row>
    <row r="41" spans="1:14">
      <c r="B41" s="320"/>
      <c r="C41" s="321"/>
      <c r="D41" s="321"/>
      <c r="E41" s="321"/>
      <c r="F41" s="323"/>
      <c r="G41" s="323"/>
      <c r="H41" s="125"/>
      <c r="I41" s="36"/>
      <c r="J41" s="37"/>
      <c r="K41" s="274"/>
      <c r="L41" s="276"/>
      <c r="M41" s="277"/>
      <c r="N41" s="272"/>
    </row>
    <row r="42" spans="1:14">
      <c r="B42" s="847" t="s">
        <v>952</v>
      </c>
      <c r="C42" s="848"/>
      <c r="D42" s="848"/>
      <c r="E42" s="38"/>
      <c r="F42" s="39"/>
      <c r="G42" s="39"/>
      <c r="H42" s="40"/>
      <c r="I42" s="36"/>
      <c r="J42" s="37"/>
      <c r="K42" s="279"/>
      <c r="L42" s="276"/>
      <c r="M42" s="401">
        <v>0.01</v>
      </c>
      <c r="N42" s="344">
        <f>N76*M42</f>
        <v>33.488139834333886</v>
      </c>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4">
        <f>SUM(N36:N43)</f>
        <v>53825.802965201554</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5" t="s">
        <v>945</v>
      </c>
      <c r="K48" s="85" t="s">
        <v>946</v>
      </c>
      <c r="L48" s="821" t="s">
        <v>955</v>
      </c>
      <c r="M48" s="820"/>
      <c r="N48" s="86" t="s">
        <v>951</v>
      </c>
    </row>
    <row r="49" spans="1:14">
      <c r="A49" t="s">
        <v>565</v>
      </c>
      <c r="B49" s="43" t="str">
        <f>VLOOKUP(A49,MATERIALES!A5:D373,3,FALSE)</f>
        <v>Mezcla densa en Caliente MDC-25</v>
      </c>
      <c r="C49" s="281"/>
      <c r="D49" s="281"/>
      <c r="E49" s="281"/>
      <c r="F49" s="281"/>
      <c r="G49" s="281"/>
      <c r="H49" s="281"/>
      <c r="I49" s="268"/>
      <c r="J49" s="224" t="str">
        <f>VLOOKUP(A49,MATERIALES!A5:D641,2,FALSE)</f>
        <v>m3</v>
      </c>
      <c r="K49" s="282">
        <v>0.153</v>
      </c>
      <c r="L49" s="267"/>
      <c r="M49" s="402">
        <f>VLOOKUP(A49,MATERIALES!A5:D396,4,FALSE)</f>
        <v>426230.76752317161</v>
      </c>
      <c r="N49" s="272">
        <f>K49*M49</f>
        <v>65213.307431045258</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SUM(N49:N53)</f>
        <v>65213.307431045258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31">
        <f>VLOOKUP(A59,TRANSPORTE!A5:D117,4,FALSE)</f>
        <v>1404.1158416360727</v>
      </c>
      <c r="M59" s="832"/>
      <c r="N59" s="287">
        <f>K59*L59</f>
        <v>214.82972377031911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214.82972377031911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144</v>
      </c>
      <c r="N70" s="395">
        <f>K70/M70</f>
        <v>2607.9372916666666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3348.8139834333888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N44+N54+N65+N76</f>
        <v>122602.75410345051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24520.550820690103</v>
      </c>
      <c r="M83" s="862"/>
      <c r="N83" s="51"/>
    </row>
    <row r="84" spans="1:14">
      <c r="B84" s="89" t="s">
        <v>973</v>
      </c>
      <c r="C84" s="90"/>
      <c r="D84" s="90"/>
      <c r="E84" s="90"/>
      <c r="F84" s="90"/>
      <c r="G84" s="90"/>
      <c r="H84" s="90"/>
      <c r="I84" s="87"/>
      <c r="J84" s="88"/>
      <c r="K84" s="304">
        <v>0.05</v>
      </c>
      <c r="L84" s="861">
        <f>N78*K84</f>
        <v>6130.1377051725258</v>
      </c>
      <c r="M84" s="862"/>
      <c r="N84" s="51"/>
    </row>
    <row r="85" spans="1:14" ht="15.75" thickBot="1">
      <c r="B85" s="91" t="s">
        <v>974</v>
      </c>
      <c r="C85" s="92"/>
      <c r="D85" s="92"/>
      <c r="E85" s="92"/>
      <c r="F85" s="92"/>
      <c r="G85" s="92"/>
      <c r="H85" s="92"/>
      <c r="I85" s="93"/>
      <c r="J85" s="94"/>
      <c r="K85" s="305">
        <v>0.05</v>
      </c>
      <c r="L85" s="863">
        <f>N78*K85</f>
        <v>6130.1377051725258</v>
      </c>
      <c r="M85" s="864"/>
      <c r="N85" s="51"/>
    </row>
    <row r="86" spans="1:14" ht="15.75" thickBot="1">
      <c r="B86" s="827" t="s">
        <v>953</v>
      </c>
      <c r="C86" s="828"/>
      <c r="D86" s="828"/>
      <c r="E86" s="828"/>
      <c r="F86" s="828"/>
      <c r="G86" s="828"/>
      <c r="H86" s="828"/>
      <c r="I86" s="828"/>
      <c r="J86" s="828"/>
      <c r="K86" s="828"/>
      <c r="L86" s="828"/>
      <c r="M86" s="829"/>
      <c r="N86" s="52">
        <f>L83+L84+L85</f>
        <v>36780.826231035157</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159383.58033448568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78034.443628457273</v>
      </c>
      <c r="L36" s="270"/>
      <c r="M36" s="271">
        <v>18</v>
      </c>
      <c r="N36" s="272">
        <f>K36/M36</f>
        <v>4335.2468682476265</v>
      </c>
    </row>
    <row r="37" spans="1:14">
      <c r="A37" s="113" t="s">
        <v>154</v>
      </c>
      <c r="B37" s="840" t="str">
        <f>VLOOKUP(A37,EQUIPOS!A7:D154,3,FALSE)</f>
        <v>Carrotanque Irrigador de asfalto, 1000 GALONES DE CAPACIDAD</v>
      </c>
      <c r="C37" s="841"/>
      <c r="D37" s="841"/>
      <c r="E37" s="841"/>
      <c r="F37" s="841"/>
      <c r="G37" s="841"/>
      <c r="H37" s="842"/>
      <c r="I37" s="267"/>
      <c r="J37" s="268"/>
      <c r="K37" s="269">
        <f>VLOOKUP(A37,EQUIPOS!A7:D164,4,FALSE)</f>
        <v>91870.470713406947</v>
      </c>
      <c r="L37" s="270"/>
      <c r="M37" s="271">
        <v>18</v>
      </c>
      <c r="N37" s="272">
        <f>K37/M37</f>
        <v>5103.9150396337191</v>
      </c>
    </row>
    <row r="38" spans="1:14">
      <c r="A38" t="s">
        <v>269</v>
      </c>
      <c r="B38" s="840" t="str">
        <f>VLOOKUP(A38,EQUIPOS!A8:D154,3,FALSE)</f>
        <v>Motoniveladora  potencia 215 HP, ancho de cuchilla 4,27 m, peso 18 ton.</v>
      </c>
      <c r="C38" s="841"/>
      <c r="D38" s="841"/>
      <c r="E38" s="841"/>
      <c r="F38" s="841"/>
      <c r="G38" s="841"/>
      <c r="H38" s="842"/>
      <c r="I38" s="267"/>
      <c r="J38" s="268"/>
      <c r="K38" s="269">
        <f>VLOOKUP(A38,EQUIPOS!A8:D165,4,FALSE)</f>
        <v>191810.2758371355</v>
      </c>
      <c r="L38" s="270"/>
      <c r="M38" s="271">
        <v>18</v>
      </c>
      <c r="N38" s="272">
        <f>K38/M38</f>
        <v>10656.126435396416</v>
      </c>
    </row>
    <row r="39" spans="1:14">
      <c r="A39" t="s">
        <v>299</v>
      </c>
      <c r="B39" s="840" t="str">
        <f>VLOOKUP(A39,EQUIPOS!A9:D154,3,FALSE)</f>
        <v xml:space="preserve">Recicladora, potencia 430HP </v>
      </c>
      <c r="C39" s="841"/>
      <c r="D39" s="841"/>
      <c r="E39" s="841"/>
      <c r="F39" s="841"/>
      <c r="G39" s="841"/>
      <c r="H39" s="842"/>
      <c r="I39" s="843"/>
      <c r="J39" s="824"/>
      <c r="K39" s="269">
        <f>VLOOKUP(A39,EQUIPOS!A9:D166,4,FALSE)</f>
        <v>471846.92371862987</v>
      </c>
      <c r="L39" s="844">
        <v>18</v>
      </c>
      <c r="M39" s="845"/>
      <c r="N39" s="272">
        <f>K39/L39</f>
        <v>26213.717984368326</v>
      </c>
    </row>
    <row r="40" spans="1:14">
      <c r="A40" t="s">
        <v>365</v>
      </c>
      <c r="B40" s="840" t="str">
        <f>VLOOKUP(A40,EQUIPOS!A10:D154,3,FALSE)</f>
        <v xml:space="preserve">Vibrocompatador, potencia 153 HP, peso 10 Ton. </v>
      </c>
      <c r="C40" s="841"/>
      <c r="D40" s="841"/>
      <c r="E40" s="841"/>
      <c r="F40" s="841"/>
      <c r="G40" s="841"/>
      <c r="H40" s="842"/>
      <c r="I40" s="36"/>
      <c r="J40" s="37"/>
      <c r="K40" s="269">
        <f>VLOOKUP(A40,EQUIPOS!A10:D167,4,FALSE)</f>
        <v>134699.55295898035</v>
      </c>
      <c r="L40" s="276"/>
      <c r="M40" s="277">
        <v>18</v>
      </c>
      <c r="N40" s="272">
        <f>K40/M40</f>
        <v>7483.3084977211302</v>
      </c>
    </row>
    <row r="41" spans="1:14">
      <c r="B41" s="320"/>
      <c r="C41" s="321"/>
      <c r="D41" s="321"/>
      <c r="E41" s="321"/>
      <c r="F41" s="323"/>
      <c r="G41" s="323"/>
      <c r="H41" s="125"/>
      <c r="I41" s="36"/>
      <c r="J41" s="37"/>
      <c r="K41" s="274"/>
      <c r="L41" s="276"/>
      <c r="M41" s="277"/>
      <c r="N41" s="278"/>
    </row>
    <row r="42" spans="1:14">
      <c r="B42" s="847" t="s">
        <v>952</v>
      </c>
      <c r="C42" s="848"/>
      <c r="D42" s="848"/>
      <c r="E42" s="38"/>
      <c r="F42" s="39"/>
      <c r="G42" s="39"/>
      <c r="H42" s="40"/>
      <c r="I42" s="36"/>
      <c r="J42" s="37"/>
      <c r="K42" s="279"/>
      <c r="L42" s="276"/>
      <c r="M42" s="401">
        <v>0.01</v>
      </c>
      <c r="N42" s="344">
        <f>N76*M42</f>
        <v>33.488139834333886</v>
      </c>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4">
        <f>SUM(N36:N43)</f>
        <v>53825.802965201554</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5" t="s">
        <v>945</v>
      </c>
      <c r="K48" s="85" t="s">
        <v>946</v>
      </c>
      <c r="L48" s="821" t="s">
        <v>955</v>
      </c>
      <c r="M48" s="820"/>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446256.40410374932</v>
      </c>
      <c r="N49" s="272">
        <f>K49*M49</f>
        <v>68277.229827873642</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SUM(N49:N53)</f>
        <v>68277.229827873642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31">
        <f>VLOOKUP(A59,TRANSPORTE!A5:D117,4,FALSE)</f>
        <v>1541.0743318116138</v>
      </c>
      <c r="M59" s="832"/>
      <c r="N59" s="287">
        <f>K59*L59</f>
        <v>235.7843727671769</v>
      </c>
    </row>
    <row r="60" spans="1:14">
      <c r="B60" s="46"/>
      <c r="C60" s="47"/>
      <c r="D60" s="47"/>
      <c r="E60" s="47"/>
      <c r="F60" s="47"/>
      <c r="G60" s="47"/>
      <c r="H60" s="311"/>
      <c r="I60" s="279"/>
      <c r="J60" s="286"/>
      <c r="K60" s="279"/>
      <c r="L60" s="831"/>
      <c r="M60" s="83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235.7843727671769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144</v>
      </c>
      <c r="N70" s="395">
        <f>K70/M70</f>
        <v>2607.9372916666666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3348.8139834333888</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N44+N54+N65+N76</f>
        <v>125687.63114927575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25137.526229855153</v>
      </c>
      <c r="M83" s="862"/>
      <c r="N83" s="51"/>
    </row>
    <row r="84" spans="1:14">
      <c r="B84" s="89" t="s">
        <v>973</v>
      </c>
      <c r="C84" s="90"/>
      <c r="D84" s="90"/>
      <c r="E84" s="90"/>
      <c r="F84" s="90"/>
      <c r="G84" s="90"/>
      <c r="H84" s="90"/>
      <c r="I84" s="87"/>
      <c r="J84" s="88"/>
      <c r="K84" s="304">
        <v>0.05</v>
      </c>
      <c r="L84" s="861">
        <f>N78*K84</f>
        <v>6284.3815574637883</v>
      </c>
      <c r="M84" s="862"/>
      <c r="N84" s="51"/>
    </row>
    <row r="85" spans="1:14" ht="15.75" thickBot="1">
      <c r="B85" s="91" t="s">
        <v>974</v>
      </c>
      <c r="C85" s="92"/>
      <c r="D85" s="92"/>
      <c r="E85" s="92"/>
      <c r="F85" s="92"/>
      <c r="G85" s="92"/>
      <c r="H85" s="92"/>
      <c r="I85" s="93"/>
      <c r="J85" s="94"/>
      <c r="K85" s="305">
        <v>0.05</v>
      </c>
      <c r="L85" s="863">
        <f>N78*K85</f>
        <v>6284.3815574637883</v>
      </c>
      <c r="M85" s="864"/>
      <c r="N85" s="51"/>
    </row>
    <row r="86" spans="1:14" ht="15.75" thickBot="1">
      <c r="B86" s="827" t="s">
        <v>953</v>
      </c>
      <c r="C86" s="828"/>
      <c r="D86" s="828"/>
      <c r="E86" s="828"/>
      <c r="F86" s="828"/>
      <c r="G86" s="828"/>
      <c r="H86" s="828"/>
      <c r="I86" s="828"/>
      <c r="J86" s="828"/>
      <c r="K86" s="828"/>
      <c r="L86" s="828"/>
      <c r="M86" s="829"/>
      <c r="N86" s="52">
        <f>L83+L84+L85</f>
        <v>37706.28934478273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163393.92049405849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78034.443628457273</v>
      </c>
      <c r="L36" s="270"/>
      <c r="M36" s="271">
        <v>15</v>
      </c>
      <c r="N36" s="272">
        <f>K36/M36</f>
        <v>5202.296241897152</v>
      </c>
    </row>
    <row r="37" spans="1:14">
      <c r="A37" s="113" t="s">
        <v>154</v>
      </c>
      <c r="B37" s="840" t="str">
        <f>VLOOKUP(A37,EQUIPOS!A7:D154,3,FALSE)</f>
        <v>Carrotanque Irrigador de asfalto, 1000 GALONES DE CAPACIDAD</v>
      </c>
      <c r="C37" s="841"/>
      <c r="D37" s="841"/>
      <c r="E37" s="841"/>
      <c r="F37" s="841"/>
      <c r="G37" s="841"/>
      <c r="H37" s="842"/>
      <c r="I37" s="267"/>
      <c r="J37" s="268"/>
      <c r="K37" s="269">
        <f>VLOOKUP(A37,EQUIPOS!A7:D164,4,FALSE)</f>
        <v>91870.470713406947</v>
      </c>
      <c r="L37" s="270"/>
      <c r="M37" s="271">
        <v>15</v>
      </c>
      <c r="N37" s="272">
        <f>K37/M37</f>
        <v>6124.6980475604632</v>
      </c>
    </row>
    <row r="38" spans="1:14">
      <c r="A38" t="s">
        <v>269</v>
      </c>
      <c r="B38" s="840" t="str">
        <f>VLOOKUP(A38,EQUIPOS!A8:D154,3,FALSE)</f>
        <v>Motoniveladora  potencia 215 HP, ancho de cuchilla 4,27 m, peso 18 ton.</v>
      </c>
      <c r="C38" s="841"/>
      <c r="D38" s="841"/>
      <c r="E38" s="841"/>
      <c r="F38" s="841"/>
      <c r="G38" s="841"/>
      <c r="H38" s="842"/>
      <c r="I38" s="267"/>
      <c r="J38" s="268"/>
      <c r="K38" s="269">
        <f>VLOOKUP(A38,EQUIPOS!A8:D165,4,FALSE)</f>
        <v>191810.2758371355</v>
      </c>
      <c r="L38" s="270"/>
      <c r="M38" s="271">
        <v>15</v>
      </c>
      <c r="N38" s="272">
        <f>K38/M38</f>
        <v>12787.3517224757</v>
      </c>
    </row>
    <row r="39" spans="1:14">
      <c r="A39" t="s">
        <v>299</v>
      </c>
      <c r="B39" s="840" t="str">
        <f>VLOOKUP(A39,EQUIPOS!A9:D154,3,FALSE)</f>
        <v xml:space="preserve">Recicladora, potencia 430HP </v>
      </c>
      <c r="C39" s="841"/>
      <c r="D39" s="841"/>
      <c r="E39" s="841"/>
      <c r="F39" s="841"/>
      <c r="G39" s="841"/>
      <c r="H39" s="842"/>
      <c r="I39" s="843"/>
      <c r="J39" s="824"/>
      <c r="K39" s="269">
        <f>VLOOKUP(A39,EQUIPOS!A9:D166,4,FALSE)</f>
        <v>471846.92371862987</v>
      </c>
      <c r="L39" s="844">
        <v>15</v>
      </c>
      <c r="M39" s="845"/>
      <c r="N39" s="272">
        <f>K39/L39</f>
        <v>31456.461581241991</v>
      </c>
    </row>
    <row r="40" spans="1:14">
      <c r="A40" t="s">
        <v>365</v>
      </c>
      <c r="B40" s="840" t="str">
        <f>VLOOKUP(A40,EQUIPOS!A10:D154,3,FALSE)</f>
        <v xml:space="preserve">Vibrocompatador, potencia 153 HP, peso 10 Ton. </v>
      </c>
      <c r="C40" s="841"/>
      <c r="D40" s="841"/>
      <c r="E40" s="841"/>
      <c r="F40" s="841"/>
      <c r="G40" s="841"/>
      <c r="H40" s="842"/>
      <c r="I40" s="36"/>
      <c r="J40" s="37"/>
      <c r="K40" s="269">
        <f>VLOOKUP(A40,EQUIPOS!A10:D167,4,FALSE)</f>
        <v>134699.55295898035</v>
      </c>
      <c r="L40" s="276"/>
      <c r="M40" s="277">
        <v>15</v>
      </c>
      <c r="N40" s="272">
        <f>K40/M40</f>
        <v>8979.9701972653565</v>
      </c>
    </row>
    <row r="41" spans="1:14">
      <c r="B41" s="320"/>
      <c r="C41" s="321"/>
      <c r="D41" s="321"/>
      <c r="E41" s="321"/>
      <c r="F41" s="323"/>
      <c r="G41" s="323"/>
      <c r="H41" s="125"/>
      <c r="I41" s="36"/>
      <c r="J41" s="37"/>
      <c r="K41" s="274"/>
      <c r="L41" s="276"/>
      <c r="M41" s="277"/>
      <c r="N41" s="278"/>
    </row>
    <row r="42" spans="1:14">
      <c r="B42" s="847" t="s">
        <v>952</v>
      </c>
      <c r="C42" s="848"/>
      <c r="D42" s="848"/>
      <c r="E42" s="38"/>
      <c r="F42" s="39"/>
      <c r="G42" s="39"/>
      <c r="H42" s="40"/>
      <c r="I42" s="36"/>
      <c r="J42" s="37"/>
      <c r="K42" s="279"/>
      <c r="L42" s="276"/>
      <c r="M42" s="401">
        <v>0.01</v>
      </c>
      <c r="N42" s="344">
        <f>N76*M42</f>
        <v>40.185767801200662</v>
      </c>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4">
        <f>SUM(N36:N43)</f>
        <v>64590.96355824187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5" t="s">
        <v>945</v>
      </c>
      <c r="K48" s="85" t="s">
        <v>946</v>
      </c>
      <c r="L48" s="821" t="s">
        <v>955</v>
      </c>
      <c r="M48" s="820"/>
      <c r="N48" s="86" t="s">
        <v>951</v>
      </c>
    </row>
    <row r="49" spans="1:14">
      <c r="A49" t="s">
        <v>565</v>
      </c>
      <c r="B49" s="43" t="str">
        <f>VLOOKUP(A49,MATERIALES!A4:D373,3,FALSE)</f>
        <v>Mezcla densa en Caliente MDC-25</v>
      </c>
      <c r="C49" s="281"/>
      <c r="D49" s="281"/>
      <c r="E49" s="281"/>
      <c r="F49" s="281"/>
      <c r="G49" s="281"/>
      <c r="H49" s="281"/>
      <c r="I49" s="268"/>
      <c r="J49" s="224" t="str">
        <f>VLOOKUP(A49,MATERIALES!A5:D641,2,FALSE)</f>
        <v>m3</v>
      </c>
      <c r="K49" s="282">
        <v>0.153</v>
      </c>
      <c r="L49" s="267"/>
      <c r="M49" s="402">
        <f>VLOOKUP(A49,MATERIALES!A5:D396,4,FALSE)</f>
        <v>426230.76752317161</v>
      </c>
      <c r="N49" s="272">
        <f>K49*M49</f>
        <v>65213.307431045258</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SUM(N49:N53)</f>
        <v>65213.307431045258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31">
        <f>VLOOKUP(A59,TRANSPORTE!A5:D117,4,FALSE)</f>
        <v>1404.1158416360727</v>
      </c>
      <c r="M59" s="832"/>
      <c r="N59" s="287">
        <f>K59*L59</f>
        <v>214.82972377031911</v>
      </c>
    </row>
    <row r="60" spans="1:14">
      <c r="B60" s="46"/>
      <c r="C60" s="47"/>
      <c r="D60" s="47"/>
      <c r="E60" s="47"/>
      <c r="F60" s="47"/>
      <c r="G60" s="47"/>
      <c r="H60" s="311"/>
      <c r="I60" s="279"/>
      <c r="J60" s="286"/>
      <c r="K60" s="279"/>
      <c r="L60" s="831"/>
      <c r="M60" s="83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214.82972377031911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120</v>
      </c>
      <c r="N70" s="395">
        <f>K70/M70</f>
        <v>3129.5247499999996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4018.5767801200664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N44+N54+N65+N76</f>
        <v>134037.6774931775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26807.535498635501</v>
      </c>
      <c r="M83" s="862"/>
      <c r="N83" s="51"/>
    </row>
    <row r="84" spans="1:14">
      <c r="B84" s="89" t="s">
        <v>973</v>
      </c>
      <c r="C84" s="90"/>
      <c r="D84" s="90"/>
      <c r="E84" s="90"/>
      <c r="F84" s="90"/>
      <c r="G84" s="90"/>
      <c r="H84" s="90"/>
      <c r="I84" s="87"/>
      <c r="J84" s="88"/>
      <c r="K84" s="304">
        <v>0.05</v>
      </c>
      <c r="L84" s="861">
        <f>N78*K84</f>
        <v>6701.8838746588754</v>
      </c>
      <c r="M84" s="862"/>
      <c r="N84" s="51"/>
    </row>
    <row r="85" spans="1:14" ht="15.75" thickBot="1">
      <c r="B85" s="91" t="s">
        <v>974</v>
      </c>
      <c r="C85" s="92"/>
      <c r="D85" s="92"/>
      <c r="E85" s="92"/>
      <c r="F85" s="92"/>
      <c r="G85" s="92"/>
      <c r="H85" s="92"/>
      <c r="I85" s="93"/>
      <c r="J85" s="94"/>
      <c r="K85" s="305">
        <v>0.05</v>
      </c>
      <c r="L85" s="863">
        <f>N78*K85</f>
        <v>6701.8838746588754</v>
      </c>
      <c r="M85" s="864"/>
      <c r="N85" s="51"/>
    </row>
    <row r="86" spans="1:14" ht="15.75" thickBot="1">
      <c r="B86" s="827" t="s">
        <v>953</v>
      </c>
      <c r="C86" s="828"/>
      <c r="D86" s="828"/>
      <c r="E86" s="828"/>
      <c r="F86" s="828"/>
      <c r="G86" s="828"/>
      <c r="H86" s="828"/>
      <c r="I86" s="828"/>
      <c r="J86" s="828"/>
      <c r="K86" s="828"/>
      <c r="L86" s="828"/>
      <c r="M86" s="829"/>
      <c r="N86" s="52">
        <f>L83+L84+L85</f>
        <v>40211.303247953249</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174248.98074113074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78034.443628457273</v>
      </c>
      <c r="L36" s="270"/>
      <c r="M36" s="271">
        <v>15</v>
      </c>
      <c r="N36" s="272">
        <f>K36/M36</f>
        <v>5202.296241897152</v>
      </c>
    </row>
    <row r="37" spans="1:14">
      <c r="A37" s="113" t="s">
        <v>154</v>
      </c>
      <c r="B37" s="840" t="str">
        <f>VLOOKUP(A37,EQUIPOS!A7:D154,3,FALSE)</f>
        <v>Carrotanque Irrigador de asfalto, 1000 GALONES DE CAPACIDAD</v>
      </c>
      <c r="C37" s="841"/>
      <c r="D37" s="841"/>
      <c r="E37" s="841"/>
      <c r="F37" s="841"/>
      <c r="G37" s="841"/>
      <c r="H37" s="842"/>
      <c r="I37" s="267"/>
      <c r="J37" s="268"/>
      <c r="K37" s="269">
        <f>VLOOKUP(A37,EQUIPOS!A7:D164,4,FALSE)</f>
        <v>91870.470713406947</v>
      </c>
      <c r="L37" s="270"/>
      <c r="M37" s="271">
        <v>15</v>
      </c>
      <c r="N37" s="272">
        <f>K37/M37</f>
        <v>6124.6980475604632</v>
      </c>
    </row>
    <row r="38" spans="1:14">
      <c r="A38" t="s">
        <v>269</v>
      </c>
      <c r="B38" s="840" t="str">
        <f>VLOOKUP(A38,EQUIPOS!A8:D154,3,FALSE)</f>
        <v>Motoniveladora  potencia 215 HP, ancho de cuchilla 4,27 m, peso 18 ton.</v>
      </c>
      <c r="C38" s="841"/>
      <c r="D38" s="841"/>
      <c r="E38" s="841"/>
      <c r="F38" s="841"/>
      <c r="G38" s="841"/>
      <c r="H38" s="842"/>
      <c r="I38" s="267"/>
      <c r="J38" s="268"/>
      <c r="K38" s="269">
        <f>VLOOKUP(A38,EQUIPOS!A8:D165,4,FALSE)</f>
        <v>191810.2758371355</v>
      </c>
      <c r="L38" s="270"/>
      <c r="M38" s="271">
        <v>15</v>
      </c>
      <c r="N38" s="272">
        <f>K38/M38</f>
        <v>12787.3517224757</v>
      </c>
    </row>
    <row r="39" spans="1:14">
      <c r="A39" t="s">
        <v>299</v>
      </c>
      <c r="B39" s="840" t="str">
        <f>VLOOKUP(A39,EQUIPOS!A9:D154,3,FALSE)</f>
        <v xml:space="preserve">Recicladora, potencia 430HP </v>
      </c>
      <c r="C39" s="841"/>
      <c r="D39" s="841"/>
      <c r="E39" s="841"/>
      <c r="F39" s="841"/>
      <c r="G39" s="841"/>
      <c r="H39" s="842"/>
      <c r="I39" s="843"/>
      <c r="J39" s="824"/>
      <c r="K39" s="269">
        <f>VLOOKUP(A39,EQUIPOS!A9:D166,4,FALSE)</f>
        <v>471846.92371862987</v>
      </c>
      <c r="L39" s="844">
        <v>15</v>
      </c>
      <c r="M39" s="845"/>
      <c r="N39" s="272">
        <f>K39/L39</f>
        <v>31456.461581241991</v>
      </c>
    </row>
    <row r="40" spans="1:14">
      <c r="A40" t="s">
        <v>365</v>
      </c>
      <c r="B40" s="840" t="str">
        <f>VLOOKUP(A40,EQUIPOS!A10:D154,3,FALSE)</f>
        <v xml:space="preserve">Vibrocompatador, potencia 153 HP, peso 10 Ton. </v>
      </c>
      <c r="C40" s="841"/>
      <c r="D40" s="841"/>
      <c r="E40" s="841"/>
      <c r="F40" s="841"/>
      <c r="G40" s="841"/>
      <c r="H40" s="842"/>
      <c r="I40" s="36"/>
      <c r="J40" s="37"/>
      <c r="K40" s="269">
        <f>VLOOKUP(A40,EQUIPOS!A10:D167,4,FALSE)</f>
        <v>134699.55295898035</v>
      </c>
      <c r="L40" s="276"/>
      <c r="M40" s="277">
        <v>15</v>
      </c>
      <c r="N40" s="272">
        <f>K40/M40</f>
        <v>8979.9701972653565</v>
      </c>
    </row>
    <row r="41" spans="1:14">
      <c r="B41" s="320"/>
      <c r="C41" s="321"/>
      <c r="D41" s="321"/>
      <c r="E41" s="321"/>
      <c r="F41" s="323"/>
      <c r="G41" s="323"/>
      <c r="H41" s="125"/>
      <c r="I41" s="36"/>
      <c r="J41" s="37"/>
      <c r="K41" s="274"/>
      <c r="L41" s="276"/>
      <c r="M41" s="277"/>
      <c r="N41" s="278"/>
    </row>
    <row r="42" spans="1:14">
      <c r="B42" s="847" t="s">
        <v>952</v>
      </c>
      <c r="C42" s="848"/>
      <c r="D42" s="848"/>
      <c r="E42" s="38"/>
      <c r="F42" s="39"/>
      <c r="G42" s="39"/>
      <c r="H42" s="40"/>
      <c r="I42" s="36"/>
      <c r="J42" s="37"/>
      <c r="K42" s="279"/>
      <c r="L42" s="276"/>
      <c r="M42" s="401">
        <v>0.01</v>
      </c>
      <c r="N42" s="344">
        <f>N76*M42</f>
        <v>40.185767801200662</v>
      </c>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4">
        <f>SUM(N36:N43)</f>
        <v>64590.96355824187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5" t="s">
        <v>945</v>
      </c>
      <c r="K48" s="85" t="s">
        <v>946</v>
      </c>
      <c r="L48" s="821" t="s">
        <v>955</v>
      </c>
      <c r="M48" s="820"/>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446256.40410374932</v>
      </c>
      <c r="N49" s="272">
        <f>K49*M49</f>
        <v>68277.229827873642</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SUM(N49:N53)</f>
        <v>68277.229827873642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31">
        <f>VLOOKUP(A59,TRANSPORTE!A5:D117,4,FALSE)</f>
        <v>1541.0743318116138</v>
      </c>
      <c r="M59" s="832"/>
      <c r="N59" s="287">
        <f>K59*L59</f>
        <v>235.7843727671769</v>
      </c>
    </row>
    <row r="60" spans="1:14">
      <c r="B60" s="46"/>
      <c r="C60" s="47"/>
      <c r="D60" s="47"/>
      <c r="E60" s="47"/>
      <c r="F60" s="47"/>
      <c r="G60" s="47"/>
      <c r="H60" s="311"/>
      <c r="I60" s="279"/>
      <c r="J60" s="286"/>
      <c r="K60" s="279"/>
      <c r="L60" s="831"/>
      <c r="M60" s="83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235.7843727671769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120</v>
      </c>
      <c r="N70" s="395">
        <f>K70/M70</f>
        <v>3129.5247499999996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4018.5767801200664</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N44+N54+N65+N76</f>
        <v>137122.55453900274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27424.510907800548</v>
      </c>
      <c r="M83" s="862"/>
      <c r="N83" s="51"/>
    </row>
    <row r="84" spans="1:14">
      <c r="B84" s="89" t="s">
        <v>973</v>
      </c>
      <c r="C84" s="90"/>
      <c r="D84" s="90"/>
      <c r="E84" s="90"/>
      <c r="F84" s="90"/>
      <c r="G84" s="90"/>
      <c r="H84" s="90"/>
      <c r="I84" s="87"/>
      <c r="J84" s="88"/>
      <c r="K84" s="304">
        <v>0.05</v>
      </c>
      <c r="L84" s="861">
        <f>N78*K84</f>
        <v>6856.127726950137</v>
      </c>
      <c r="M84" s="862"/>
      <c r="N84" s="51"/>
    </row>
    <row r="85" spans="1:14" ht="15.75" thickBot="1">
      <c r="B85" s="91" t="s">
        <v>974</v>
      </c>
      <c r="C85" s="92"/>
      <c r="D85" s="92"/>
      <c r="E85" s="92"/>
      <c r="F85" s="92"/>
      <c r="G85" s="92"/>
      <c r="H85" s="92"/>
      <c r="I85" s="93"/>
      <c r="J85" s="94"/>
      <c r="K85" s="305">
        <v>0.05</v>
      </c>
      <c r="L85" s="863">
        <f>N78*K85</f>
        <v>6856.127726950137</v>
      </c>
      <c r="M85" s="864"/>
      <c r="N85" s="51"/>
    </row>
    <row r="86" spans="1:14" ht="15.75" thickBot="1">
      <c r="B86" s="827" t="s">
        <v>953</v>
      </c>
      <c r="C86" s="828"/>
      <c r="D86" s="828"/>
      <c r="E86" s="828"/>
      <c r="F86" s="828"/>
      <c r="G86" s="828"/>
      <c r="H86" s="828"/>
      <c r="I86" s="828"/>
      <c r="J86" s="828"/>
      <c r="K86" s="828"/>
      <c r="L86" s="828"/>
      <c r="M86" s="829"/>
      <c r="N86" s="52">
        <f>L83+L84+L85</f>
        <v>41136.766361700822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178259.32090070355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1"/>
      <c r="F40" s="841"/>
      <c r="G40" s="841"/>
      <c r="H40" s="842"/>
      <c r="I40" s="36"/>
      <c r="J40" s="37"/>
      <c r="K40" s="269"/>
      <c r="L40" s="276"/>
      <c r="M40" s="277"/>
      <c r="N40" s="272"/>
    </row>
    <row r="41" spans="1:14">
      <c r="B41" s="320"/>
      <c r="C41" s="321"/>
      <c r="D41" s="321"/>
      <c r="E41" s="321"/>
      <c r="F41" s="323"/>
      <c r="G41" s="323"/>
      <c r="H41" s="125"/>
      <c r="I41" s="36"/>
      <c r="J41" s="37"/>
      <c r="K41" s="274"/>
      <c r="L41" s="276"/>
      <c r="M41" s="277"/>
      <c r="N41" s="278"/>
    </row>
    <row r="42" spans="1:14">
      <c r="B42" s="847" t="s">
        <v>952</v>
      </c>
      <c r="C42" s="848"/>
      <c r="D42" s="848"/>
      <c r="E42" s="38"/>
      <c r="F42" s="39"/>
      <c r="G42" s="39"/>
      <c r="H42" s="40"/>
      <c r="I42" s="36"/>
      <c r="J42" s="37"/>
      <c r="K42" s="279"/>
      <c r="L42" s="276"/>
      <c r="M42" s="401">
        <v>0.01</v>
      </c>
      <c r="N42" s="344">
        <f>N76*M42</f>
        <v>4.82229213614408</v>
      </c>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4">
        <f>SUM(N36:N43)</f>
        <v>4.82229213614408</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5" t="s">
        <v>945</v>
      </c>
      <c r="K48" s="85" t="s">
        <v>946</v>
      </c>
      <c r="L48" s="821" t="s">
        <v>955</v>
      </c>
      <c r="M48" s="820"/>
      <c r="N48" s="86" t="s">
        <v>951</v>
      </c>
    </row>
    <row r="49" spans="1:14">
      <c r="A49" t="s">
        <v>887</v>
      </c>
      <c r="B49" s="43" t="str">
        <f>VLOOKUP(A49,MATERIALES!A4:D373,3,FALSE)</f>
        <v>Geotextil Nt Repav 450 O Similar (Proveedores Pavco, Lafayet, Geomatrix, Tensar, Omnes U Otros)</v>
      </c>
      <c r="C49" s="281"/>
      <c r="D49" s="281"/>
      <c r="E49" s="281"/>
      <c r="F49" s="281"/>
      <c r="G49" s="281"/>
      <c r="H49" s="281"/>
      <c r="I49" s="268"/>
      <c r="J49" s="224" t="str">
        <f>VLOOKUP(A49,MATERIALES!A5:D641,2,FALSE)</f>
        <v>m2</v>
      </c>
      <c r="K49" s="282">
        <v>1.0549999999999999</v>
      </c>
      <c r="L49" s="267"/>
      <c r="M49" s="402">
        <f>VLOOKUP(A49,MATERIALES!A5:D396,4,FALSE)</f>
        <v>6383.8862331694436</v>
      </c>
      <c r="N49" s="272">
        <f>K49*M49</f>
        <v>6734.9999759937627</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SUM(N49:N53)</f>
        <v>6734.9999759937627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311"/>
      <c r="I60" s="279"/>
      <c r="J60" s="286"/>
      <c r="K60" s="279"/>
      <c r="L60" s="831"/>
      <c r="M60" s="83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t="s">
        <v>15</v>
      </c>
      <c r="B70" s="49" t="str">
        <f>VLOOKUP(A70,'MANO DE OBRA'!A8:D68,3,FALSE)</f>
        <v>Obrero (6)</v>
      </c>
      <c r="C70" s="47"/>
      <c r="D70" s="47"/>
      <c r="E70" s="47"/>
      <c r="F70" s="47"/>
      <c r="G70" s="47"/>
      <c r="H70" s="47"/>
      <c r="I70" s="292">
        <f>K70/J70*100</f>
        <v>202996.19999999998</v>
      </c>
      <c r="J70" s="293">
        <v>185</v>
      </c>
      <c r="K70" s="294">
        <f>VLOOKUP(A70,'MANO DE OBRA'!A8:D99,4,FALSE)</f>
        <v>375542.97</v>
      </c>
      <c r="L70" s="50"/>
      <c r="M70" s="295">
        <v>1000</v>
      </c>
      <c r="N70" s="395">
        <f>K70/M70</f>
        <v>375.54296999999997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482.22921361440797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N44+N54+N65+N76</f>
        <v>7222.0514817443145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1444.4102963488631</v>
      </c>
      <c r="M83" s="862"/>
      <c r="N83" s="51"/>
    </row>
    <row r="84" spans="1:14">
      <c r="B84" s="89" t="s">
        <v>973</v>
      </c>
      <c r="C84" s="90"/>
      <c r="D84" s="90"/>
      <c r="E84" s="90"/>
      <c r="F84" s="90"/>
      <c r="G84" s="90"/>
      <c r="H84" s="90"/>
      <c r="I84" s="87"/>
      <c r="J84" s="88"/>
      <c r="K84" s="304">
        <v>0.05</v>
      </c>
      <c r="L84" s="861">
        <f>N78*K84</f>
        <v>361.10257408721577</v>
      </c>
      <c r="M84" s="862"/>
      <c r="N84" s="51"/>
    </row>
    <row r="85" spans="1:14" ht="15.75" thickBot="1">
      <c r="B85" s="91" t="s">
        <v>974</v>
      </c>
      <c r="C85" s="92"/>
      <c r="D85" s="92"/>
      <c r="E85" s="92"/>
      <c r="F85" s="92"/>
      <c r="G85" s="92"/>
      <c r="H85" s="92"/>
      <c r="I85" s="93"/>
      <c r="J85" s="94"/>
      <c r="K85" s="305">
        <v>0.05</v>
      </c>
      <c r="L85" s="863">
        <f>N78*K85</f>
        <v>361.10257408721577</v>
      </c>
      <c r="M85" s="864"/>
      <c r="N85" s="51"/>
    </row>
    <row r="86" spans="1:14" ht="15.75" thickBot="1">
      <c r="B86" s="827" t="s">
        <v>953</v>
      </c>
      <c r="C86" s="828"/>
      <c r="D86" s="828"/>
      <c r="E86" s="828"/>
      <c r="F86" s="828"/>
      <c r="G86" s="828"/>
      <c r="H86" s="828"/>
      <c r="I86" s="828"/>
      <c r="J86" s="828"/>
      <c r="K86" s="828"/>
      <c r="L86" s="828"/>
      <c r="M86" s="829"/>
      <c r="N86" s="52">
        <f>L83+L84+L85</f>
        <v>2166.6154445232946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9388.6669262676096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30"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4"/>
      <c r="K118" s="804"/>
      <c r="L118" s="804"/>
      <c r="M118" s="804"/>
      <c r="N118" s="805"/>
    </row>
    <row r="119" spans="2:14" ht="15.75" thickBot="1">
      <c r="B119" s="261" t="s">
        <v>2221</v>
      </c>
      <c r="C119" s="393"/>
      <c r="D119" s="393"/>
      <c r="E119" s="57"/>
      <c r="F119" s="57"/>
      <c r="G119" s="57"/>
      <c r="H119" s="57"/>
      <c r="I119" s="57"/>
      <c r="J119" s="806"/>
      <c r="K119" s="806"/>
      <c r="L119" s="806"/>
      <c r="M119" s="806"/>
      <c r="N119" s="80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164</v>
      </c>
      <c r="B36" s="840" t="str">
        <f>VLOOKUP(A36,EQUIPOS!A6:D154,3,FALSE)</f>
        <v>Compactador manual de rodillo</v>
      </c>
      <c r="C36" s="841"/>
      <c r="D36" s="841"/>
      <c r="E36" s="841"/>
      <c r="F36" s="841"/>
      <c r="G36" s="841"/>
      <c r="H36" s="842"/>
      <c r="I36" s="267"/>
      <c r="J36" s="268"/>
      <c r="K36" s="269">
        <f>VLOOKUP(A36,EQUIPOS!A6:D163,4,FALSE)</f>
        <v>15521.350663668853</v>
      </c>
      <c r="L36" s="270"/>
      <c r="M36" s="271">
        <v>2</v>
      </c>
      <c r="N36" s="272">
        <f>K36/M36</f>
        <v>7760.6753318344263</v>
      </c>
    </row>
    <row r="37" spans="1:14">
      <c r="A37" s="113" t="s">
        <v>180</v>
      </c>
      <c r="B37" s="840" t="str">
        <f>VLOOKUP(A37,EQUIPOS!A7:D154,3,FALSE)</f>
        <v>Compresor 120 HP, con martillo.</v>
      </c>
      <c r="C37" s="841"/>
      <c r="D37" s="841"/>
      <c r="E37" s="841"/>
      <c r="F37" s="841"/>
      <c r="G37" s="841"/>
      <c r="H37" s="842"/>
      <c r="I37" s="267"/>
      <c r="J37" s="268"/>
      <c r="K37" s="269">
        <f>VLOOKUP(A37,EQUIPOS!A7:D164,4,FALSE)</f>
        <v>49548.881878644002</v>
      </c>
      <c r="L37" s="270"/>
      <c r="M37" s="271">
        <v>4</v>
      </c>
      <c r="N37" s="272">
        <f>K37/M37</f>
        <v>12387.220469661001</v>
      </c>
    </row>
    <row r="38" spans="1:14">
      <c r="A38" t="s">
        <v>184</v>
      </c>
      <c r="B38" s="840" t="str">
        <f>VLOOKUP(A38,EQUIPOS!A8:D154,3,FALSE)</f>
        <v>Cortadora de pavimento, Máxima profundidad de corte: 160 mm. Capacidad de disco: desde 12´´ hasta 18´´ de diámetro. Peso operacional: 135 kg, 13.5 hp de potencia</v>
      </c>
      <c r="C38" s="841"/>
      <c r="D38" s="841"/>
      <c r="E38" s="841"/>
      <c r="F38" s="841"/>
      <c r="G38" s="841"/>
      <c r="H38" s="842"/>
      <c r="I38" s="267"/>
      <c r="J38" s="268"/>
      <c r="K38" s="269">
        <f>VLOOKUP(A38,EQUIPOS!A8:D165,4,FALSE)</f>
        <v>9955.9171334570619</v>
      </c>
      <c r="L38" s="270"/>
      <c r="M38" s="271">
        <v>10</v>
      </c>
      <c r="N38" s="272">
        <f>K38/M38</f>
        <v>995.59171334570624</v>
      </c>
    </row>
    <row r="39" spans="1:14">
      <c r="A39" t="s">
        <v>303</v>
      </c>
      <c r="B39" s="840" t="str">
        <f>VLOOKUP(A39,EQUIPOS!A9:D154,3,FALSE)</f>
        <v>Retrocargador, pala de 1,1 m3 de capacidad, profundidad de excavación de 4.400 mm y una altura de 5.680 mm</v>
      </c>
      <c r="C39" s="841"/>
      <c r="D39" s="841"/>
      <c r="E39" s="841"/>
      <c r="F39" s="841"/>
      <c r="G39" s="841"/>
      <c r="H39" s="842"/>
      <c r="I39" s="267"/>
      <c r="J39" s="268"/>
      <c r="K39" s="269">
        <f>VLOOKUP(A39,EQUIPOS!A9:D166,4,FALSE)</f>
        <v>118094.12344473002</v>
      </c>
      <c r="L39" s="270"/>
      <c r="M39" s="271">
        <v>10</v>
      </c>
      <c r="N39" s="272">
        <f>K39/M39</f>
        <v>11809.412344473003</v>
      </c>
    </row>
    <row r="40" spans="1:14">
      <c r="A40" t="s">
        <v>129</v>
      </c>
      <c r="B40" s="840" t="str">
        <f>VLOOKUP(A40,EQUIPOS!A10:D154,3,FALSE)</f>
        <v xml:space="preserve">Buldozer, Potencia al volante de 140 HP, motor de 2200 RPM, longitud de hoja 4,80m. </v>
      </c>
      <c r="C40" s="841"/>
      <c r="D40" s="841"/>
      <c r="E40" s="841"/>
      <c r="F40" s="841"/>
      <c r="G40" s="841"/>
      <c r="H40" s="842"/>
      <c r="I40" s="267"/>
      <c r="J40" s="268"/>
      <c r="K40" s="269">
        <f>VLOOKUP(A40,EQUIPOS!A10:D167,4,FALSE)</f>
        <v>200601.13883795397</v>
      </c>
      <c r="L40" s="270"/>
      <c r="M40" s="271">
        <v>100</v>
      </c>
      <c r="N40" s="272">
        <f>K40/M40</f>
        <v>2006.0113883795398</v>
      </c>
    </row>
    <row r="41" spans="1:14">
      <c r="B41" s="840"/>
      <c r="C41" s="841"/>
      <c r="D41" s="841"/>
      <c r="E41" s="841"/>
      <c r="F41" s="841"/>
      <c r="G41" s="841"/>
      <c r="H41" s="842"/>
      <c r="I41" s="267"/>
      <c r="J41" s="268"/>
      <c r="K41" s="269"/>
      <c r="L41" s="270"/>
      <c r="M41" s="271"/>
      <c r="N41" s="272"/>
    </row>
    <row r="42" spans="1:14">
      <c r="B42" s="840"/>
      <c r="C42" s="841"/>
      <c r="D42" s="841"/>
      <c r="E42" s="841"/>
      <c r="F42" s="841"/>
      <c r="G42" s="841"/>
      <c r="H42" s="842"/>
      <c r="I42" s="267"/>
      <c r="J42" s="268"/>
      <c r="K42" s="269"/>
      <c r="L42" s="270"/>
      <c r="M42" s="271"/>
      <c r="N42" s="272"/>
    </row>
    <row r="43" spans="1:14">
      <c r="B43" s="840"/>
      <c r="C43" s="841"/>
      <c r="D43" s="841"/>
      <c r="E43" s="841"/>
      <c r="F43" s="841"/>
      <c r="G43" s="841"/>
      <c r="H43" s="842"/>
      <c r="I43" s="267"/>
      <c r="J43" s="268"/>
      <c r="K43" s="269"/>
      <c r="L43" s="270"/>
      <c r="M43" s="271"/>
      <c r="N43" s="272"/>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N80*M46</f>
        <v>1506.9662925450248</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36465.877540238704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442</v>
      </c>
      <c r="B53" s="43" t="str">
        <f>VLOOKUP(A53,MATERIALES!A5:D373,3,FALSE)</f>
        <v>Derechos de explotación y/o disposición de materiales</v>
      </c>
      <c r="C53" s="281"/>
      <c r="D53" s="281"/>
      <c r="E53" s="281"/>
      <c r="F53" s="281"/>
      <c r="G53" s="281"/>
      <c r="H53" s="281"/>
      <c r="I53" s="268"/>
      <c r="J53" s="224" t="str">
        <f>VLOOKUP(A53,MATERIALES!A7:D645,2,FALSE)</f>
        <v>m3</v>
      </c>
      <c r="K53" s="282">
        <v>1</v>
      </c>
      <c r="L53" s="267"/>
      <c r="M53" s="402">
        <f>VLOOKUP(A53,MATERIALES!A5:D396,4,FALSE)</f>
        <v>4109.5299029794751</v>
      </c>
      <c r="N53" s="272">
        <f>K53*M53</f>
        <v>4109.5299029794751</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4109.5299029794751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831">
        <f>VLOOKUP(A63,TRANSPORTE!A5:D117,4,FALSE)</f>
        <v>1404.1158416360727</v>
      </c>
      <c r="M63" s="832"/>
      <c r="N63" s="287">
        <f>K63*L63</f>
        <v>1825.3505941268945</v>
      </c>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f>N63+N64+N65+N66+N67</f>
        <v>1825.3505941268945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15</v>
      </c>
      <c r="B74" s="49" t="str">
        <f>VLOOKUP(A74,'MANO DE OBRA'!A8:D68,3,FALSE)</f>
        <v>Obrero (6)</v>
      </c>
      <c r="C74" s="47"/>
      <c r="D74" s="47"/>
      <c r="E74" s="47"/>
      <c r="F74" s="47"/>
      <c r="G74" s="47"/>
      <c r="H74" s="47"/>
      <c r="I74" s="292">
        <f>K74/J74*100</f>
        <v>202996.19999999998</v>
      </c>
      <c r="J74" s="293">
        <v>185</v>
      </c>
      <c r="K74" s="294">
        <f>VLOOKUP(A74,'MANO DE OBRA'!A8:D99,4,FALSE)</f>
        <v>375542.97</v>
      </c>
      <c r="L74" s="50"/>
      <c r="M74" s="295">
        <v>32</v>
      </c>
      <c r="N74" s="395">
        <f>K74/M74</f>
        <v>11735.717812499999</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127"/>
    </row>
    <row r="80" spans="1:15" ht="15.75" thickBot="1">
      <c r="B80" s="833" t="s">
        <v>953</v>
      </c>
      <c r="C80" s="834"/>
      <c r="D80" s="834"/>
      <c r="E80" s="834"/>
      <c r="F80" s="834"/>
      <c r="G80" s="834"/>
      <c r="H80" s="834"/>
      <c r="I80" s="834"/>
      <c r="J80" s="834"/>
      <c r="K80" s="834"/>
      <c r="L80" s="834"/>
      <c r="M80" s="835"/>
      <c r="N80" s="460">
        <f>SUM(N74:N79)</f>
        <v>15069.662925450248</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57470.420962795324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11494.084192559065</v>
      </c>
      <c r="M87" s="862"/>
      <c r="N87" s="51"/>
    </row>
    <row r="88" spans="1:14">
      <c r="B88" s="89" t="s">
        <v>973</v>
      </c>
      <c r="C88" s="90"/>
      <c r="D88" s="90"/>
      <c r="E88" s="90"/>
      <c r="F88" s="90"/>
      <c r="G88" s="90"/>
      <c r="H88" s="90"/>
      <c r="I88" s="87"/>
      <c r="J88" s="88"/>
      <c r="K88" s="304">
        <v>0.05</v>
      </c>
      <c r="L88" s="861">
        <f>N82*K88</f>
        <v>2873.5210481397662</v>
      </c>
      <c r="M88" s="862"/>
      <c r="N88" s="51"/>
    </row>
    <row r="89" spans="1:14" ht="15.75" thickBot="1">
      <c r="B89" s="91" t="s">
        <v>974</v>
      </c>
      <c r="C89" s="92"/>
      <c r="D89" s="92"/>
      <c r="E89" s="92"/>
      <c r="F89" s="92"/>
      <c r="G89" s="92"/>
      <c r="H89" s="92"/>
      <c r="I89" s="93"/>
      <c r="J89" s="94"/>
      <c r="K89" s="305">
        <v>0.05</v>
      </c>
      <c r="L89" s="863">
        <f>N82*K89</f>
        <v>2873.5210481397662</v>
      </c>
      <c r="M89" s="864"/>
      <c r="N89" s="51"/>
    </row>
    <row r="90" spans="1:14" ht="15.75" thickBot="1">
      <c r="B90" s="827" t="s">
        <v>953</v>
      </c>
      <c r="C90" s="828"/>
      <c r="D90" s="828"/>
      <c r="E90" s="828"/>
      <c r="F90" s="828"/>
      <c r="G90" s="828"/>
      <c r="H90" s="828"/>
      <c r="I90" s="828"/>
      <c r="J90" s="828"/>
      <c r="K90" s="828"/>
      <c r="L90" s="828"/>
      <c r="M90" s="829"/>
      <c r="N90" s="52">
        <f>L87+L88+L89</f>
        <v>17241.126288838597</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74711.547251633921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7"/>
      <c r="J36" s="268"/>
      <c r="K36" s="269">
        <f>VLOOKUP(A36,EQUIPOS!A6:D163,4,FALSE)</f>
        <v>4980.5050121176037</v>
      </c>
      <c r="L36" s="270"/>
      <c r="M36" s="271">
        <v>2</v>
      </c>
      <c r="N36" s="272">
        <f>K36/M36</f>
        <v>2490.2525060588018</v>
      </c>
    </row>
    <row r="37" spans="1:14">
      <c r="A37" s="113" t="s">
        <v>303</v>
      </c>
      <c r="B37" s="840" t="str">
        <f>VLOOKUP(A37,EQUIPOS!A7:D154,3,FALSE)</f>
        <v>Retrocargador, pala de 1,1 m3 de capacidad, profundidad de excavación de 4.400 mm y una altura de 5.680 mm</v>
      </c>
      <c r="C37" s="841"/>
      <c r="D37" s="841"/>
      <c r="E37" s="841"/>
      <c r="F37" s="841"/>
      <c r="G37" s="841"/>
      <c r="H37" s="842"/>
      <c r="I37" s="267"/>
      <c r="J37" s="268"/>
      <c r="K37" s="269">
        <f>VLOOKUP(A37,EQUIPOS!A7:D164,4,FALSE)</f>
        <v>118094.12344473002</v>
      </c>
      <c r="L37" s="270"/>
      <c r="M37" s="271">
        <v>10</v>
      </c>
      <c r="N37" s="272">
        <f>K37/M37</f>
        <v>11809.412344473003</v>
      </c>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267"/>
      <c r="J39" s="268"/>
      <c r="K39" s="269"/>
      <c r="L39" s="270"/>
      <c r="M39" s="271"/>
      <c r="N39" s="272"/>
    </row>
    <row r="40" spans="1:14">
      <c r="B40" s="840"/>
      <c r="C40" s="841"/>
      <c r="D40" s="841"/>
      <c r="E40" s="841"/>
      <c r="F40" s="841"/>
      <c r="G40" s="841"/>
      <c r="H40" s="842"/>
      <c r="I40" s="267"/>
      <c r="J40" s="268"/>
      <c r="K40" s="269"/>
      <c r="L40" s="270"/>
      <c r="M40" s="271"/>
      <c r="N40" s="272"/>
    </row>
    <row r="41" spans="1:14">
      <c r="B41" s="840"/>
      <c r="C41" s="841"/>
      <c r="D41" s="841"/>
      <c r="E41" s="841"/>
      <c r="F41" s="841"/>
      <c r="G41" s="841"/>
      <c r="H41" s="842"/>
      <c r="I41" s="267"/>
      <c r="J41" s="268"/>
      <c r="K41" s="269"/>
      <c r="L41" s="270"/>
      <c r="M41" s="271"/>
      <c r="N41" s="272"/>
    </row>
    <row r="42" spans="1:14">
      <c r="B42" s="840"/>
      <c r="C42" s="841"/>
      <c r="D42" s="841"/>
      <c r="E42" s="841"/>
      <c r="F42" s="841"/>
      <c r="G42" s="841"/>
      <c r="H42" s="842"/>
      <c r="I42" s="267"/>
      <c r="J42" s="268"/>
      <c r="K42" s="269"/>
      <c r="L42" s="270"/>
      <c r="M42" s="271"/>
      <c r="N42" s="272"/>
    </row>
    <row r="43" spans="1:14">
      <c r="B43" s="840"/>
      <c r="C43" s="841"/>
      <c r="D43" s="841"/>
      <c r="E43" s="841"/>
      <c r="F43" s="841"/>
      <c r="G43" s="841"/>
      <c r="H43" s="842"/>
      <c r="I43" s="267"/>
      <c r="J43" s="268"/>
      <c r="K43" s="269"/>
      <c r="L43" s="270"/>
      <c r="M43" s="271"/>
      <c r="N43" s="272"/>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0.05</v>
      </c>
      <c r="N46" s="344">
        <f>N80*M46</f>
        <v>301.39325850900497</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14601.058109040809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B63" s="46"/>
      <c r="C63" s="317"/>
      <c r="D63" s="317"/>
      <c r="E63" s="317"/>
      <c r="F63" s="317"/>
      <c r="G63" s="31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15</v>
      </c>
      <c r="B74" s="49" t="str">
        <f>VLOOKUP(A74,'MANO DE OBRA'!A8:D68,3,FALSE)</f>
        <v>Obrero (6)</v>
      </c>
      <c r="C74" s="47"/>
      <c r="D74" s="47"/>
      <c r="E74" s="47"/>
      <c r="F74" s="47"/>
      <c r="G74" s="47"/>
      <c r="H74" s="47"/>
      <c r="I74" s="292">
        <f>K74/J74*100</f>
        <v>202996.19999999998</v>
      </c>
      <c r="J74" s="293">
        <v>185</v>
      </c>
      <c r="K74" s="294">
        <f>VLOOKUP(A74,'MANO DE OBRA'!A8:D99,4,FALSE)</f>
        <v>375542.97</v>
      </c>
      <c r="L74" s="50"/>
      <c r="M74" s="295">
        <v>80</v>
      </c>
      <c r="N74" s="395">
        <f>K74/M74</f>
        <v>4694.2871249999998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6027.8651701800991</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20628.923279220908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4125.7846558441815</v>
      </c>
      <c r="M87" s="862"/>
      <c r="N87" s="51"/>
    </row>
    <row r="88" spans="1:14">
      <c r="B88" s="89" t="s">
        <v>973</v>
      </c>
      <c r="C88" s="90"/>
      <c r="D88" s="90"/>
      <c r="E88" s="90"/>
      <c r="F88" s="90"/>
      <c r="G88" s="90"/>
      <c r="H88" s="90"/>
      <c r="I88" s="87"/>
      <c r="J88" s="88"/>
      <c r="K88" s="304">
        <v>0.05</v>
      </c>
      <c r="L88" s="861">
        <f>N82*K88</f>
        <v>1031.4461639610454</v>
      </c>
      <c r="M88" s="862"/>
      <c r="N88" s="51"/>
    </row>
    <row r="89" spans="1:14" ht="15.75" thickBot="1">
      <c r="B89" s="91" t="s">
        <v>974</v>
      </c>
      <c r="C89" s="92"/>
      <c r="D89" s="92"/>
      <c r="E89" s="92"/>
      <c r="F89" s="92"/>
      <c r="G89" s="92"/>
      <c r="H89" s="92"/>
      <c r="I89" s="93"/>
      <c r="J89" s="94"/>
      <c r="K89" s="305">
        <v>0.05</v>
      </c>
      <c r="L89" s="863">
        <f>N82*K89</f>
        <v>1031.4461639610454</v>
      </c>
      <c r="M89" s="864"/>
      <c r="N89" s="51"/>
    </row>
    <row r="90" spans="1:14" ht="15.75" thickBot="1">
      <c r="B90" s="827" t="s">
        <v>953</v>
      </c>
      <c r="C90" s="828"/>
      <c r="D90" s="828"/>
      <c r="E90" s="828"/>
      <c r="F90" s="828"/>
      <c r="G90" s="828"/>
      <c r="H90" s="828"/>
      <c r="I90" s="828"/>
      <c r="J90" s="828"/>
      <c r="K90" s="828"/>
      <c r="L90" s="828"/>
      <c r="M90" s="829"/>
      <c r="N90" s="52">
        <f>L87+L88+L89</f>
        <v>6188.6769837662723</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26817.60026298718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1603</v>
      </c>
      <c r="B36" s="840" t="str">
        <f>VLOOKUP(A36,EQUIPOS!A6:D154,3,FALSE)</f>
        <v>Derretidora de asfalto (crafco o similar)</v>
      </c>
      <c r="C36" s="841"/>
      <c r="D36" s="841"/>
      <c r="E36" s="841"/>
      <c r="F36" s="841"/>
      <c r="G36" s="841"/>
      <c r="H36" s="842"/>
      <c r="I36" s="267"/>
      <c r="J36" s="268"/>
      <c r="K36" s="269">
        <f>VLOOKUP(A36,EQUIPOS!A6:D163,4,FALSE)</f>
        <v>3495.1623979157771</v>
      </c>
      <c r="L36" s="270"/>
      <c r="M36" s="271">
        <v>60</v>
      </c>
      <c r="N36" s="272">
        <f>K36/M36</f>
        <v>58.25270663192962</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33098.128768141825</v>
      </c>
      <c r="L37" s="270"/>
      <c r="M37" s="271">
        <v>60</v>
      </c>
      <c r="N37" s="272">
        <f>K37/M37</f>
        <v>551.63547946903043</v>
      </c>
    </row>
    <row r="38" spans="1:14">
      <c r="A38" t="s">
        <v>138</v>
      </c>
      <c r="B38" s="840" t="str">
        <f>VLOOKUP(A38,EQUIPOS!A8:D154,3,FALSE)</f>
        <v>Camioneta D-300</v>
      </c>
      <c r="C38" s="841"/>
      <c r="D38" s="841"/>
      <c r="E38" s="841"/>
      <c r="F38" s="841"/>
      <c r="G38" s="841"/>
      <c r="H38" s="842"/>
      <c r="I38" s="267"/>
      <c r="J38" s="268"/>
      <c r="K38" s="269">
        <f>VLOOKUP(A38,EQUIPOS!A8:D165,4,FALSE)</f>
        <v>46820.666177074359</v>
      </c>
      <c r="L38" s="270"/>
      <c r="M38" s="271">
        <v>60</v>
      </c>
      <c r="N38" s="272">
        <f>K38/M38</f>
        <v>780.34443628457268</v>
      </c>
    </row>
    <row r="39" spans="1:14">
      <c r="B39" s="840"/>
      <c r="C39" s="841"/>
      <c r="D39" s="841"/>
      <c r="E39" s="841"/>
      <c r="F39" s="841"/>
      <c r="G39" s="841"/>
      <c r="H39" s="842"/>
      <c r="I39" s="267"/>
      <c r="J39" s="268"/>
      <c r="K39" s="269"/>
      <c r="L39" s="270"/>
      <c r="M39" s="271"/>
      <c r="N39" s="272"/>
    </row>
    <row r="40" spans="1:14">
      <c r="B40" s="840"/>
      <c r="C40" s="841"/>
      <c r="D40" s="841"/>
      <c r="E40" s="841"/>
      <c r="F40" s="841"/>
      <c r="G40" s="841"/>
      <c r="H40" s="842"/>
      <c r="I40" s="267"/>
      <c r="J40" s="268"/>
      <c r="K40" s="269"/>
      <c r="L40" s="270"/>
      <c r="M40" s="271"/>
      <c r="N40" s="272"/>
    </row>
    <row r="41" spans="1:14">
      <c r="B41" s="840"/>
      <c r="C41" s="841"/>
      <c r="D41" s="841"/>
      <c r="E41" s="841"/>
      <c r="F41" s="841"/>
      <c r="G41" s="841"/>
      <c r="H41" s="842"/>
      <c r="I41" s="267"/>
      <c r="J41" s="268"/>
      <c r="K41" s="269"/>
      <c r="L41" s="270"/>
      <c r="M41" s="271"/>
      <c r="N41" s="272"/>
    </row>
    <row r="42" spans="1:14">
      <c r="B42" s="840"/>
      <c r="C42" s="841"/>
      <c r="D42" s="841"/>
      <c r="E42" s="841"/>
      <c r="F42" s="841"/>
      <c r="G42" s="841"/>
      <c r="H42" s="842"/>
      <c r="I42" s="267"/>
      <c r="J42" s="268"/>
      <c r="K42" s="269"/>
      <c r="L42" s="270"/>
      <c r="M42" s="271"/>
      <c r="N42" s="272"/>
    </row>
    <row r="43" spans="1:14">
      <c r="B43" s="840"/>
      <c r="C43" s="841"/>
      <c r="D43" s="841"/>
      <c r="E43" s="841"/>
      <c r="F43" s="841"/>
      <c r="G43" s="841"/>
      <c r="H43" s="842"/>
      <c r="I43" s="267"/>
      <c r="J43" s="268"/>
      <c r="K43" s="269"/>
      <c r="L43" s="270"/>
      <c r="M43" s="271"/>
      <c r="N43" s="272"/>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0.05</v>
      </c>
      <c r="N46" s="344">
        <f>N80*M46</f>
        <v>24.152836834834165</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1414.385459220367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860</v>
      </c>
      <c r="B53" s="43" t="str">
        <f>VLOOKUP(A53,MATERIALES!A5:D373,3,FALSE)</f>
        <v>Emulsión CRR-2</v>
      </c>
      <c r="C53" s="281"/>
      <c r="D53" s="281"/>
      <c r="E53" s="281"/>
      <c r="F53" s="281"/>
      <c r="G53" s="281"/>
      <c r="H53" s="281"/>
      <c r="I53" s="268"/>
      <c r="J53" s="224" t="str">
        <f>VLOOKUP(A53,MATERIALES!A7:D645,2,FALSE)</f>
        <v>lt</v>
      </c>
      <c r="K53" s="282">
        <v>0.12</v>
      </c>
      <c r="L53" s="267"/>
      <c r="M53" s="402">
        <f>VLOOKUP(A53,MATERIALES!A5:D396,4,FALSE)</f>
        <v>1826.4577346575445</v>
      </c>
      <c r="N53" s="272">
        <f>K53*M53</f>
        <v>219.17492815890535</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22"/>
      <c r="C57" s="823"/>
      <c r="D57" s="823"/>
      <c r="E57" s="823"/>
      <c r="F57" s="823"/>
      <c r="G57" s="823"/>
      <c r="H57" s="823"/>
      <c r="I57" s="824"/>
      <c r="J57" s="42"/>
      <c r="K57" s="44"/>
      <c r="L57" s="825"/>
      <c r="M57" s="826"/>
      <c r="N57" s="45"/>
    </row>
    <row r="58" spans="1:14" ht="15.75" thickBot="1">
      <c r="B58" s="827" t="s">
        <v>953</v>
      </c>
      <c r="C58" s="828"/>
      <c r="D58" s="828"/>
      <c r="E58" s="828"/>
      <c r="F58" s="828"/>
      <c r="G58" s="828"/>
      <c r="H58" s="828"/>
      <c r="I58" s="828"/>
      <c r="J58" s="828"/>
      <c r="K58" s="828"/>
      <c r="L58" s="828"/>
      <c r="M58" s="829"/>
      <c r="N58" s="394">
        <f>SUM(N53:N57)</f>
        <v>219.17492815890535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B63" s="46"/>
      <c r="C63" s="317"/>
      <c r="D63" s="317"/>
      <c r="E63" s="317"/>
      <c r="F63" s="317"/>
      <c r="G63" s="31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6"/>
      <c r="M68" s="817"/>
      <c r="N68" s="127"/>
    </row>
    <row r="69" spans="1:15" ht="15.75" thickBot="1">
      <c r="B69" s="833" t="s">
        <v>953</v>
      </c>
      <c r="C69" s="834"/>
      <c r="D69" s="834"/>
      <c r="E69" s="834"/>
      <c r="F69" s="834"/>
      <c r="G69" s="834"/>
      <c r="H69" s="834"/>
      <c r="I69" s="834"/>
      <c r="J69" s="834"/>
      <c r="K69" s="834"/>
      <c r="L69" s="834"/>
      <c r="M69" s="835"/>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3" t="s">
        <v>963</v>
      </c>
      <c r="C73" s="854"/>
      <c r="D73" s="854"/>
      <c r="E73" s="854"/>
      <c r="F73" s="854"/>
      <c r="G73" s="854"/>
      <c r="H73" s="854"/>
      <c r="I73" s="73" t="s">
        <v>964</v>
      </c>
      <c r="J73" s="75" t="s">
        <v>1410</v>
      </c>
      <c r="K73" s="74" t="s">
        <v>966</v>
      </c>
      <c r="L73" s="855" t="s">
        <v>950</v>
      </c>
      <c r="M73" s="856"/>
      <c r="N73" s="98" t="s">
        <v>951</v>
      </c>
    </row>
    <row r="74" spans="1:15">
      <c r="A74" t="s">
        <v>7</v>
      </c>
      <c r="B74" s="49" t="str">
        <f>VLOOKUP(A74,'MANO DE OBRA'!A8:D68,3,FALSE)</f>
        <v>Obrero (2)</v>
      </c>
      <c r="C74" s="47"/>
      <c r="D74" s="47"/>
      <c r="E74" s="47"/>
      <c r="F74" s="47"/>
      <c r="G74" s="47"/>
      <c r="H74" s="47"/>
      <c r="I74" s="292">
        <f>K74/J74*100</f>
        <v>67665.399999999994</v>
      </c>
      <c r="J74" s="293">
        <v>185</v>
      </c>
      <c r="K74" s="294">
        <f>VLOOKUP(A74,'MANO DE OBRA'!A8:D99,4,FALSE)</f>
        <v>125180.98999999999</v>
      </c>
      <c r="L74" s="50"/>
      <c r="M74" s="295">
        <v>480</v>
      </c>
      <c r="N74" s="395">
        <f>K74/M74</f>
        <v>260.79372916666665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4"/>
      <c r="C79" s="815"/>
      <c r="D79" s="815"/>
      <c r="E79" s="815"/>
      <c r="F79" s="815"/>
      <c r="G79" s="815"/>
      <c r="H79" s="815"/>
      <c r="I79" s="126"/>
      <c r="J79" s="126"/>
      <c r="K79" s="126"/>
      <c r="L79" s="915"/>
      <c r="M79" s="915"/>
      <c r="N79" s="45"/>
    </row>
    <row r="80" spans="1:15" ht="15.75" thickBot="1">
      <c r="B80" s="833" t="s">
        <v>953</v>
      </c>
      <c r="C80" s="834"/>
      <c r="D80" s="834"/>
      <c r="E80" s="834"/>
      <c r="F80" s="834"/>
      <c r="G80" s="834"/>
      <c r="H80" s="834"/>
      <c r="I80" s="834"/>
      <c r="J80" s="834"/>
      <c r="K80" s="834"/>
      <c r="L80" s="834"/>
      <c r="M80" s="835"/>
      <c r="N80" s="301">
        <f>SUM(N74:N79)</f>
        <v>483.05673669668329</v>
      </c>
    </row>
    <row r="81" spans="1:14" ht="15.75" thickBot="1">
      <c r="B81" s="33"/>
      <c r="C81" s="34"/>
      <c r="D81" s="34"/>
      <c r="E81" s="34"/>
      <c r="F81" s="34"/>
      <c r="G81" s="34"/>
      <c r="H81" s="34"/>
      <c r="I81" s="34"/>
      <c r="J81" s="34"/>
      <c r="K81" s="34"/>
      <c r="L81" s="34"/>
      <c r="M81" s="34"/>
      <c r="N81" s="35"/>
    </row>
    <row r="82" spans="1:14" ht="15.75" thickBot="1">
      <c r="B82" s="827" t="s">
        <v>967</v>
      </c>
      <c r="C82" s="828"/>
      <c r="D82" s="828"/>
      <c r="E82" s="828"/>
      <c r="F82" s="828"/>
      <c r="G82" s="828"/>
      <c r="H82" s="828"/>
      <c r="I82" s="828"/>
      <c r="J82" s="828"/>
      <c r="K82" s="828"/>
      <c r="L82" s="828"/>
      <c r="M82" s="829"/>
      <c r="N82" s="99">
        <f>N48+N58+N69+N80</f>
        <v>2116.6171240759559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8" t="s">
        <v>969</v>
      </c>
      <c r="C86" s="819"/>
      <c r="D86" s="819"/>
      <c r="E86" s="819"/>
      <c r="F86" s="819"/>
      <c r="G86" s="819"/>
      <c r="H86" s="819"/>
      <c r="I86" s="314"/>
      <c r="J86" s="334"/>
      <c r="K86" s="302" t="s">
        <v>970</v>
      </c>
      <c r="L86" s="857" t="s">
        <v>971</v>
      </c>
      <c r="M86" s="858"/>
      <c r="N86" s="303"/>
    </row>
    <row r="87" spans="1:14">
      <c r="B87" s="859" t="s">
        <v>972</v>
      </c>
      <c r="C87" s="860"/>
      <c r="D87" s="860"/>
      <c r="E87" s="860"/>
      <c r="F87" s="860"/>
      <c r="G87" s="860"/>
      <c r="H87" s="860"/>
      <c r="I87" s="87"/>
      <c r="J87" s="88"/>
      <c r="K87" s="304">
        <v>0.2</v>
      </c>
      <c r="L87" s="861">
        <f>N82*K87</f>
        <v>423.32342481519117</v>
      </c>
      <c r="M87" s="862"/>
      <c r="N87" s="51"/>
    </row>
    <row r="88" spans="1:14">
      <c r="B88" s="89" t="s">
        <v>973</v>
      </c>
      <c r="C88" s="90"/>
      <c r="D88" s="90"/>
      <c r="E88" s="90"/>
      <c r="F88" s="90"/>
      <c r="G88" s="90"/>
      <c r="H88" s="90"/>
      <c r="I88" s="87"/>
      <c r="J88" s="88"/>
      <c r="K88" s="304">
        <v>0.05</v>
      </c>
      <c r="L88" s="861">
        <f>N82*K88</f>
        <v>105.83085620379779</v>
      </c>
      <c r="M88" s="862"/>
      <c r="N88" s="51"/>
    </row>
    <row r="89" spans="1:14" ht="15.75" thickBot="1">
      <c r="B89" s="91" t="s">
        <v>974</v>
      </c>
      <c r="C89" s="92"/>
      <c r="D89" s="92"/>
      <c r="E89" s="92"/>
      <c r="F89" s="92"/>
      <c r="G89" s="92"/>
      <c r="H89" s="92"/>
      <c r="I89" s="93"/>
      <c r="J89" s="94"/>
      <c r="K89" s="305">
        <v>0.05</v>
      </c>
      <c r="L89" s="863">
        <f>N82*K89</f>
        <v>105.83085620379779</v>
      </c>
      <c r="M89" s="864"/>
      <c r="N89" s="51"/>
    </row>
    <row r="90" spans="1:14" ht="15.75" thickBot="1">
      <c r="B90" s="827" t="s">
        <v>953</v>
      </c>
      <c r="C90" s="828"/>
      <c r="D90" s="828"/>
      <c r="E90" s="828"/>
      <c r="F90" s="828"/>
      <c r="G90" s="828"/>
      <c r="H90" s="828"/>
      <c r="I90" s="828"/>
      <c r="J90" s="828"/>
      <c r="K90" s="828"/>
      <c r="L90" s="828"/>
      <c r="M90" s="829"/>
      <c r="N90" s="52">
        <f>L87+L88+L89</f>
        <v>634.98513722278676</v>
      </c>
    </row>
    <row r="91" spans="1:14" ht="15.75" thickBot="1">
      <c r="B91" s="33"/>
      <c r="C91" s="34"/>
      <c r="D91" s="34"/>
      <c r="E91" s="34"/>
      <c r="F91" s="34"/>
      <c r="G91" s="34"/>
      <c r="H91" s="34"/>
      <c r="I91" s="34"/>
      <c r="J91" s="34"/>
      <c r="K91" s="34"/>
      <c r="L91" s="34"/>
      <c r="M91" s="34"/>
      <c r="N91" s="35"/>
    </row>
    <row r="92" spans="1:14" ht="15.75" thickBot="1">
      <c r="A92" t="s">
        <v>2016</v>
      </c>
      <c r="B92" s="827" t="s">
        <v>975</v>
      </c>
      <c r="C92" s="828"/>
      <c r="D92" s="828"/>
      <c r="E92" s="828"/>
      <c r="F92" s="828"/>
      <c r="G92" s="828"/>
      <c r="H92" s="828"/>
      <c r="I92" s="828"/>
      <c r="J92" s="828"/>
      <c r="K92" s="828"/>
      <c r="L92" s="828"/>
      <c r="M92" s="829"/>
      <c r="N92" s="188">
        <f>N82+N90</f>
        <v>2751.6022612987426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5" t="s">
        <v>2218</v>
      </c>
      <c r="C109" s="866"/>
      <c r="D109" s="866"/>
      <c r="E109" s="866"/>
      <c r="F109" s="866"/>
      <c r="G109" s="866"/>
      <c r="H109" s="866"/>
      <c r="I109" s="866"/>
      <c r="J109" s="866"/>
      <c r="K109" s="866"/>
      <c r="L109" s="866"/>
      <c r="M109" s="866"/>
      <c r="N109" s="867"/>
    </row>
    <row r="110" spans="2:14" ht="15" customHeight="1">
      <c r="B110" s="865"/>
      <c r="C110" s="866"/>
      <c r="D110" s="866"/>
      <c r="E110" s="866"/>
      <c r="F110" s="866"/>
      <c r="G110" s="866"/>
      <c r="H110" s="866"/>
      <c r="I110" s="866"/>
      <c r="J110" s="866"/>
      <c r="K110" s="866"/>
      <c r="L110" s="866"/>
      <c r="M110" s="866"/>
      <c r="N110" s="867"/>
    </row>
    <row r="111" spans="2:14" ht="30" customHeight="1">
      <c r="B111" s="868" t="s">
        <v>2219</v>
      </c>
      <c r="C111" s="869"/>
      <c r="D111" s="869"/>
      <c r="E111" s="869"/>
      <c r="F111" s="869"/>
      <c r="G111" s="869"/>
      <c r="H111" s="869"/>
      <c r="I111" s="869"/>
      <c r="J111" s="869"/>
      <c r="K111" s="869"/>
      <c r="L111" s="869"/>
      <c r="M111" s="869"/>
      <c r="N111" s="870"/>
    </row>
    <row r="112" spans="2:14">
      <c r="B112" s="868"/>
      <c r="C112" s="869"/>
      <c r="D112" s="869"/>
      <c r="E112" s="869"/>
      <c r="F112" s="869"/>
      <c r="G112" s="869"/>
      <c r="H112" s="869"/>
      <c r="I112" s="869"/>
      <c r="J112" s="869"/>
      <c r="K112" s="869"/>
      <c r="L112" s="869"/>
      <c r="M112" s="869"/>
      <c r="N112" s="87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4"/>
      <c r="K122" s="804"/>
      <c r="L122" s="804"/>
      <c r="M122" s="804"/>
      <c r="N122" s="805"/>
    </row>
    <row r="123" spans="2:14" ht="15.75" thickBot="1">
      <c r="B123" s="261" t="s">
        <v>2221</v>
      </c>
      <c r="C123" s="393"/>
      <c r="D123" s="393"/>
      <c r="E123" s="57"/>
      <c r="F123" s="57"/>
      <c r="G123" s="57"/>
      <c r="H123" s="57"/>
      <c r="I123" s="57"/>
      <c r="J123" s="806"/>
      <c r="K123" s="806"/>
      <c r="L123" s="806"/>
      <c r="M123" s="806"/>
      <c r="N123" s="80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1603</v>
      </c>
      <c r="B36" s="840" t="str">
        <f>VLOOKUP(A36,EQUIPOS!A6:D154,3,FALSE)</f>
        <v>Derretidora de asfalto (crafco o similar)</v>
      </c>
      <c r="C36" s="841"/>
      <c r="D36" s="841"/>
      <c r="E36" s="841"/>
      <c r="F36" s="841"/>
      <c r="G36" s="841"/>
      <c r="H36" s="842"/>
      <c r="I36" s="267"/>
      <c r="J36" s="268"/>
      <c r="K36" s="269">
        <f>VLOOKUP(A36,EQUIPOS!A6:D163,4,FALSE)</f>
        <v>3495.1623979157771</v>
      </c>
      <c r="L36" s="270"/>
      <c r="M36" s="271">
        <v>60</v>
      </c>
      <c r="N36" s="272">
        <f t="shared" ref="N36:N39" si="0">K36/M36</f>
        <v>58.25270663192962</v>
      </c>
    </row>
    <row r="37" spans="1:14">
      <c r="A37" s="113" t="s">
        <v>324</v>
      </c>
      <c r="B37" s="840" t="str">
        <f>VLOOKUP(A37,EQUIPOS!A7:D154,3,FALSE)</f>
        <v xml:space="preserve">Ruteadora </v>
      </c>
      <c r="C37" s="841"/>
      <c r="D37" s="841"/>
      <c r="E37" s="841"/>
      <c r="F37" s="841"/>
      <c r="G37" s="841"/>
      <c r="H37" s="842"/>
      <c r="I37" s="267"/>
      <c r="J37" s="268"/>
      <c r="K37" s="269">
        <f>VLOOKUP(A37,EQUIPOS!A7:D164,4,FALSE)</f>
        <v>5507.5286270187999</v>
      </c>
      <c r="L37" s="270"/>
      <c r="M37" s="271">
        <v>60</v>
      </c>
      <c r="N37" s="272">
        <f t="shared" si="0"/>
        <v>91.792143783646665</v>
      </c>
    </row>
    <row r="38" spans="1:14">
      <c r="A38" t="s">
        <v>176</v>
      </c>
      <c r="B38" s="840" t="str">
        <f>VLOOKUP(A38,EQUIPOS!A8:D154,3,FALSE)</f>
        <v xml:space="preserve">Compresor (barrido y soplado)
</v>
      </c>
      <c r="C38" s="841"/>
      <c r="D38" s="841"/>
      <c r="E38" s="841"/>
      <c r="F38" s="841"/>
      <c r="G38" s="841"/>
      <c r="H38" s="842"/>
      <c r="I38" s="267"/>
      <c r="J38" s="268"/>
      <c r="K38" s="269">
        <f>VLOOKUP(A38,EQUIPOS!A8:D165,4,FALSE)</f>
        <v>33098.128768141825</v>
      </c>
      <c r="L38" s="270"/>
      <c r="M38" s="271">
        <v>60</v>
      </c>
      <c r="N38" s="272">
        <f t="shared" si="0"/>
        <v>551.63547946903043</v>
      </c>
    </row>
    <row r="39" spans="1:14">
      <c r="A39" t="s">
        <v>138</v>
      </c>
      <c r="B39" s="840" t="str">
        <f>VLOOKUP(A39,EQUIPOS!A9:D154,3,FALSE)</f>
        <v>Camioneta D-300</v>
      </c>
      <c r="C39" s="841"/>
      <c r="D39" s="841"/>
      <c r="E39" s="841"/>
      <c r="F39" s="841"/>
      <c r="G39" s="841"/>
      <c r="H39" s="842"/>
      <c r="I39" s="267"/>
      <c r="J39" s="268"/>
      <c r="K39" s="269">
        <f>VLOOKUP(A39,EQUIPOS!A9:D166,4,FALSE)</f>
        <v>46820.666177074359</v>
      </c>
      <c r="L39" s="270"/>
      <c r="M39" s="271">
        <v>60</v>
      </c>
      <c r="N39" s="272">
        <f t="shared" si="0"/>
        <v>780.34443628457268</v>
      </c>
    </row>
    <row r="40" spans="1:14">
      <c r="B40" s="840"/>
      <c r="C40" s="841"/>
      <c r="D40" s="841"/>
      <c r="E40" s="841"/>
      <c r="F40" s="841"/>
      <c r="G40" s="841"/>
      <c r="H40" s="842"/>
      <c r="I40" s="267"/>
      <c r="J40" s="268"/>
      <c r="K40" s="269"/>
      <c r="L40" s="270"/>
      <c r="M40" s="271"/>
      <c r="N40" s="272"/>
    </row>
    <row r="41" spans="1:14">
      <c r="B41" s="840"/>
      <c r="C41" s="841"/>
      <c r="D41" s="841"/>
      <c r="E41" s="841"/>
      <c r="F41" s="841"/>
      <c r="G41" s="841"/>
      <c r="H41" s="842"/>
      <c r="I41" s="267"/>
      <c r="J41" s="268"/>
      <c r="K41" s="269"/>
      <c r="L41" s="270"/>
      <c r="M41" s="271"/>
      <c r="N41" s="272"/>
    </row>
    <row r="42" spans="1:14">
      <c r="B42" s="840"/>
      <c r="C42" s="841"/>
      <c r="D42" s="841"/>
      <c r="E42" s="841"/>
      <c r="F42" s="841"/>
      <c r="G42" s="841"/>
      <c r="H42" s="842"/>
      <c r="I42" s="267"/>
      <c r="J42" s="268"/>
      <c r="K42" s="269"/>
      <c r="L42" s="270"/>
      <c r="M42" s="271"/>
      <c r="N42" s="272"/>
    </row>
    <row r="43" spans="1:14">
      <c r="B43" s="840"/>
      <c r="C43" s="841"/>
      <c r="D43" s="841"/>
      <c r="E43" s="841"/>
      <c r="F43" s="841"/>
      <c r="G43" s="841"/>
      <c r="H43" s="842"/>
      <c r="I43" s="267"/>
      <c r="J43" s="268"/>
      <c r="K43" s="269"/>
      <c r="L43" s="270"/>
      <c r="M43" s="271"/>
      <c r="N43" s="272"/>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0.05</v>
      </c>
      <c r="N46" s="344">
        <f>N84*M46</f>
        <v>24.152836834834165</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1506.1776030040137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t="s">
        <v>799</v>
      </c>
      <c r="B53" s="43" t="str">
        <f>VLOOKUP(A53,MATERIALES!A5:D373,3,FALSE)</f>
        <v>Arena de Trituración</v>
      </c>
      <c r="C53" s="281"/>
      <c r="D53" s="281"/>
      <c r="E53" s="281"/>
      <c r="F53" s="281"/>
      <c r="G53" s="281"/>
      <c r="H53" s="281"/>
      <c r="I53" s="268"/>
      <c r="J53" s="224" t="str">
        <f>VLOOKUP(A53,MATERIALES!A7:D645,2,FALSE)</f>
        <v>m3</v>
      </c>
      <c r="K53" s="282">
        <v>7.0000000000000001E-3</v>
      </c>
      <c r="L53" s="267"/>
      <c r="M53" s="402">
        <f>VLOOKUP(A53,MATERIALES!A5:D396,4,FALSE)</f>
        <v>55626.768279382442</v>
      </c>
      <c r="N53" s="272">
        <f t="shared" ref="N53:N54" si="1">K53*M53</f>
        <v>389.3873779556771</v>
      </c>
    </row>
    <row r="54" spans="1:14">
      <c r="A54" s="116" t="s">
        <v>860</v>
      </c>
      <c r="B54" s="43" t="str">
        <f>VLOOKUP(A54,MATERIALES!A6:D373,3,FALSE)</f>
        <v>Emulsión CRR-2</v>
      </c>
      <c r="C54" s="281"/>
      <c r="D54" s="281"/>
      <c r="E54" s="281"/>
      <c r="F54" s="281"/>
      <c r="G54" s="281"/>
      <c r="H54" s="281"/>
      <c r="I54" s="268"/>
      <c r="J54" s="224" t="str">
        <f>VLOOKUP(A54,MATERIALES!A8:D646,2,FALSE)</f>
        <v>lt</v>
      </c>
      <c r="K54" s="282">
        <v>0.12</v>
      </c>
      <c r="L54" s="267"/>
      <c r="M54" s="402">
        <f>VLOOKUP(A54,MATERIALES!A6:D397,4,FALSE)</f>
        <v>1826.4577346575445</v>
      </c>
      <c r="N54" s="272">
        <f t="shared" si="1"/>
        <v>219.17492815890535</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822"/>
      <c r="C61" s="823"/>
      <c r="D61" s="823"/>
      <c r="E61" s="823"/>
      <c r="F61" s="823"/>
      <c r="G61" s="823"/>
      <c r="H61" s="823"/>
      <c r="I61" s="824"/>
      <c r="J61" s="42"/>
      <c r="K61" s="44"/>
      <c r="L61" s="825"/>
      <c r="M61" s="826"/>
      <c r="N61" s="45"/>
    </row>
    <row r="62" spans="1:14" ht="15.75" thickBot="1">
      <c r="B62" s="827" t="s">
        <v>953</v>
      </c>
      <c r="C62" s="828"/>
      <c r="D62" s="828"/>
      <c r="E62" s="828"/>
      <c r="F62" s="828"/>
      <c r="G62" s="828"/>
      <c r="H62" s="828"/>
      <c r="I62" s="828"/>
      <c r="J62" s="828"/>
      <c r="K62" s="828"/>
      <c r="L62" s="828"/>
      <c r="M62" s="829"/>
      <c r="N62" s="394">
        <f>SUM(N53:N61)</f>
        <v>608.5623061145825</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830" t="s">
        <v>961</v>
      </c>
      <c r="M66" s="803"/>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831">
        <f>VLOOKUP(A67,TRANSPORTE!A6:D120,4,FALSE)</f>
        <v>1404.1158416360727</v>
      </c>
      <c r="M67" s="832"/>
      <c r="N67" s="287">
        <f>L67*K67</f>
        <v>9.828810891452509</v>
      </c>
    </row>
    <row r="68" spans="1:15">
      <c r="B68" s="46"/>
      <c r="C68" s="47"/>
      <c r="D68" s="47"/>
      <c r="E68" s="47"/>
      <c r="F68" s="47"/>
      <c r="G68" s="47"/>
      <c r="H68" s="311"/>
      <c r="I68" s="279"/>
      <c r="J68" s="286"/>
      <c r="K68" s="279"/>
      <c r="L68" s="831"/>
      <c r="M68" s="832"/>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816"/>
      <c r="M72" s="817"/>
      <c r="N72" s="127"/>
    </row>
    <row r="73" spans="1:15" ht="15.75" thickBot="1">
      <c r="B73" s="833" t="s">
        <v>953</v>
      </c>
      <c r="C73" s="834"/>
      <c r="D73" s="834"/>
      <c r="E73" s="834"/>
      <c r="F73" s="834"/>
      <c r="G73" s="834"/>
      <c r="H73" s="834"/>
      <c r="I73" s="834"/>
      <c r="J73" s="834"/>
      <c r="K73" s="834"/>
      <c r="L73" s="834"/>
      <c r="M73" s="835"/>
      <c r="N73" s="104">
        <f>N67+N68+N69+N70+N71</f>
        <v>9.828810891452509</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53" t="s">
        <v>963</v>
      </c>
      <c r="C77" s="854"/>
      <c r="D77" s="854"/>
      <c r="E77" s="854"/>
      <c r="F77" s="854"/>
      <c r="G77" s="854"/>
      <c r="H77" s="854"/>
      <c r="I77" s="73" t="s">
        <v>964</v>
      </c>
      <c r="J77" s="75" t="s">
        <v>1410</v>
      </c>
      <c r="K77" s="74" t="s">
        <v>966</v>
      </c>
      <c r="L77" s="855" t="s">
        <v>950</v>
      </c>
      <c r="M77" s="856"/>
      <c r="N77" s="98" t="s">
        <v>951</v>
      </c>
    </row>
    <row r="78" spans="1:15">
      <c r="A78" t="s">
        <v>7</v>
      </c>
      <c r="B78" s="49" t="str">
        <f>VLOOKUP(A78,'MANO DE OBRA'!A8:D68,3,FALSE)</f>
        <v>Obrero (2)</v>
      </c>
      <c r="C78" s="47"/>
      <c r="D78" s="47"/>
      <c r="E78" s="47"/>
      <c r="F78" s="47"/>
      <c r="G78" s="47"/>
      <c r="H78" s="47"/>
      <c r="I78" s="292">
        <f>K78/J78*100</f>
        <v>67665.399999999994</v>
      </c>
      <c r="J78" s="293">
        <v>185</v>
      </c>
      <c r="K78" s="294">
        <f>VLOOKUP(A78,'MANO DE OBRA'!A8:D99,4,FALSE)</f>
        <v>125180.98999999999</v>
      </c>
      <c r="L78" s="50"/>
      <c r="M78" s="295">
        <v>480</v>
      </c>
      <c r="N78" s="395">
        <f>K78/M78</f>
        <v>260.79372916666665</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814"/>
      <c r="C83" s="815"/>
      <c r="D83" s="815"/>
      <c r="E83" s="815"/>
      <c r="F83" s="815"/>
      <c r="G83" s="815"/>
      <c r="H83" s="815"/>
      <c r="I83" s="126"/>
      <c r="J83" s="126"/>
      <c r="K83" s="126"/>
      <c r="L83" s="915"/>
      <c r="M83" s="915"/>
      <c r="N83" s="45"/>
    </row>
    <row r="84" spans="1:14" ht="15.75" thickBot="1">
      <c r="B84" s="833" t="s">
        <v>953</v>
      </c>
      <c r="C84" s="834"/>
      <c r="D84" s="834"/>
      <c r="E84" s="834"/>
      <c r="F84" s="834"/>
      <c r="G84" s="834"/>
      <c r="H84" s="834"/>
      <c r="I84" s="834"/>
      <c r="J84" s="834"/>
      <c r="K84" s="834"/>
      <c r="L84" s="834"/>
      <c r="M84" s="835"/>
      <c r="N84" s="301">
        <f>SUM(N78:N83)</f>
        <v>483.05673669668329</v>
      </c>
    </row>
    <row r="85" spans="1:14" ht="15.75" thickBot="1">
      <c r="B85" s="33"/>
      <c r="C85" s="34"/>
      <c r="D85" s="34"/>
      <c r="E85" s="34"/>
      <c r="F85" s="34"/>
      <c r="G85" s="34"/>
      <c r="H85" s="34"/>
      <c r="I85" s="34"/>
      <c r="J85" s="34"/>
      <c r="K85" s="34"/>
      <c r="L85" s="34"/>
      <c r="M85" s="34"/>
      <c r="N85" s="35"/>
    </row>
    <row r="86" spans="1:14" ht="15.75" thickBot="1">
      <c r="B86" s="827" t="s">
        <v>967</v>
      </c>
      <c r="C86" s="828"/>
      <c r="D86" s="828"/>
      <c r="E86" s="828"/>
      <c r="F86" s="828"/>
      <c r="G86" s="828"/>
      <c r="H86" s="828"/>
      <c r="I86" s="828"/>
      <c r="J86" s="828"/>
      <c r="K86" s="828"/>
      <c r="L86" s="828"/>
      <c r="M86" s="829"/>
      <c r="N86" s="99">
        <f>N48+N62+N73+N84</f>
        <v>2607.6254567067322</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18" t="s">
        <v>969</v>
      </c>
      <c r="C90" s="819"/>
      <c r="D90" s="819"/>
      <c r="E90" s="819"/>
      <c r="F90" s="819"/>
      <c r="G90" s="819"/>
      <c r="H90" s="819"/>
      <c r="I90" s="314"/>
      <c r="J90" s="334"/>
      <c r="K90" s="302" t="s">
        <v>970</v>
      </c>
      <c r="L90" s="857" t="s">
        <v>971</v>
      </c>
      <c r="M90" s="858"/>
      <c r="N90" s="303"/>
    </row>
    <row r="91" spans="1:14">
      <c r="B91" s="859" t="s">
        <v>972</v>
      </c>
      <c r="C91" s="860"/>
      <c r="D91" s="860"/>
      <c r="E91" s="860"/>
      <c r="F91" s="860"/>
      <c r="G91" s="860"/>
      <c r="H91" s="860"/>
      <c r="I91" s="87"/>
      <c r="J91" s="88"/>
      <c r="K91" s="304">
        <v>0.2</v>
      </c>
      <c r="L91" s="861">
        <f>N86*K91</f>
        <v>521.52509134134641</v>
      </c>
      <c r="M91" s="862"/>
      <c r="N91" s="51"/>
    </row>
    <row r="92" spans="1:14">
      <c r="B92" s="89" t="s">
        <v>973</v>
      </c>
      <c r="C92" s="90"/>
      <c r="D92" s="90"/>
      <c r="E92" s="90"/>
      <c r="F92" s="90"/>
      <c r="G92" s="90"/>
      <c r="H92" s="90"/>
      <c r="I92" s="87"/>
      <c r="J92" s="88"/>
      <c r="K92" s="304">
        <v>0.05</v>
      </c>
      <c r="L92" s="861">
        <f>N86*K92</f>
        <v>130.3812728353366</v>
      </c>
      <c r="M92" s="862"/>
      <c r="N92" s="51"/>
    </row>
    <row r="93" spans="1:14" ht="15.75" thickBot="1">
      <c r="B93" s="91" t="s">
        <v>974</v>
      </c>
      <c r="C93" s="92"/>
      <c r="D93" s="92"/>
      <c r="E93" s="92"/>
      <c r="F93" s="92"/>
      <c r="G93" s="92"/>
      <c r="H93" s="92"/>
      <c r="I93" s="93"/>
      <c r="J93" s="94"/>
      <c r="K93" s="305">
        <v>0.05</v>
      </c>
      <c r="L93" s="863">
        <f>N86*K93</f>
        <v>130.3812728353366</v>
      </c>
      <c r="M93" s="864"/>
      <c r="N93" s="51"/>
    </row>
    <row r="94" spans="1:14" ht="15.75" thickBot="1">
      <c r="B94" s="827" t="s">
        <v>953</v>
      </c>
      <c r="C94" s="828"/>
      <c r="D94" s="828"/>
      <c r="E94" s="828"/>
      <c r="F94" s="828"/>
      <c r="G94" s="828"/>
      <c r="H94" s="828"/>
      <c r="I94" s="828"/>
      <c r="J94" s="828"/>
      <c r="K94" s="828"/>
      <c r="L94" s="828"/>
      <c r="M94" s="829"/>
      <c r="N94" s="52">
        <f>L91+L92+L93</f>
        <v>782.28763701201967</v>
      </c>
    </row>
    <row r="95" spans="1:14" ht="15.75" thickBot="1">
      <c r="B95" s="33"/>
      <c r="C95" s="34"/>
      <c r="D95" s="34"/>
      <c r="E95" s="34"/>
      <c r="F95" s="34"/>
      <c r="G95" s="34"/>
      <c r="H95" s="34"/>
      <c r="I95" s="34"/>
      <c r="J95" s="34"/>
      <c r="K95" s="34"/>
      <c r="L95" s="34"/>
      <c r="M95" s="34"/>
      <c r="N95" s="35"/>
    </row>
    <row r="96" spans="1:14" ht="15.75" thickBot="1">
      <c r="A96" t="s">
        <v>2016</v>
      </c>
      <c r="B96" s="827" t="s">
        <v>975</v>
      </c>
      <c r="C96" s="828"/>
      <c r="D96" s="828"/>
      <c r="E96" s="828"/>
      <c r="F96" s="828"/>
      <c r="G96" s="828"/>
      <c r="H96" s="828"/>
      <c r="I96" s="828"/>
      <c r="J96" s="828"/>
      <c r="K96" s="828"/>
      <c r="L96" s="828"/>
      <c r="M96" s="829"/>
      <c r="N96" s="188">
        <f>N86+N94</f>
        <v>3389.913093718752</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65" t="s">
        <v>2218</v>
      </c>
      <c r="C113" s="866"/>
      <c r="D113" s="866"/>
      <c r="E113" s="866"/>
      <c r="F113" s="866"/>
      <c r="G113" s="866"/>
      <c r="H113" s="866"/>
      <c r="I113" s="866"/>
      <c r="J113" s="866"/>
      <c r="K113" s="866"/>
      <c r="L113" s="866"/>
      <c r="M113" s="866"/>
      <c r="N113" s="867"/>
    </row>
    <row r="114" spans="2:14" ht="15" customHeight="1">
      <c r="B114" s="865"/>
      <c r="C114" s="866"/>
      <c r="D114" s="866"/>
      <c r="E114" s="866"/>
      <c r="F114" s="866"/>
      <c r="G114" s="866"/>
      <c r="H114" s="866"/>
      <c r="I114" s="866"/>
      <c r="J114" s="866"/>
      <c r="K114" s="866"/>
      <c r="L114" s="866"/>
      <c r="M114" s="866"/>
      <c r="N114" s="867"/>
    </row>
    <row r="115" spans="2:14" ht="30" customHeight="1">
      <c r="B115" s="868" t="s">
        <v>2219</v>
      </c>
      <c r="C115" s="869"/>
      <c r="D115" s="869"/>
      <c r="E115" s="869"/>
      <c r="F115" s="869"/>
      <c r="G115" s="869"/>
      <c r="H115" s="869"/>
      <c r="I115" s="869"/>
      <c r="J115" s="869"/>
      <c r="K115" s="869"/>
      <c r="L115" s="869"/>
      <c r="M115" s="869"/>
      <c r="N115" s="870"/>
    </row>
    <row r="116" spans="2:14">
      <c r="B116" s="868"/>
      <c r="C116" s="869"/>
      <c r="D116" s="869"/>
      <c r="E116" s="869"/>
      <c r="F116" s="869"/>
      <c r="G116" s="869"/>
      <c r="H116" s="869"/>
      <c r="I116" s="869"/>
      <c r="J116" s="869"/>
      <c r="K116" s="869"/>
      <c r="L116" s="869"/>
      <c r="M116" s="869"/>
      <c r="N116" s="870"/>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04"/>
      <c r="K126" s="804"/>
      <c r="L126" s="804"/>
      <c r="M126" s="804"/>
      <c r="N126" s="805"/>
    </row>
    <row r="127" spans="2:14" ht="15.75" thickBot="1">
      <c r="B127" s="261" t="s">
        <v>2221</v>
      </c>
      <c r="C127" s="393"/>
      <c r="D127" s="393"/>
      <c r="E127" s="57"/>
      <c r="F127" s="57"/>
      <c r="G127" s="57"/>
      <c r="H127" s="57"/>
      <c r="I127" s="57"/>
      <c r="J127" s="806"/>
      <c r="K127" s="806"/>
      <c r="L127" s="806"/>
      <c r="M127" s="806"/>
      <c r="N127" s="80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7"/>
      <c r="J36" s="268"/>
      <c r="K36" s="269">
        <f>VLOOKUP(A36,EQUIPOS!A6:D163,4,FALSE)</f>
        <v>1121.0106820797976</v>
      </c>
      <c r="L36" s="270"/>
      <c r="M36" s="271">
        <v>6.25</v>
      </c>
      <c r="N36" s="272">
        <f t="shared" ref="N36:N41" si="0">K36/M36</f>
        <v>179.3617091327676</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33098.128768141825</v>
      </c>
      <c r="L37" s="270"/>
      <c r="M37" s="271">
        <v>50</v>
      </c>
      <c r="N37" s="272">
        <f t="shared" si="0"/>
        <v>661.96257536283656</v>
      </c>
    </row>
    <row r="38" spans="1:14">
      <c r="A38" t="s">
        <v>184</v>
      </c>
      <c r="B38" s="840" t="str">
        <f>VLOOKUP(A38,EQUIPOS!A8:D154,3,FALSE)</f>
        <v>Cortadora de pavimento, Máxima profundidad de corte: 160 mm. Capacidad de disco: desde 12´´ hasta 18´´ de diámetro. Peso operacional: 135 kg, 13.5 hp de potencia</v>
      </c>
      <c r="C38" s="841"/>
      <c r="D38" s="841"/>
      <c r="E38" s="841"/>
      <c r="F38" s="841"/>
      <c r="G38" s="841"/>
      <c r="H38" s="842"/>
      <c r="I38" s="267"/>
      <c r="J38" s="268"/>
      <c r="K38" s="269">
        <f>VLOOKUP(A38,EQUIPOS!A8:D165,4,FALSE)</f>
        <v>9955.9171334570619</v>
      </c>
      <c r="L38" s="270"/>
      <c r="M38" s="271">
        <v>3.75</v>
      </c>
      <c r="N38" s="272">
        <f t="shared" si="0"/>
        <v>2654.91123558855</v>
      </c>
    </row>
    <row r="39" spans="1:14">
      <c r="A39" t="s">
        <v>228</v>
      </c>
      <c r="B39" s="840" t="str">
        <f>VLOOKUP(A39,EQUIPOS!A9:D154,3,FALSE)</f>
        <v xml:space="preserve">Formaleta metálica (concreto hidráulico)
</v>
      </c>
      <c r="C39" s="841"/>
      <c r="D39" s="841"/>
      <c r="E39" s="841"/>
      <c r="F39" s="841"/>
      <c r="G39" s="841"/>
      <c r="H39" s="842"/>
      <c r="I39" s="267"/>
      <c r="J39" s="268"/>
      <c r="K39" s="269">
        <f>VLOOKUP(A39,EQUIPOS!A9:D166,4,FALSE)</f>
        <v>6037.0986873090696</v>
      </c>
      <c r="L39" s="270"/>
      <c r="M39" s="271">
        <v>6.25</v>
      </c>
      <c r="N39" s="272">
        <f t="shared" si="0"/>
        <v>965.93578996945109</v>
      </c>
    </row>
    <row r="40" spans="1:14">
      <c r="A40" t="s">
        <v>301</v>
      </c>
      <c r="B40" s="840" t="str">
        <f>VLOOKUP(A40,EQUIPOS!A10:D154,3,FALSE)</f>
        <v>Regla vibratoria, de longitud de 3 a 5 m, motor de 3600 rpm, potencia 6 HP</v>
      </c>
      <c r="C40" s="841"/>
      <c r="D40" s="841"/>
      <c r="E40" s="841"/>
      <c r="F40" s="841"/>
      <c r="G40" s="841"/>
      <c r="H40" s="842"/>
      <c r="I40" s="267"/>
      <c r="J40" s="268"/>
      <c r="K40" s="269">
        <f>VLOOKUP(A40,EQUIPOS!A10:D167,4,FALSE)</f>
        <v>5974.3170041946887</v>
      </c>
      <c r="L40" s="270"/>
      <c r="M40" s="271">
        <v>6.25</v>
      </c>
      <c r="N40" s="272">
        <f t="shared" si="0"/>
        <v>955.89072067115023</v>
      </c>
    </row>
    <row r="41" spans="1:14">
      <c r="A41" t="s">
        <v>363</v>
      </c>
      <c r="B41" s="840" t="str">
        <f>VLOOKUP(A41,EQUIPOS!A11:D155,3,FALSE)</f>
        <v>Vibrador de concreto, Motor de 3 hp a 18.000 rpm Mangueras de 4 mt</v>
      </c>
      <c r="C41" s="841"/>
      <c r="D41" s="841"/>
      <c r="E41" s="841"/>
      <c r="F41" s="841"/>
      <c r="G41" s="841"/>
      <c r="H41" s="842"/>
      <c r="I41" s="267"/>
      <c r="J41" s="268"/>
      <c r="K41" s="269">
        <f>VLOOKUP(A41,EQUIPOS!A11:D168,4,FALSE)</f>
        <v>5035.8227621564429</v>
      </c>
      <c r="L41" s="270"/>
      <c r="M41" s="271">
        <v>6.25</v>
      </c>
      <c r="N41" s="272">
        <f t="shared" si="0"/>
        <v>805.7316419450309</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N83*M46</f>
        <v>1089.639417228816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7313.4330898986027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s="144" t="s">
        <v>382</v>
      </c>
      <c r="B53" s="43" t="str">
        <f>VLOOKUP(A53,MATERIALES!A5:D373,3,FALSE)</f>
        <v>Barras de transferencia de carga (1'')</v>
      </c>
      <c r="C53" s="281"/>
      <c r="D53" s="281"/>
      <c r="E53" s="281"/>
      <c r="F53" s="281"/>
      <c r="G53" s="281"/>
      <c r="H53" s="281"/>
      <c r="I53" s="268"/>
      <c r="J53" s="224" t="str">
        <f>VLOOKUP(A53,MATERIALES!A7:D645,2,FALSE)</f>
        <v>kg</v>
      </c>
      <c r="K53" s="407">
        <v>6.1342592592592586</v>
      </c>
      <c r="L53" s="267"/>
      <c r="M53" s="402">
        <f>VLOOKUP(A53,MATERIALES!A5:D396,4,FALSE)</f>
        <v>3284.0426327077812</v>
      </c>
      <c r="N53" s="272">
        <f>K53*M53</f>
        <v>20145.16892748986</v>
      </c>
    </row>
    <row r="54" spans="1:14">
      <c r="A54" s="144" t="s">
        <v>384</v>
      </c>
      <c r="B54" s="43" t="str">
        <f>VLOOKUP(A54,MATERIALES!A6:D373,3,FALSE)</f>
        <v>Barras de unión de 1/2´´</v>
      </c>
      <c r="C54" s="281"/>
      <c r="D54" s="281"/>
      <c r="E54" s="281"/>
      <c r="F54" s="281"/>
      <c r="G54" s="281"/>
      <c r="H54" s="281"/>
      <c r="I54" s="268"/>
      <c r="J54" s="224" t="str">
        <f>VLOOKUP(A54,MATERIALES!A8:D646,2,FALSE)</f>
        <v>kg</v>
      </c>
      <c r="K54" s="282">
        <v>0.37037037037037041</v>
      </c>
      <c r="L54" s="267"/>
      <c r="M54" s="402">
        <f>VLOOKUP(A54,MATERIALES!A6:D397,4,FALSE)</f>
        <v>3119.8701733357825</v>
      </c>
      <c r="N54" s="272">
        <f>K54*M54</f>
        <v>1155.5074716058455</v>
      </c>
    </row>
    <row r="55" spans="1:14">
      <c r="A55" s="144" t="s">
        <v>417</v>
      </c>
      <c r="B55" s="43" t="str">
        <f>VLOOKUP(A55,MATERIALES!A6:D373,3,FALSE)</f>
        <v>Cintilla De Poliuretano (Sikarod) (Pavimentos De Concreto Hidráulico)</v>
      </c>
      <c r="C55" s="281"/>
      <c r="D55" s="281"/>
      <c r="E55" s="281"/>
      <c r="F55" s="281"/>
      <c r="G55" s="281"/>
      <c r="H55" s="281"/>
      <c r="I55" s="268"/>
      <c r="J55" s="224" t="str">
        <f>VLOOKUP(A55,MATERIALES!A9:D647,2,FALSE)</f>
        <v>m</v>
      </c>
      <c r="K55" s="282">
        <v>1.1111111111111112</v>
      </c>
      <c r="L55" s="267"/>
      <c r="M55" s="402">
        <f>VLOOKUP(A55,MATERIALES!A6:D398,4,FALSE)</f>
        <v>281.43187113679653</v>
      </c>
      <c r="N55" s="272">
        <f>K55*M55</f>
        <v>312.70207904088505</v>
      </c>
    </row>
    <row r="56" spans="1:14">
      <c r="A56" s="144" t="s">
        <v>646</v>
      </c>
      <c r="B56" s="43" t="str">
        <f>VLOOKUP(A56,MATERIALES!A6:D373,3,FALSE)</f>
        <v>Sello de silicona o sellador autonivelante</v>
      </c>
      <c r="C56" s="281"/>
      <c r="D56" s="281"/>
      <c r="E56" s="281"/>
      <c r="F56" s="281"/>
      <c r="G56" s="281"/>
      <c r="H56" s="281"/>
      <c r="I56" s="268"/>
      <c r="J56" s="224" t="str">
        <f>VLOOKUP(A56,MATERIALES!A10:D648,2,FALSE)</f>
        <v>m</v>
      </c>
      <c r="K56" s="282">
        <v>1.1111111111111112</v>
      </c>
      <c r="L56" s="267"/>
      <c r="M56" s="402">
        <f>VLOOKUP(A56,MATERIALES!A6:D399,4,FALSE)</f>
        <v>6740.5925793878605</v>
      </c>
      <c r="N56" s="272">
        <f>K56*M56</f>
        <v>7489.5473104309567</v>
      </c>
    </row>
    <row r="57" spans="1:14">
      <c r="A57" s="144" t="s">
        <v>778</v>
      </c>
      <c r="B57" s="822" t="str">
        <f>VLOOKUP(A57,MATERIALES!A7:D373,3,FALSE)</f>
        <v>Antisol blanco (presentación 20 kg)</v>
      </c>
      <c r="C57" s="823" t="e">
        <f>VLOOKUP(B57,MATERIALES!B7:E373,3,FALSE)</f>
        <v>#N/A</v>
      </c>
      <c r="D57" s="823" t="e">
        <f>VLOOKUP(C57,MATERIALES!C7:F373,3,FALSE)</f>
        <v>#N/A</v>
      </c>
      <c r="E57" s="823" t="e">
        <f>VLOOKUP(D57,MATERIALES!D7:G373,3,FALSE)</f>
        <v>#N/A</v>
      </c>
      <c r="F57" s="823" t="e">
        <f>VLOOKUP(E57,MATERIALES!E7:H373,3,FALSE)</f>
        <v>#N/A</v>
      </c>
      <c r="G57" s="823" t="e">
        <f>VLOOKUP(F57,MATERIALES!F7:I373,3,FALSE)</f>
        <v>#N/A</v>
      </c>
      <c r="H57" s="823" t="e">
        <f>VLOOKUP(G57,MATERIALES!G7:J373,3,FALSE)</f>
        <v>#N/A</v>
      </c>
      <c r="I57" s="823" t="e">
        <f>VLOOKUP(H57,MATERIALES!H7:K373,3,FALSE)</f>
        <v>#N/A</v>
      </c>
      <c r="J57" s="311" t="str">
        <f>VLOOKUP(A57,MATERIALES!A11:D649,2,FALSE)</f>
        <v>kg</v>
      </c>
      <c r="K57" s="44">
        <v>1.1200000000000001</v>
      </c>
      <c r="L57" s="831">
        <f>VLOOKUP(A57,MATERIALES!A4:D373,4,FALSE)</f>
        <v>5125.1382157802555</v>
      </c>
      <c r="M57" s="832"/>
      <c r="N57" s="272">
        <f>K57*L57</f>
        <v>5740.1548016738871</v>
      </c>
    </row>
    <row r="58" spans="1:14">
      <c r="A58" s="144" t="s">
        <v>838</v>
      </c>
      <c r="B58" s="316" t="str">
        <f>VLOOKUP(A58,MATERIALES!A8:D373,3,FALSE)</f>
        <v>Concreto hidráulico para pavimento MR-43</v>
      </c>
      <c r="C58" s="317"/>
      <c r="D58" s="317"/>
      <c r="E58" s="317"/>
      <c r="F58" s="317"/>
      <c r="G58" s="317"/>
      <c r="H58" s="317"/>
      <c r="I58" s="317"/>
      <c r="J58" s="311" t="str">
        <f>VLOOKUP(A58,MATERIALES!A11:D650,2,FALSE)</f>
        <v>m3</v>
      </c>
      <c r="K58" s="44">
        <v>1.01</v>
      </c>
      <c r="L58" s="318"/>
      <c r="M58" s="414">
        <f>VLOOKUP(A58,MATERIALES!A8:D401,4,FALSE)</f>
        <v>514129.85615056887</v>
      </c>
      <c r="N58" s="272">
        <f>K58*M58</f>
        <v>519271.15471207455</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7" t="s">
        <v>953</v>
      </c>
      <c r="C61" s="828"/>
      <c r="D61" s="828"/>
      <c r="E61" s="828"/>
      <c r="F61" s="828"/>
      <c r="G61" s="828"/>
      <c r="H61" s="828"/>
      <c r="I61" s="828"/>
      <c r="J61" s="828"/>
      <c r="K61" s="828"/>
      <c r="L61" s="828"/>
      <c r="M61" s="829"/>
      <c r="N61" s="394">
        <f>SUM(N53:N60)</f>
        <v>554114.23530231602</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30" t="s">
        <v>961</v>
      </c>
      <c r="M65" s="803"/>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31">
        <f>VLOOKUP(A66,TRANSPORTE!A5:D117,4,FALSE)</f>
        <v>1404.1158416360727</v>
      </c>
      <c r="M66" s="832"/>
      <c r="N66" s="287">
        <f>K66*L66</f>
        <v>1418.1570000524334</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6"/>
      <c r="M71" s="817"/>
      <c r="N71" s="127"/>
    </row>
    <row r="72" spans="1:15" ht="15.75" thickBot="1">
      <c r="B72" s="833" t="s">
        <v>953</v>
      </c>
      <c r="C72" s="834"/>
      <c r="D72" s="834"/>
      <c r="E72" s="834"/>
      <c r="F72" s="834"/>
      <c r="G72" s="834"/>
      <c r="H72" s="834"/>
      <c r="I72" s="834"/>
      <c r="J72" s="834"/>
      <c r="K72" s="834"/>
      <c r="L72" s="834"/>
      <c r="M72" s="835"/>
      <c r="N72" s="104">
        <f>N66+N67+N68+N69+N70</f>
        <v>1418.1570000524334</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3" t="s">
        <v>963</v>
      </c>
      <c r="C76" s="854"/>
      <c r="D76" s="854"/>
      <c r="E76" s="854"/>
      <c r="F76" s="854"/>
      <c r="G76" s="854"/>
      <c r="H76" s="854"/>
      <c r="I76" s="73" t="s">
        <v>964</v>
      </c>
      <c r="J76" s="75" t="s">
        <v>1410</v>
      </c>
      <c r="K76" s="74" t="s">
        <v>966</v>
      </c>
      <c r="L76" s="855" t="s">
        <v>950</v>
      </c>
      <c r="M76" s="856"/>
      <c r="N76" s="98" t="s">
        <v>951</v>
      </c>
    </row>
    <row r="77" spans="1:15">
      <c r="A77" s="145" t="s">
        <v>17</v>
      </c>
      <c r="B77" s="49" t="str">
        <f>VLOOKUP(A77,'MANO DE OBRA'!A8:D68,3,FALSE)</f>
        <v>Obrero (7)</v>
      </c>
      <c r="C77" s="47"/>
      <c r="D77" s="47"/>
      <c r="E77" s="47"/>
      <c r="F77" s="47"/>
      <c r="G77" s="47"/>
      <c r="H77" s="47"/>
      <c r="I77" s="292">
        <f>K77/J77*100</f>
        <v>236828.89999999997</v>
      </c>
      <c r="J77" s="293">
        <v>185</v>
      </c>
      <c r="K77" s="294">
        <f>VLOOKUP(A77,'MANO DE OBRA'!A8:D99,4,FALSE)</f>
        <v>438133.46499999997</v>
      </c>
      <c r="L77" s="50"/>
      <c r="M77" s="295">
        <v>50</v>
      </c>
      <c r="N77" s="395">
        <f>K77/M77</f>
        <v>8762.6692999999996</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4"/>
      <c r="C82" s="815"/>
      <c r="D82" s="815"/>
      <c r="E82" s="815"/>
      <c r="F82" s="815"/>
      <c r="G82" s="815"/>
      <c r="H82" s="815"/>
      <c r="I82" s="126"/>
      <c r="J82" s="126"/>
      <c r="K82" s="126"/>
      <c r="L82" s="915"/>
      <c r="M82" s="915"/>
      <c r="N82" s="127"/>
    </row>
    <row r="83" spans="1:14" ht="15.75" thickBot="1">
      <c r="B83" s="833" t="s">
        <v>953</v>
      </c>
      <c r="C83" s="834"/>
      <c r="D83" s="834"/>
      <c r="E83" s="834"/>
      <c r="F83" s="834"/>
      <c r="G83" s="834"/>
      <c r="H83" s="834"/>
      <c r="I83" s="834"/>
      <c r="J83" s="834"/>
      <c r="K83" s="834"/>
      <c r="L83" s="834"/>
      <c r="M83" s="835"/>
      <c r="N83" s="460">
        <f>SUM(N77:N82)</f>
        <v>10896.394172288159</v>
      </c>
    </row>
    <row r="84" spans="1:14" ht="15.75" thickBot="1">
      <c r="B84" s="33"/>
      <c r="C84" s="34"/>
      <c r="D84" s="34"/>
      <c r="E84" s="34"/>
      <c r="F84" s="34"/>
      <c r="G84" s="34"/>
      <c r="H84" s="34"/>
      <c r="I84" s="34"/>
      <c r="J84" s="34"/>
      <c r="K84" s="34"/>
      <c r="L84" s="34"/>
      <c r="M84" s="34"/>
      <c r="N84" s="35"/>
    </row>
    <row r="85" spans="1:14" ht="15.75" thickBot="1">
      <c r="B85" s="827" t="s">
        <v>967</v>
      </c>
      <c r="C85" s="828"/>
      <c r="D85" s="828"/>
      <c r="E85" s="828"/>
      <c r="F85" s="828"/>
      <c r="G85" s="828"/>
      <c r="H85" s="828"/>
      <c r="I85" s="828"/>
      <c r="J85" s="828"/>
      <c r="K85" s="828"/>
      <c r="L85" s="828"/>
      <c r="M85" s="829"/>
      <c r="N85" s="99">
        <f>N48+N61+N72+N83</f>
        <v>573742.2195645551</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8" t="s">
        <v>969</v>
      </c>
      <c r="C89" s="819"/>
      <c r="D89" s="819"/>
      <c r="E89" s="819"/>
      <c r="F89" s="819"/>
      <c r="G89" s="819"/>
      <c r="H89" s="819"/>
      <c r="I89" s="314"/>
      <c r="J89" s="334"/>
      <c r="K89" s="302" t="s">
        <v>970</v>
      </c>
      <c r="L89" s="857" t="s">
        <v>971</v>
      </c>
      <c r="M89" s="858"/>
      <c r="N89" s="303"/>
    </row>
    <row r="90" spans="1:14">
      <c r="B90" s="859" t="s">
        <v>972</v>
      </c>
      <c r="C90" s="860"/>
      <c r="D90" s="860"/>
      <c r="E90" s="860"/>
      <c r="F90" s="860"/>
      <c r="G90" s="860"/>
      <c r="H90" s="860"/>
      <c r="I90" s="87"/>
      <c r="J90" s="88"/>
      <c r="K90" s="304">
        <v>0.2</v>
      </c>
      <c r="L90" s="861">
        <f>N85*K90</f>
        <v>114748.44391291103</v>
      </c>
      <c r="M90" s="862"/>
      <c r="N90" s="51"/>
    </row>
    <row r="91" spans="1:14">
      <c r="B91" s="89" t="s">
        <v>973</v>
      </c>
      <c r="C91" s="90"/>
      <c r="D91" s="90"/>
      <c r="E91" s="90"/>
      <c r="F91" s="90"/>
      <c r="G91" s="90"/>
      <c r="H91" s="90"/>
      <c r="I91" s="87"/>
      <c r="J91" s="88"/>
      <c r="K91" s="304">
        <v>0.05</v>
      </c>
      <c r="L91" s="861">
        <f>N85*K91</f>
        <v>28687.110978227756</v>
      </c>
      <c r="M91" s="862"/>
      <c r="N91" s="51"/>
    </row>
    <row r="92" spans="1:14" ht="15.75" thickBot="1">
      <c r="B92" s="91" t="s">
        <v>974</v>
      </c>
      <c r="C92" s="92"/>
      <c r="D92" s="92"/>
      <c r="E92" s="92"/>
      <c r="F92" s="92"/>
      <c r="G92" s="92"/>
      <c r="H92" s="92"/>
      <c r="I92" s="93"/>
      <c r="J92" s="94"/>
      <c r="K92" s="305">
        <v>0.05</v>
      </c>
      <c r="L92" s="863">
        <f>N85*K92</f>
        <v>28687.110978227756</v>
      </c>
      <c r="M92" s="864"/>
      <c r="N92" s="51"/>
    </row>
    <row r="93" spans="1:14" ht="15.75" thickBot="1">
      <c r="B93" s="827" t="s">
        <v>953</v>
      </c>
      <c r="C93" s="828"/>
      <c r="D93" s="828"/>
      <c r="E93" s="828"/>
      <c r="F93" s="828"/>
      <c r="G93" s="828"/>
      <c r="H93" s="828"/>
      <c r="I93" s="828"/>
      <c r="J93" s="828"/>
      <c r="K93" s="828"/>
      <c r="L93" s="828"/>
      <c r="M93" s="829"/>
      <c r="N93" s="52">
        <f>L90+L91+L92</f>
        <v>172122.66586936652</v>
      </c>
    </row>
    <row r="94" spans="1:14" ht="15.75" thickBot="1">
      <c r="B94" s="33"/>
      <c r="C94" s="34"/>
      <c r="D94" s="34"/>
      <c r="E94" s="34"/>
      <c r="F94" s="34"/>
      <c r="G94" s="34"/>
      <c r="H94" s="34"/>
      <c r="I94" s="34"/>
      <c r="J94" s="34"/>
      <c r="K94" s="34"/>
      <c r="L94" s="34"/>
      <c r="M94" s="34"/>
      <c r="N94" s="35"/>
    </row>
    <row r="95" spans="1:14" ht="15.75" thickBot="1">
      <c r="A95" t="s">
        <v>2016</v>
      </c>
      <c r="B95" s="827" t="s">
        <v>975</v>
      </c>
      <c r="C95" s="828"/>
      <c r="D95" s="828"/>
      <c r="E95" s="828"/>
      <c r="F95" s="828"/>
      <c r="G95" s="828"/>
      <c r="H95" s="828"/>
      <c r="I95" s="828"/>
      <c r="J95" s="828"/>
      <c r="K95" s="828"/>
      <c r="L95" s="828"/>
      <c r="M95" s="829"/>
      <c r="N95" s="188">
        <f>N85+N93</f>
        <v>745864.88543392159</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5" t="s">
        <v>2218</v>
      </c>
      <c r="C112" s="866"/>
      <c r="D112" s="866"/>
      <c r="E112" s="866"/>
      <c r="F112" s="866"/>
      <c r="G112" s="866"/>
      <c r="H112" s="866"/>
      <c r="I112" s="866"/>
      <c r="J112" s="866"/>
      <c r="K112" s="866"/>
      <c r="L112" s="866"/>
      <c r="M112" s="866"/>
      <c r="N112" s="867"/>
    </row>
    <row r="113" spans="2:14" ht="15" customHeight="1">
      <c r="B113" s="865"/>
      <c r="C113" s="866"/>
      <c r="D113" s="866"/>
      <c r="E113" s="866"/>
      <c r="F113" s="866"/>
      <c r="G113" s="866"/>
      <c r="H113" s="866"/>
      <c r="I113" s="866"/>
      <c r="J113" s="866"/>
      <c r="K113" s="866"/>
      <c r="L113" s="866"/>
      <c r="M113" s="866"/>
      <c r="N113" s="867"/>
    </row>
    <row r="114" spans="2:14" ht="30" customHeight="1">
      <c r="B114" s="868" t="s">
        <v>2219</v>
      </c>
      <c r="C114" s="869"/>
      <c r="D114" s="869"/>
      <c r="E114" s="869"/>
      <c r="F114" s="869"/>
      <c r="G114" s="869"/>
      <c r="H114" s="869"/>
      <c r="I114" s="869"/>
      <c r="J114" s="869"/>
      <c r="K114" s="869"/>
      <c r="L114" s="869"/>
      <c r="M114" s="869"/>
      <c r="N114" s="870"/>
    </row>
    <row r="115" spans="2:14">
      <c r="B115" s="868"/>
      <c r="C115" s="869"/>
      <c r="D115" s="869"/>
      <c r="E115" s="869"/>
      <c r="F115" s="869"/>
      <c r="G115" s="869"/>
      <c r="H115" s="869"/>
      <c r="I115" s="869"/>
      <c r="J115" s="869"/>
      <c r="K115" s="869"/>
      <c r="L115" s="869"/>
      <c r="M115" s="869"/>
      <c r="N115" s="870"/>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4"/>
      <c r="K125" s="804"/>
      <c r="L125" s="804"/>
      <c r="M125" s="804"/>
      <c r="N125" s="805"/>
    </row>
    <row r="126" spans="2:14" ht="15.75" customHeight="1" thickBot="1">
      <c r="B126" s="261" t="s">
        <v>2221</v>
      </c>
      <c r="C126" s="393"/>
      <c r="D126" s="393"/>
      <c r="E126" s="57"/>
      <c r="F126" s="57"/>
      <c r="G126" s="57"/>
      <c r="H126" s="57"/>
      <c r="I126" s="57"/>
      <c r="J126" s="806"/>
      <c r="K126" s="806"/>
      <c r="L126" s="806"/>
      <c r="M126" s="806"/>
      <c r="N126" s="807"/>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5.75" hidden="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7"/>
      <c r="J36" s="268"/>
      <c r="K36" s="269">
        <f>VLOOKUP(A36,EQUIPOS!A6:D163,4,FALSE)</f>
        <v>1121.0106820797976</v>
      </c>
      <c r="L36" s="270"/>
      <c r="M36" s="271">
        <v>6.25</v>
      </c>
      <c r="N36" s="272">
        <f t="shared" ref="N36:N41" si="0">K36/M36</f>
        <v>179.3617091327676</v>
      </c>
    </row>
    <row r="37" spans="1:14">
      <c r="A37" s="113" t="s">
        <v>176</v>
      </c>
      <c r="B37" s="840" t="str">
        <f>VLOOKUP(A37,EQUIPOS!A7:D154,3,FALSE)</f>
        <v xml:space="preserve">Compresor (barrido y soplado)
</v>
      </c>
      <c r="C37" s="841"/>
      <c r="D37" s="841"/>
      <c r="E37" s="841"/>
      <c r="F37" s="841"/>
      <c r="G37" s="841"/>
      <c r="H37" s="842"/>
      <c r="I37" s="267"/>
      <c r="J37" s="268"/>
      <c r="K37" s="269">
        <f>VLOOKUP(A37,EQUIPOS!A7:D164,4,FALSE)</f>
        <v>33098.128768141825</v>
      </c>
      <c r="L37" s="270"/>
      <c r="M37" s="271">
        <v>50</v>
      </c>
      <c r="N37" s="272">
        <f t="shared" si="0"/>
        <v>661.96257536283656</v>
      </c>
    </row>
    <row r="38" spans="1:14">
      <c r="A38" t="s">
        <v>184</v>
      </c>
      <c r="B38" s="840" t="str">
        <f>VLOOKUP(A38,EQUIPOS!A8:D154,3,FALSE)</f>
        <v>Cortadora de pavimento, Máxima profundidad de corte: 160 mm. Capacidad de disco: desde 12´´ hasta 18´´ de diámetro. Peso operacional: 135 kg, 13.5 hp de potencia</v>
      </c>
      <c r="C38" s="841"/>
      <c r="D38" s="841"/>
      <c r="E38" s="841"/>
      <c r="F38" s="841"/>
      <c r="G38" s="841"/>
      <c r="H38" s="842"/>
      <c r="I38" s="267"/>
      <c r="J38" s="268"/>
      <c r="K38" s="269">
        <f>VLOOKUP(A38,EQUIPOS!A8:D165,4,FALSE)</f>
        <v>9955.9171334570619</v>
      </c>
      <c r="L38" s="270"/>
      <c r="M38" s="271">
        <v>3.75</v>
      </c>
      <c r="N38" s="272">
        <f t="shared" si="0"/>
        <v>2654.91123558855</v>
      </c>
    </row>
    <row r="39" spans="1:14">
      <c r="A39" t="s">
        <v>228</v>
      </c>
      <c r="B39" s="840" t="str">
        <f>VLOOKUP(A39,EQUIPOS!A9:D154,3,FALSE)</f>
        <v xml:space="preserve">Formaleta metálica (concreto hidráulico)
</v>
      </c>
      <c r="C39" s="841"/>
      <c r="D39" s="841"/>
      <c r="E39" s="841"/>
      <c r="F39" s="841"/>
      <c r="G39" s="841"/>
      <c r="H39" s="842"/>
      <c r="I39" s="267"/>
      <c r="J39" s="268"/>
      <c r="K39" s="269">
        <f>VLOOKUP(A39,EQUIPOS!A9:D166,4,FALSE)</f>
        <v>6037.0986873090696</v>
      </c>
      <c r="L39" s="270"/>
      <c r="M39" s="271">
        <v>6.25</v>
      </c>
      <c r="N39" s="272">
        <f t="shared" si="0"/>
        <v>965.93578996945109</v>
      </c>
    </row>
    <row r="40" spans="1:14">
      <c r="A40" t="s">
        <v>301</v>
      </c>
      <c r="B40" s="840" t="str">
        <f>VLOOKUP(A40,EQUIPOS!A10:D154,3,FALSE)</f>
        <v>Regla vibratoria, de longitud de 3 a 5 m, motor de 3600 rpm, potencia 6 HP</v>
      </c>
      <c r="C40" s="841"/>
      <c r="D40" s="841"/>
      <c r="E40" s="841"/>
      <c r="F40" s="841"/>
      <c r="G40" s="841"/>
      <c r="H40" s="842"/>
      <c r="I40" s="267"/>
      <c r="J40" s="268"/>
      <c r="K40" s="269">
        <f>VLOOKUP(A40,EQUIPOS!A10:D167,4,FALSE)</f>
        <v>5974.3170041946887</v>
      </c>
      <c r="L40" s="270"/>
      <c r="M40" s="271">
        <v>6.25</v>
      </c>
      <c r="N40" s="272">
        <f t="shared" si="0"/>
        <v>955.89072067115023</v>
      </c>
    </row>
    <row r="41" spans="1:14">
      <c r="A41" t="s">
        <v>363</v>
      </c>
      <c r="B41" s="840" t="str">
        <f>VLOOKUP(A41,EQUIPOS!A11:D155,3,FALSE)</f>
        <v>Vibrador de concreto, Motor de 3 hp a 18.000 rpm Mangueras de 4 mt</v>
      </c>
      <c r="C41" s="841"/>
      <c r="D41" s="841"/>
      <c r="E41" s="841"/>
      <c r="F41" s="841"/>
      <c r="G41" s="841"/>
      <c r="H41" s="842"/>
      <c r="I41" s="267"/>
      <c r="J41" s="268"/>
      <c r="K41" s="269">
        <f>VLOOKUP(A41,EQUIPOS!A11:D168,4,FALSE)</f>
        <v>5035.8227621564429</v>
      </c>
      <c r="L41" s="270"/>
      <c r="M41" s="271">
        <v>6.25</v>
      </c>
      <c r="N41" s="272">
        <f t="shared" si="0"/>
        <v>805.7316419450309</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40"/>
      <c r="C44" s="841"/>
      <c r="D44" s="841"/>
      <c r="E44" s="841"/>
      <c r="F44" s="841"/>
      <c r="G44" s="841"/>
      <c r="H44" s="842"/>
      <c r="I44" s="843"/>
      <c r="J44" s="824"/>
      <c r="K44" s="269"/>
      <c r="L44" s="844"/>
      <c r="M44" s="845"/>
      <c r="N44" s="272"/>
    </row>
    <row r="45" spans="1:14">
      <c r="B45" s="840"/>
      <c r="C45" s="841"/>
      <c r="D45" s="841"/>
      <c r="E45" s="846"/>
      <c r="F45" s="841"/>
      <c r="G45" s="841"/>
      <c r="H45" s="842"/>
      <c r="I45" s="36"/>
      <c r="J45" s="37"/>
      <c r="K45" s="274"/>
      <c r="L45" s="276"/>
      <c r="M45" s="277"/>
      <c r="N45" s="278"/>
    </row>
    <row r="46" spans="1:14">
      <c r="B46" s="847" t="s">
        <v>952</v>
      </c>
      <c r="C46" s="848"/>
      <c r="D46" s="848"/>
      <c r="E46" s="38"/>
      <c r="F46" s="39"/>
      <c r="G46" s="39"/>
      <c r="H46" s="40"/>
      <c r="I46" s="36"/>
      <c r="J46" s="37"/>
      <c r="K46" s="279"/>
      <c r="L46" s="276"/>
      <c r="M46" s="401">
        <v>0.1</v>
      </c>
      <c r="N46" s="344">
        <f>N83*M46</f>
        <v>1089.639417228816</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SUM(N36:N47)</f>
        <v>7313.4330898986027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s="144" t="s">
        <v>382</v>
      </c>
      <c r="B53" s="43" t="str">
        <f>VLOOKUP(A53,MATERIALES!A5:D373,3,FALSE)</f>
        <v>Barras de transferencia de carga (1'')</v>
      </c>
      <c r="C53" s="281"/>
      <c r="D53" s="281"/>
      <c r="E53" s="281"/>
      <c r="F53" s="281"/>
      <c r="G53" s="281"/>
      <c r="H53" s="281"/>
      <c r="I53" s="268"/>
      <c r="J53" s="224" t="s">
        <v>377</v>
      </c>
      <c r="K53" s="282">
        <v>6.1342592592592586</v>
      </c>
      <c r="L53" s="267"/>
      <c r="M53" s="402">
        <f>VLOOKUP(A53,MATERIALES!A5:D396,4,FALSE)</f>
        <v>3284.0426327077812</v>
      </c>
      <c r="N53" s="272">
        <f>K53*M53</f>
        <v>20145.16892748986</v>
      </c>
    </row>
    <row r="54" spans="1:14">
      <c r="A54" s="144" t="s">
        <v>751</v>
      </c>
      <c r="B54" s="43" t="str">
        <f>VLOOKUP(A54,MATERIALES!A6:D373,3,FALSE)</f>
        <v>Aditivo Acelerante de Fraguado</v>
      </c>
      <c r="C54" s="281"/>
      <c r="D54" s="281"/>
      <c r="E54" s="281"/>
      <c r="F54" s="281"/>
      <c r="G54" s="281"/>
      <c r="H54" s="281"/>
      <c r="I54" s="268"/>
      <c r="J54" s="224" t="s">
        <v>377</v>
      </c>
      <c r="K54" s="282">
        <v>1.1200000000000001</v>
      </c>
      <c r="L54" s="267"/>
      <c r="M54" s="402">
        <f>VLOOKUP(A54,MATERIALES!A6:D397,4,FALSE)</f>
        <v>14231.569986089147</v>
      </c>
      <c r="N54" s="272">
        <f>K54*M54</f>
        <v>15939.358384419846</v>
      </c>
    </row>
    <row r="55" spans="1:14">
      <c r="A55" s="144" t="s">
        <v>384</v>
      </c>
      <c r="B55" s="43" t="str">
        <f>VLOOKUP(A55,MATERIALES!A6:D373,3,FALSE)</f>
        <v>Barras de unión de 1/2´´</v>
      </c>
      <c r="C55" s="281"/>
      <c r="D55" s="281"/>
      <c r="E55" s="281"/>
      <c r="F55" s="281"/>
      <c r="G55" s="281"/>
      <c r="H55" s="281"/>
      <c r="I55" s="268"/>
      <c r="J55" s="224" t="s">
        <v>377</v>
      </c>
      <c r="K55" s="282">
        <v>0.37037037037037041</v>
      </c>
      <c r="L55" s="267"/>
      <c r="M55" s="402">
        <f>VLOOKUP(A55,MATERIALES!A6:D398,4,FALSE)</f>
        <v>3119.8701733357825</v>
      </c>
      <c r="N55" s="272">
        <f>K55*M55</f>
        <v>1155.5074716058455</v>
      </c>
    </row>
    <row r="56" spans="1:14">
      <c r="A56" s="144" t="s">
        <v>417</v>
      </c>
      <c r="B56" s="43" t="str">
        <f>VLOOKUP(A56,MATERIALES!A6:D373,3,FALSE)</f>
        <v>Cintilla De Poliuretano (Sikarod) (Pavimentos De Concreto Hidráulico)</v>
      </c>
      <c r="C56" s="281"/>
      <c r="D56" s="281"/>
      <c r="E56" s="281"/>
      <c r="F56" s="281"/>
      <c r="G56" s="281"/>
      <c r="H56" s="281"/>
      <c r="I56" s="268"/>
      <c r="J56" s="224" t="s">
        <v>144</v>
      </c>
      <c r="K56" s="282">
        <v>1.1111111111111112</v>
      </c>
      <c r="L56" s="267"/>
      <c r="M56" s="402">
        <f>VLOOKUP(A56,MATERIALES!A6:D399,4,FALSE)</f>
        <v>281.43187113679653</v>
      </c>
      <c r="N56" s="272">
        <f>K56*M56</f>
        <v>312.70207904088505</v>
      </c>
    </row>
    <row r="57" spans="1:14">
      <c r="A57" s="144" t="s">
        <v>646</v>
      </c>
      <c r="B57" s="822" t="str">
        <f>VLOOKUP(A57,MATERIALES!A7:D373,3,FALSE)</f>
        <v>Sello de silicona o sellador autonivelante</v>
      </c>
      <c r="C57" s="823" t="e">
        <f>VLOOKUP(B57,MATERIALES!B7:E373,3,FALSE)</f>
        <v>#N/A</v>
      </c>
      <c r="D57" s="823" t="e">
        <f>VLOOKUP(C57,MATERIALES!C7:F373,3,FALSE)</f>
        <v>#N/A</v>
      </c>
      <c r="E57" s="823" t="e">
        <f>VLOOKUP(D57,MATERIALES!D7:G373,3,FALSE)</f>
        <v>#N/A</v>
      </c>
      <c r="F57" s="823" t="e">
        <f>VLOOKUP(E57,MATERIALES!E7:H373,3,FALSE)</f>
        <v>#N/A</v>
      </c>
      <c r="G57" s="823" t="e">
        <f>VLOOKUP(F57,MATERIALES!F7:I373,3,FALSE)</f>
        <v>#N/A</v>
      </c>
      <c r="H57" s="823" t="e">
        <f>VLOOKUP(G57,MATERIALES!G7:J373,3,FALSE)</f>
        <v>#N/A</v>
      </c>
      <c r="I57" s="823" t="e">
        <f>VLOOKUP(H57,MATERIALES!H7:K373,3,FALSE)</f>
        <v>#N/A</v>
      </c>
      <c r="J57" s="311" t="s">
        <v>144</v>
      </c>
      <c r="K57" s="44">
        <v>1.1111111111111112</v>
      </c>
      <c r="L57" s="831">
        <f>VLOOKUP(A57,MATERIALES!A4:D373,4,FALSE)</f>
        <v>6740.5925793878605</v>
      </c>
      <c r="M57" s="832"/>
      <c r="N57" s="272">
        <f>K57*L57</f>
        <v>7489.5473104309567</v>
      </c>
    </row>
    <row r="58" spans="1:14">
      <c r="A58" s="144" t="s">
        <v>778</v>
      </c>
      <c r="B58" s="316" t="str">
        <f>VLOOKUP(A58,MATERIALES!A8:D373,3,FALSE)</f>
        <v>Antisol blanco (presentación 20 kg)</v>
      </c>
      <c r="C58" s="317"/>
      <c r="D58" s="317"/>
      <c r="E58" s="317"/>
      <c r="F58" s="317"/>
      <c r="G58" s="317"/>
      <c r="H58" s="317"/>
      <c r="I58" s="317"/>
      <c r="J58" s="311" t="s">
        <v>377</v>
      </c>
      <c r="K58" s="44">
        <v>1.1200000000000001</v>
      </c>
      <c r="L58" s="415"/>
      <c r="M58" s="414">
        <f>VLOOKUP(A58,MATERIALES!A8:D401,4,FALSE)</f>
        <v>5125.1382157802555</v>
      </c>
      <c r="N58" s="272">
        <f>K58*M58</f>
        <v>5740.1548016738871</v>
      </c>
    </row>
    <row r="59" spans="1:14">
      <c r="A59" t="s">
        <v>838</v>
      </c>
      <c r="B59" s="316" t="str">
        <f>VLOOKUP(A59,MATERIALES!A9:D373,3,FALSE)</f>
        <v>Concreto hidráulico para pavimento MR-43</v>
      </c>
      <c r="C59" s="317"/>
      <c r="D59" s="317"/>
      <c r="E59" s="317"/>
      <c r="F59" s="317"/>
      <c r="G59" s="317"/>
      <c r="H59" s="317"/>
      <c r="I59" s="317"/>
      <c r="J59" s="311" t="s">
        <v>387</v>
      </c>
      <c r="K59" s="44">
        <v>1.01</v>
      </c>
      <c r="L59" s="415"/>
      <c r="M59" s="414">
        <f>VLOOKUP(A59,MATERIALES!A9:D402,4,FALSE)</f>
        <v>514129.85615056887</v>
      </c>
      <c r="N59" s="272">
        <f>K59*M59</f>
        <v>519271.15471207455</v>
      </c>
    </row>
    <row r="60" spans="1:14" ht="15.75" thickBot="1">
      <c r="B60" s="309"/>
      <c r="C60" s="310"/>
      <c r="D60" s="310"/>
      <c r="E60" s="310"/>
      <c r="F60" s="310"/>
      <c r="G60" s="310"/>
      <c r="H60" s="310"/>
      <c r="I60" s="310"/>
      <c r="J60" s="126"/>
      <c r="K60" s="126"/>
      <c r="L60" s="325"/>
      <c r="M60" s="324"/>
      <c r="N60" s="127"/>
    </row>
    <row r="61" spans="1:14" ht="15.75" thickBot="1">
      <c r="B61" s="827" t="s">
        <v>953</v>
      </c>
      <c r="C61" s="828"/>
      <c r="D61" s="828"/>
      <c r="E61" s="828"/>
      <c r="F61" s="828"/>
      <c r="G61" s="828"/>
      <c r="H61" s="828"/>
      <c r="I61" s="828"/>
      <c r="J61" s="828"/>
      <c r="K61" s="828"/>
      <c r="L61" s="828"/>
      <c r="M61" s="829"/>
      <c r="N61" s="394">
        <f>SUM(N53:N60)</f>
        <v>570053.59368673584</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30" t="s">
        <v>961</v>
      </c>
      <c r="M65" s="803"/>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31">
        <f>VLOOKUP(A66,TRANSPORTE!A5:D117,4,FALSE)</f>
        <v>1404.1158416360727</v>
      </c>
      <c r="M66" s="832"/>
      <c r="N66" s="287">
        <f>K66*L66</f>
        <v>1418.1570000524334</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6"/>
      <c r="M71" s="817"/>
      <c r="N71" s="127"/>
    </row>
    <row r="72" spans="1:15" ht="15.75" thickBot="1">
      <c r="B72" s="833" t="s">
        <v>953</v>
      </c>
      <c r="C72" s="834"/>
      <c r="D72" s="834"/>
      <c r="E72" s="834"/>
      <c r="F72" s="834"/>
      <c r="G72" s="834"/>
      <c r="H72" s="834"/>
      <c r="I72" s="834"/>
      <c r="J72" s="834"/>
      <c r="K72" s="834"/>
      <c r="L72" s="834"/>
      <c r="M72" s="835"/>
      <c r="N72" s="104">
        <f>N66+N67+N68+N69+N70</f>
        <v>1418.1570000524334</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3" t="s">
        <v>963</v>
      </c>
      <c r="C76" s="854"/>
      <c r="D76" s="854"/>
      <c r="E76" s="854"/>
      <c r="F76" s="854"/>
      <c r="G76" s="854"/>
      <c r="H76" s="854"/>
      <c r="I76" s="73" t="s">
        <v>964</v>
      </c>
      <c r="J76" s="75" t="s">
        <v>1410</v>
      </c>
      <c r="K76" s="74" t="s">
        <v>966</v>
      </c>
      <c r="L76" s="855" t="s">
        <v>950</v>
      </c>
      <c r="M76" s="856"/>
      <c r="N76" s="98" t="s">
        <v>951</v>
      </c>
    </row>
    <row r="77" spans="1:15">
      <c r="A77" s="145" t="s">
        <v>17</v>
      </c>
      <c r="B77" s="49" t="str">
        <f>VLOOKUP(A77,'MANO DE OBRA'!A8:D68,3,FALSE)</f>
        <v>Obrero (7)</v>
      </c>
      <c r="C77" s="47"/>
      <c r="D77" s="47"/>
      <c r="E77" s="47"/>
      <c r="F77" s="47"/>
      <c r="G77" s="47"/>
      <c r="H77" s="47"/>
      <c r="I77" s="292">
        <f>K77/J77*100</f>
        <v>236828.89999999997</v>
      </c>
      <c r="J77" s="293">
        <v>185</v>
      </c>
      <c r="K77" s="294">
        <f>VLOOKUP(A77,'MANO DE OBRA'!A8:D99,4,FALSE)</f>
        <v>438133.46499999997</v>
      </c>
      <c r="L77" s="50"/>
      <c r="M77" s="295">
        <v>50</v>
      </c>
      <c r="N77" s="395">
        <f>K77/M77</f>
        <v>8762.6692999999996</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4"/>
      <c r="C82" s="815"/>
      <c r="D82" s="815"/>
      <c r="E82" s="815"/>
      <c r="F82" s="815"/>
      <c r="G82" s="815"/>
      <c r="H82" s="815"/>
      <c r="I82" s="126"/>
      <c r="J82" s="126"/>
      <c r="K82" s="126"/>
      <c r="L82" s="915"/>
      <c r="M82" s="915"/>
      <c r="N82" s="45"/>
    </row>
    <row r="83" spans="1:14" ht="15.75" thickBot="1">
      <c r="B83" s="833" t="s">
        <v>953</v>
      </c>
      <c r="C83" s="834"/>
      <c r="D83" s="834"/>
      <c r="E83" s="834"/>
      <c r="F83" s="834"/>
      <c r="G83" s="834"/>
      <c r="H83" s="834"/>
      <c r="I83" s="834"/>
      <c r="J83" s="834"/>
      <c r="K83" s="834"/>
      <c r="L83" s="834"/>
      <c r="M83" s="835"/>
      <c r="N83" s="301">
        <f>SUM(N77:N82)</f>
        <v>10896.394172288159</v>
      </c>
    </row>
    <row r="84" spans="1:14" ht="15.75" thickBot="1">
      <c r="B84" s="33"/>
      <c r="C84" s="34"/>
      <c r="D84" s="34"/>
      <c r="E84" s="34"/>
      <c r="F84" s="34"/>
      <c r="G84" s="34"/>
      <c r="H84" s="34"/>
      <c r="I84" s="34"/>
      <c r="J84" s="34"/>
      <c r="K84" s="34"/>
      <c r="L84" s="34"/>
      <c r="M84" s="34"/>
      <c r="N84" s="35"/>
    </row>
    <row r="85" spans="1:14" ht="15.75" thickBot="1">
      <c r="B85" s="827" t="s">
        <v>967</v>
      </c>
      <c r="C85" s="828"/>
      <c r="D85" s="828"/>
      <c r="E85" s="828"/>
      <c r="F85" s="828"/>
      <c r="G85" s="828"/>
      <c r="H85" s="828"/>
      <c r="I85" s="828"/>
      <c r="J85" s="828"/>
      <c r="K85" s="828"/>
      <c r="L85" s="828"/>
      <c r="M85" s="829"/>
      <c r="N85" s="99">
        <f>N48+N61+N72+N83</f>
        <v>589681.57794897491</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8" t="s">
        <v>969</v>
      </c>
      <c r="C89" s="819"/>
      <c r="D89" s="819"/>
      <c r="E89" s="819"/>
      <c r="F89" s="819"/>
      <c r="G89" s="819"/>
      <c r="H89" s="819"/>
      <c r="I89" s="314"/>
      <c r="J89" s="334"/>
      <c r="K89" s="302" t="s">
        <v>970</v>
      </c>
      <c r="L89" s="857" t="s">
        <v>971</v>
      </c>
      <c r="M89" s="858"/>
      <c r="N89" s="303"/>
    </row>
    <row r="90" spans="1:14">
      <c r="B90" s="859" t="s">
        <v>972</v>
      </c>
      <c r="C90" s="860"/>
      <c r="D90" s="860"/>
      <c r="E90" s="860"/>
      <c r="F90" s="860"/>
      <c r="G90" s="860"/>
      <c r="H90" s="860"/>
      <c r="I90" s="87"/>
      <c r="J90" s="88"/>
      <c r="K90" s="304">
        <v>0.2</v>
      </c>
      <c r="L90" s="861">
        <f>N85*K90</f>
        <v>117936.31558979499</v>
      </c>
      <c r="M90" s="862"/>
      <c r="N90" s="51"/>
    </row>
    <row r="91" spans="1:14">
      <c r="B91" s="89" t="s">
        <v>973</v>
      </c>
      <c r="C91" s="90"/>
      <c r="D91" s="90"/>
      <c r="E91" s="90"/>
      <c r="F91" s="90"/>
      <c r="G91" s="90"/>
      <c r="H91" s="90"/>
      <c r="I91" s="87"/>
      <c r="J91" s="88"/>
      <c r="K91" s="304">
        <v>0.05</v>
      </c>
      <c r="L91" s="861">
        <f>N85*K91</f>
        <v>29484.078897448748</v>
      </c>
      <c r="M91" s="862"/>
      <c r="N91" s="51"/>
    </row>
    <row r="92" spans="1:14" ht="15.75" thickBot="1">
      <c r="B92" s="91" t="s">
        <v>974</v>
      </c>
      <c r="C92" s="92"/>
      <c r="D92" s="92"/>
      <c r="E92" s="92"/>
      <c r="F92" s="92"/>
      <c r="G92" s="92"/>
      <c r="H92" s="92"/>
      <c r="I92" s="93"/>
      <c r="J92" s="94"/>
      <c r="K92" s="305">
        <v>0.05</v>
      </c>
      <c r="L92" s="863">
        <f>N85*K92</f>
        <v>29484.078897448748</v>
      </c>
      <c r="M92" s="864"/>
      <c r="N92" s="51"/>
    </row>
    <row r="93" spans="1:14" ht="15.75" thickBot="1">
      <c r="B93" s="827" t="s">
        <v>953</v>
      </c>
      <c r="C93" s="828"/>
      <c r="D93" s="828"/>
      <c r="E93" s="828"/>
      <c r="F93" s="828"/>
      <c r="G93" s="828"/>
      <c r="H93" s="828"/>
      <c r="I93" s="828"/>
      <c r="J93" s="828"/>
      <c r="K93" s="828"/>
      <c r="L93" s="828"/>
      <c r="M93" s="829"/>
      <c r="N93" s="52">
        <f>L90+L91+L92</f>
        <v>176904.47338469248</v>
      </c>
    </row>
    <row r="94" spans="1:14" ht="15.75" thickBot="1">
      <c r="B94" s="33"/>
      <c r="C94" s="34"/>
      <c r="D94" s="34"/>
      <c r="E94" s="34"/>
      <c r="F94" s="34"/>
      <c r="G94" s="34"/>
      <c r="H94" s="34"/>
      <c r="I94" s="34"/>
      <c r="J94" s="34"/>
      <c r="K94" s="34"/>
      <c r="L94" s="34"/>
      <c r="M94" s="34"/>
      <c r="N94" s="35"/>
    </row>
    <row r="95" spans="1:14" ht="15.75" thickBot="1">
      <c r="A95" t="s">
        <v>2016</v>
      </c>
      <c r="B95" s="827" t="s">
        <v>975</v>
      </c>
      <c r="C95" s="828"/>
      <c r="D95" s="828"/>
      <c r="E95" s="828"/>
      <c r="F95" s="828"/>
      <c r="G95" s="828"/>
      <c r="H95" s="828"/>
      <c r="I95" s="828"/>
      <c r="J95" s="828"/>
      <c r="K95" s="828"/>
      <c r="L95" s="828"/>
      <c r="M95" s="829"/>
      <c r="N95" s="188">
        <f>N85+N93</f>
        <v>766586.05133366736</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5" t="s">
        <v>2218</v>
      </c>
      <c r="C112" s="866"/>
      <c r="D112" s="866"/>
      <c r="E112" s="866"/>
      <c r="F112" s="866"/>
      <c r="G112" s="866"/>
      <c r="H112" s="866"/>
      <c r="I112" s="866"/>
      <c r="J112" s="866"/>
      <c r="K112" s="866"/>
      <c r="L112" s="866"/>
      <c r="M112" s="866"/>
      <c r="N112" s="867"/>
    </row>
    <row r="113" spans="2:14" ht="15" customHeight="1">
      <c r="B113" s="865"/>
      <c r="C113" s="866"/>
      <c r="D113" s="866"/>
      <c r="E113" s="866"/>
      <c r="F113" s="866"/>
      <c r="G113" s="866"/>
      <c r="H113" s="866"/>
      <c r="I113" s="866"/>
      <c r="J113" s="866"/>
      <c r="K113" s="866"/>
      <c r="L113" s="866"/>
      <c r="M113" s="866"/>
      <c r="N113" s="867"/>
    </row>
    <row r="114" spans="2:14" ht="30" customHeight="1">
      <c r="B114" s="868" t="s">
        <v>2219</v>
      </c>
      <c r="C114" s="869"/>
      <c r="D114" s="869"/>
      <c r="E114" s="869"/>
      <c r="F114" s="869"/>
      <c r="G114" s="869"/>
      <c r="H114" s="869"/>
      <c r="I114" s="869"/>
      <c r="J114" s="869"/>
      <c r="K114" s="869"/>
      <c r="L114" s="869"/>
      <c r="M114" s="869"/>
      <c r="N114" s="870"/>
    </row>
    <row r="115" spans="2:14">
      <c r="B115" s="868"/>
      <c r="C115" s="869"/>
      <c r="D115" s="869"/>
      <c r="E115" s="869"/>
      <c r="F115" s="869"/>
      <c r="G115" s="869"/>
      <c r="H115" s="869"/>
      <c r="I115" s="869"/>
      <c r="J115" s="869"/>
      <c r="K115" s="869"/>
      <c r="L115" s="869"/>
      <c r="M115" s="869"/>
      <c r="N115" s="870"/>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4"/>
      <c r="K125" s="804"/>
      <c r="L125" s="804"/>
      <c r="M125" s="804"/>
      <c r="N125" s="805"/>
    </row>
    <row r="126" spans="2:14" ht="15.75" customHeight="1" thickBot="1">
      <c r="B126" s="261" t="s">
        <v>2221</v>
      </c>
      <c r="C126" s="393"/>
      <c r="D126" s="393"/>
      <c r="E126" s="57"/>
      <c r="F126" s="57"/>
      <c r="G126" s="57"/>
      <c r="H126" s="57"/>
      <c r="I126" s="57"/>
      <c r="J126" s="806"/>
      <c r="K126" s="806"/>
      <c r="L126" s="806"/>
      <c r="M126" s="806"/>
      <c r="N126" s="807"/>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29.25" customHeight="1" thickBot="1">
      <c r="A31" s="157" t="s">
        <v>1845</v>
      </c>
      <c r="B31" s="80" t="s">
        <v>1093</v>
      </c>
      <c r="C31" s="967" t="s">
        <v>1625</v>
      </c>
      <c r="D31" s="968"/>
      <c r="E31" s="968"/>
      <c r="F31" s="968"/>
      <c r="G31" s="968"/>
      <c r="H31" s="968"/>
      <c r="I31" s="968"/>
      <c r="J31" s="968"/>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1"/>
      <c r="F40" s="841"/>
      <c r="G40" s="841"/>
      <c r="H40" s="842"/>
      <c r="I40" s="36"/>
      <c r="J40" s="37"/>
      <c r="K40" s="269"/>
      <c r="L40" s="276"/>
      <c r="M40" s="277"/>
      <c r="N40" s="272"/>
    </row>
    <row r="41" spans="1:14">
      <c r="B41" s="320"/>
      <c r="C41" s="321"/>
      <c r="D41" s="321"/>
      <c r="E41" s="321"/>
      <c r="F41" s="323"/>
      <c r="G41" s="323"/>
      <c r="H41" s="125"/>
      <c r="I41" s="36"/>
      <c r="J41" s="37"/>
      <c r="K41" s="274"/>
      <c r="L41" s="276"/>
      <c r="M41" s="277"/>
      <c r="N41" s="278"/>
    </row>
    <row r="42" spans="1:14">
      <c r="B42" s="847"/>
      <c r="C42" s="848"/>
      <c r="D42" s="848"/>
      <c r="E42" s="38"/>
      <c r="F42" s="39"/>
      <c r="G42" s="39"/>
      <c r="H42" s="40"/>
      <c r="I42" s="36"/>
      <c r="J42" s="37"/>
      <c r="K42" s="279"/>
      <c r="L42" s="276"/>
      <c r="M42" s="401"/>
      <c r="N42" s="344"/>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5" t="s">
        <v>945</v>
      </c>
      <c r="K48" s="85" t="s">
        <v>946</v>
      </c>
      <c r="L48" s="821" t="s">
        <v>955</v>
      </c>
      <c r="M48" s="820"/>
      <c r="N48" s="86" t="s">
        <v>951</v>
      </c>
    </row>
    <row r="49" spans="1:14">
      <c r="A49" t="s">
        <v>824</v>
      </c>
      <c r="B49" s="43" t="str">
        <f>VLOOKUP(A49,MATERIALES!A4:D373,3,FALSE)</f>
        <v>Cemento Porthland Norma ASTM C150 Tipo _______</v>
      </c>
      <c r="C49" s="281"/>
      <c r="D49" s="281"/>
      <c r="E49" s="281"/>
      <c r="F49" s="281"/>
      <c r="G49" s="281"/>
      <c r="H49" s="281"/>
      <c r="I49" s="268"/>
      <c r="J49" s="416" t="str">
        <f>VLOOKUP(A49,MATERIALES!A5:D641,2,FALSE)</f>
        <v>kg</v>
      </c>
      <c r="K49" s="282">
        <v>1</v>
      </c>
      <c r="L49" s="267"/>
      <c r="M49" s="402">
        <f>VLOOKUP(A49,MATERIALES!A5:D396,4,FALSE)</f>
        <v>525.3304293187814</v>
      </c>
      <c r="N49" s="272">
        <f>K49*M49</f>
        <v>525.3304293187814</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SUM(N49:N53)</f>
        <v>525.3304293187814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311"/>
      <c r="I60" s="279"/>
      <c r="J60" s="286"/>
      <c r="K60" s="279"/>
      <c r="L60" s="831"/>
      <c r="M60" s="83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N44+N54+N65+N76</f>
        <v>525.3304293187814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105.06608586375629</v>
      </c>
      <c r="M83" s="862"/>
      <c r="N83" s="51"/>
    </row>
    <row r="84" spans="1:14">
      <c r="B84" s="89" t="s">
        <v>973</v>
      </c>
      <c r="C84" s="90"/>
      <c r="D84" s="90"/>
      <c r="E84" s="90"/>
      <c r="F84" s="90"/>
      <c r="G84" s="90"/>
      <c r="H84" s="90"/>
      <c r="I84" s="87"/>
      <c r="J84" s="88"/>
      <c r="K84" s="304">
        <v>0.05</v>
      </c>
      <c r="L84" s="861">
        <f>N78*K84</f>
        <v>26.266521465939071</v>
      </c>
      <c r="M84" s="862"/>
      <c r="N84" s="51"/>
    </row>
    <row r="85" spans="1:14" ht="15.75" thickBot="1">
      <c r="B85" s="91" t="s">
        <v>974</v>
      </c>
      <c r="C85" s="92"/>
      <c r="D85" s="92"/>
      <c r="E85" s="92"/>
      <c r="F85" s="92"/>
      <c r="G85" s="92"/>
      <c r="H85" s="92"/>
      <c r="I85" s="93"/>
      <c r="J85" s="94"/>
      <c r="K85" s="305">
        <v>0.05</v>
      </c>
      <c r="L85" s="863">
        <f>N78*K85</f>
        <v>26.266521465939071</v>
      </c>
      <c r="M85" s="864"/>
      <c r="N85" s="51"/>
    </row>
    <row r="86" spans="1:14" ht="15.75" thickBot="1">
      <c r="B86" s="827" t="s">
        <v>953</v>
      </c>
      <c r="C86" s="828"/>
      <c r="D86" s="828"/>
      <c r="E86" s="828"/>
      <c r="F86" s="828"/>
      <c r="G86" s="828"/>
      <c r="H86" s="828"/>
      <c r="I86" s="828"/>
      <c r="J86" s="828"/>
      <c r="K86" s="828"/>
      <c r="L86" s="828"/>
      <c r="M86" s="829"/>
      <c r="N86" s="52">
        <f>L83+L84+L85</f>
        <v>157.59912879563441</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682.92955811441584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5" t="s">
        <v>2218</v>
      </c>
      <c r="C105" s="866"/>
      <c r="D105" s="866"/>
      <c r="E105" s="866"/>
      <c r="F105" s="866"/>
      <c r="G105" s="866"/>
      <c r="H105" s="866"/>
      <c r="I105" s="866"/>
      <c r="J105" s="866"/>
      <c r="K105" s="866"/>
      <c r="L105" s="866"/>
      <c r="M105" s="866"/>
      <c r="N105" s="867"/>
    </row>
    <row r="106" spans="2:14" ht="15" customHeight="1">
      <c r="B106" s="865"/>
      <c r="C106" s="866"/>
      <c r="D106" s="866"/>
      <c r="E106" s="866"/>
      <c r="F106" s="866"/>
      <c r="G106" s="866"/>
      <c r="H106" s="866"/>
      <c r="I106" s="866"/>
      <c r="J106" s="866"/>
      <c r="K106" s="866"/>
      <c r="L106" s="866"/>
      <c r="M106" s="866"/>
      <c r="N106" s="867"/>
    </row>
    <row r="107" spans="2:14" ht="29.25" customHeight="1">
      <c r="B107" s="868" t="s">
        <v>2219</v>
      </c>
      <c r="C107" s="869"/>
      <c r="D107" s="869"/>
      <c r="E107" s="869"/>
      <c r="F107" s="869"/>
      <c r="G107" s="869"/>
      <c r="H107" s="869"/>
      <c r="I107" s="869"/>
      <c r="J107" s="869"/>
      <c r="K107" s="869"/>
      <c r="L107" s="869"/>
      <c r="M107" s="869"/>
      <c r="N107" s="870"/>
    </row>
    <row r="108" spans="2:14">
      <c r="B108" s="868"/>
      <c r="C108" s="869"/>
      <c r="D108" s="869"/>
      <c r="E108" s="869"/>
      <c r="F108" s="869"/>
      <c r="G108" s="869"/>
      <c r="H108" s="869"/>
      <c r="I108" s="869"/>
      <c r="J108" s="869"/>
      <c r="K108" s="869"/>
      <c r="L108" s="869"/>
      <c r="M108" s="869"/>
      <c r="N108" s="87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4"/>
      <c r="K118" s="804"/>
      <c r="L118" s="804"/>
      <c r="M118" s="804"/>
      <c r="N118" s="805"/>
    </row>
    <row r="119" spans="2:14" ht="15.75" customHeight="1" thickBot="1">
      <c r="B119" s="261" t="s">
        <v>2221</v>
      </c>
      <c r="C119" s="393"/>
      <c r="D119" s="393"/>
      <c r="E119" s="57"/>
      <c r="F119" s="57"/>
      <c r="G119" s="57"/>
      <c r="H119" s="57"/>
      <c r="I119" s="57"/>
      <c r="J119" s="806"/>
      <c r="K119" s="806"/>
      <c r="L119" s="806"/>
      <c r="M119" s="806"/>
      <c r="N119" s="807"/>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29.25" customHeight="1" thickBot="1">
      <c r="A31" t="s">
        <v>1845</v>
      </c>
      <c r="B31" s="80" t="s">
        <v>1626</v>
      </c>
      <c r="C31" s="967" t="s">
        <v>2040</v>
      </c>
      <c r="D31" s="968"/>
      <c r="E31" s="968"/>
      <c r="F31" s="968"/>
      <c r="G31" s="968"/>
      <c r="H31" s="968"/>
      <c r="I31" s="968"/>
      <c r="J31" s="968"/>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1"/>
      <c r="F40" s="841"/>
      <c r="G40" s="841"/>
      <c r="H40" s="842"/>
      <c r="I40" s="36"/>
      <c r="J40" s="37"/>
      <c r="K40" s="269"/>
      <c r="L40" s="276"/>
      <c r="M40" s="277"/>
      <c r="N40" s="272"/>
    </row>
    <row r="41" spans="1:14">
      <c r="B41" s="320"/>
      <c r="C41" s="321"/>
      <c r="D41" s="321"/>
      <c r="E41" s="321"/>
      <c r="F41" s="323"/>
      <c r="G41" s="323"/>
      <c r="H41" s="125"/>
      <c r="I41" s="36"/>
      <c r="J41" s="37"/>
      <c r="K41" s="274"/>
      <c r="L41" s="276"/>
      <c r="M41" s="277"/>
      <c r="N41" s="278"/>
    </row>
    <row r="42" spans="1:14">
      <c r="B42" s="847"/>
      <c r="C42" s="848"/>
      <c r="D42" s="848"/>
      <c r="E42" s="38"/>
      <c r="F42" s="39"/>
      <c r="G42" s="39"/>
      <c r="H42" s="40"/>
      <c r="I42" s="36"/>
      <c r="J42" s="37"/>
      <c r="K42" s="279"/>
      <c r="L42" s="276"/>
      <c r="M42" s="401"/>
      <c r="N42" s="344"/>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5" t="s">
        <v>945</v>
      </c>
      <c r="K48" s="85" t="s">
        <v>946</v>
      </c>
      <c r="L48" s="821" t="s">
        <v>955</v>
      </c>
      <c r="M48" s="820"/>
      <c r="N48" s="86" t="s">
        <v>951</v>
      </c>
    </row>
    <row r="49" spans="1:14">
      <c r="A49" t="s">
        <v>826</v>
      </c>
      <c r="B49" s="43" t="str">
        <f>VLOOKUP(A49,MATERIALES!A4:D373,3,FALSE)</f>
        <v>Cemento Hidráulico adicionado, Norma ASTM C595 Tipo _______</v>
      </c>
      <c r="C49" s="281"/>
      <c r="D49" s="281"/>
      <c r="E49" s="281"/>
      <c r="F49" s="281"/>
      <c r="G49" s="281"/>
      <c r="H49" s="281"/>
      <c r="I49" s="268"/>
      <c r="J49" s="416" t="str">
        <f>VLOOKUP(A49,MATERIALES!A5:D641,2,FALSE)</f>
        <v>kg</v>
      </c>
      <c r="K49" s="282">
        <v>1</v>
      </c>
      <c r="L49" s="267"/>
      <c r="M49" s="402">
        <f>VLOOKUP(A49,MATERIALES!A5:D396,4,FALSE)</f>
        <v>1031.8590878396176</v>
      </c>
      <c r="N49" s="272">
        <f>K49*M49</f>
        <v>1031.8590878396176</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SUM(N49:N53)</f>
        <v>1031.8590878396176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311"/>
      <c r="I60" s="279"/>
      <c r="J60" s="286"/>
      <c r="K60" s="279"/>
      <c r="L60" s="831"/>
      <c r="M60" s="83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N44+N54+N65+N76</f>
        <v>1031.8590878396176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206.37181756792353</v>
      </c>
      <c r="M83" s="862"/>
      <c r="N83" s="51"/>
    </row>
    <row r="84" spans="1:14">
      <c r="B84" s="89" t="s">
        <v>973</v>
      </c>
      <c r="C84" s="90"/>
      <c r="D84" s="90"/>
      <c r="E84" s="90"/>
      <c r="F84" s="90"/>
      <c r="G84" s="90"/>
      <c r="H84" s="90"/>
      <c r="I84" s="87"/>
      <c r="J84" s="88"/>
      <c r="K84" s="304">
        <v>0.05</v>
      </c>
      <c r="L84" s="861">
        <f>N78*K84</f>
        <v>51.592954391980882</v>
      </c>
      <c r="M84" s="862"/>
      <c r="N84" s="51"/>
    </row>
    <row r="85" spans="1:14" ht="15.75" thickBot="1">
      <c r="B85" s="91" t="s">
        <v>974</v>
      </c>
      <c r="C85" s="92"/>
      <c r="D85" s="92"/>
      <c r="E85" s="92"/>
      <c r="F85" s="92"/>
      <c r="G85" s="92"/>
      <c r="H85" s="92"/>
      <c r="I85" s="93"/>
      <c r="J85" s="94"/>
      <c r="K85" s="305">
        <v>0.05</v>
      </c>
      <c r="L85" s="863">
        <f>N78*K85</f>
        <v>51.592954391980882</v>
      </c>
      <c r="M85" s="864"/>
      <c r="N85" s="51"/>
    </row>
    <row r="86" spans="1:14" ht="15.75" thickBot="1">
      <c r="B86" s="827" t="s">
        <v>953</v>
      </c>
      <c r="C86" s="828"/>
      <c r="D86" s="828"/>
      <c r="E86" s="828"/>
      <c r="F86" s="828"/>
      <c r="G86" s="828"/>
      <c r="H86" s="828"/>
      <c r="I86" s="828"/>
      <c r="J86" s="828"/>
      <c r="K86" s="828"/>
      <c r="L86" s="828"/>
      <c r="M86" s="829"/>
      <c r="N86" s="52">
        <f>L83+L84+L85</f>
        <v>309.55772635188526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1341.4168141915029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41.25" customHeight="1" thickBot="1">
      <c r="A31" t="s">
        <v>1845</v>
      </c>
      <c r="B31" s="80" t="s">
        <v>1627</v>
      </c>
      <c r="C31" s="967" t="s">
        <v>2041</v>
      </c>
      <c r="D31" s="968"/>
      <c r="E31" s="968"/>
      <c r="F31" s="968"/>
      <c r="G31" s="968"/>
      <c r="H31" s="968"/>
      <c r="I31" s="968"/>
      <c r="J31" s="968"/>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271"/>
      <c r="N36" s="272"/>
    </row>
    <row r="37" spans="1:14">
      <c r="A37" s="113"/>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2"/>
    </row>
    <row r="39" spans="1:14">
      <c r="B39" s="840"/>
      <c r="C39" s="841"/>
      <c r="D39" s="841"/>
      <c r="E39" s="841"/>
      <c r="F39" s="841"/>
      <c r="G39" s="841"/>
      <c r="H39" s="842"/>
      <c r="I39" s="843"/>
      <c r="J39" s="824"/>
      <c r="K39" s="269"/>
      <c r="L39" s="844"/>
      <c r="M39" s="845"/>
      <c r="N39" s="272"/>
    </row>
    <row r="40" spans="1:14">
      <c r="B40" s="840"/>
      <c r="C40" s="841"/>
      <c r="D40" s="841"/>
      <c r="E40" s="841"/>
      <c r="F40" s="841"/>
      <c r="G40" s="841"/>
      <c r="H40" s="842"/>
      <c r="I40" s="36"/>
      <c r="J40" s="37"/>
      <c r="K40" s="269"/>
      <c r="L40" s="276"/>
      <c r="M40" s="277"/>
      <c r="N40" s="272"/>
    </row>
    <row r="41" spans="1:14">
      <c r="B41" s="320"/>
      <c r="C41" s="321"/>
      <c r="D41" s="321"/>
      <c r="E41" s="321"/>
      <c r="F41" s="323"/>
      <c r="G41" s="323"/>
      <c r="H41" s="125"/>
      <c r="I41" s="36"/>
      <c r="J41" s="37"/>
      <c r="K41" s="274"/>
      <c r="L41" s="276"/>
      <c r="M41" s="277"/>
      <c r="N41" s="278"/>
    </row>
    <row r="42" spans="1:14">
      <c r="B42" s="847"/>
      <c r="C42" s="848"/>
      <c r="D42" s="848"/>
      <c r="E42" s="38"/>
      <c r="F42" s="39"/>
      <c r="G42" s="39"/>
      <c r="H42" s="40"/>
      <c r="I42" s="36"/>
      <c r="J42" s="37"/>
      <c r="K42" s="279"/>
      <c r="L42" s="276"/>
      <c r="M42" s="401"/>
      <c r="N42" s="344"/>
    </row>
    <row r="43" spans="1:14" ht="15.75" thickBot="1">
      <c r="B43" s="840"/>
      <c r="C43" s="841"/>
      <c r="D43" s="841"/>
      <c r="E43" s="841"/>
      <c r="F43" s="841"/>
      <c r="G43" s="841"/>
      <c r="H43" s="842"/>
      <c r="I43" s="849"/>
      <c r="J43" s="850"/>
      <c r="K43" s="41"/>
      <c r="L43" s="851"/>
      <c r="M43" s="852"/>
      <c r="N43" s="105"/>
    </row>
    <row r="44" spans="1:14" ht="15.75" thickBot="1">
      <c r="B44" s="827" t="s">
        <v>953</v>
      </c>
      <c r="C44" s="828"/>
      <c r="D44" s="828"/>
      <c r="E44" s="828"/>
      <c r="F44" s="828"/>
      <c r="G44" s="828"/>
      <c r="H44" s="828"/>
      <c r="I44" s="828"/>
      <c r="J44" s="828"/>
      <c r="K44" s="828"/>
      <c r="L44" s="828"/>
      <c r="M44" s="829"/>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8" t="s">
        <v>944</v>
      </c>
      <c r="C48" s="819"/>
      <c r="D48" s="819"/>
      <c r="E48" s="819"/>
      <c r="F48" s="819"/>
      <c r="G48" s="819"/>
      <c r="H48" s="819"/>
      <c r="I48" s="820"/>
      <c r="J48" s="315" t="s">
        <v>945</v>
      </c>
      <c r="K48" s="85" t="s">
        <v>946</v>
      </c>
      <c r="L48" s="821" t="s">
        <v>955</v>
      </c>
      <c r="M48" s="820"/>
      <c r="N48" s="86" t="s">
        <v>951</v>
      </c>
    </row>
    <row r="49" spans="1:14">
      <c r="A49" t="s">
        <v>804</v>
      </c>
      <c r="B49" s="43" t="str">
        <f>VLOOKUP(A49,MATERIALES!A4:D373,3,FALSE)</f>
        <v>Cemento gris</v>
      </c>
      <c r="C49" s="281"/>
      <c r="D49" s="281"/>
      <c r="E49" s="281"/>
      <c r="F49" s="281"/>
      <c r="G49" s="281"/>
      <c r="H49" s="281"/>
      <c r="I49" s="268"/>
      <c r="J49" s="416" t="str">
        <f>VLOOKUP(A49,MATERIALES!A5:D641,2,FALSE)</f>
        <v>kg</v>
      </c>
      <c r="K49" s="282">
        <v>1</v>
      </c>
      <c r="L49" s="267"/>
      <c r="M49" s="402">
        <f>VLOOKUP(A49,MATERIALES!A5:D396,4,FALSE)</f>
        <v>510.41041149947716</v>
      </c>
      <c r="N49" s="272">
        <f>K49*M49</f>
        <v>510.41041149947716</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22"/>
      <c r="C53" s="823"/>
      <c r="D53" s="823"/>
      <c r="E53" s="823"/>
      <c r="F53" s="823"/>
      <c r="G53" s="823"/>
      <c r="H53" s="823"/>
      <c r="I53" s="824"/>
      <c r="J53" s="42"/>
      <c r="K53" s="44"/>
      <c r="L53" s="825"/>
      <c r="M53" s="826"/>
      <c r="N53" s="45"/>
    </row>
    <row r="54" spans="1:14" ht="15.75" thickBot="1">
      <c r="B54" s="827" t="s">
        <v>953</v>
      </c>
      <c r="C54" s="828"/>
      <c r="D54" s="828"/>
      <c r="E54" s="828"/>
      <c r="F54" s="828"/>
      <c r="G54" s="828"/>
      <c r="H54" s="828"/>
      <c r="I54" s="828"/>
      <c r="J54" s="828"/>
      <c r="K54" s="828"/>
      <c r="L54" s="828"/>
      <c r="M54" s="829"/>
      <c r="N54" s="394">
        <f>SUM(N49:N53)</f>
        <v>510.41041149947716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311"/>
      <c r="I60" s="279"/>
      <c r="J60" s="286"/>
      <c r="K60" s="279"/>
      <c r="L60" s="831"/>
      <c r="M60" s="832"/>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2:15" ht="15.75" thickBot="1">
      <c r="B65" s="833" t="s">
        <v>953</v>
      </c>
      <c r="C65" s="834"/>
      <c r="D65" s="834"/>
      <c r="E65" s="834"/>
      <c r="F65" s="834"/>
      <c r="G65" s="834"/>
      <c r="H65" s="834"/>
      <c r="I65" s="834"/>
      <c r="J65" s="834"/>
      <c r="K65" s="834"/>
      <c r="L65" s="834"/>
      <c r="M65" s="835"/>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4"/>
      <c r="C75" s="815"/>
      <c r="D75" s="815"/>
      <c r="E75" s="815"/>
      <c r="F75" s="815"/>
      <c r="G75" s="815"/>
      <c r="H75" s="815"/>
      <c r="I75" s="126"/>
      <c r="J75" s="126"/>
      <c r="K75" s="126"/>
      <c r="L75" s="915"/>
      <c r="M75" s="915"/>
      <c r="N75" s="45"/>
    </row>
    <row r="76" spans="2:15" ht="15.75" thickBot="1">
      <c r="B76" s="833" t="s">
        <v>953</v>
      </c>
      <c r="C76" s="834"/>
      <c r="D76" s="834"/>
      <c r="E76" s="834"/>
      <c r="F76" s="834"/>
      <c r="G76" s="834"/>
      <c r="H76" s="834"/>
      <c r="I76" s="834"/>
      <c r="J76" s="834"/>
      <c r="K76" s="834"/>
      <c r="L76" s="834"/>
      <c r="M76" s="835"/>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N44+N54+N65+N76</f>
        <v>510.41041149947716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102.08208229989543</v>
      </c>
      <c r="M83" s="862"/>
      <c r="N83" s="51"/>
    </row>
    <row r="84" spans="1:14">
      <c r="B84" s="89" t="s">
        <v>973</v>
      </c>
      <c r="C84" s="90"/>
      <c r="D84" s="90"/>
      <c r="E84" s="90"/>
      <c r="F84" s="90"/>
      <c r="G84" s="90"/>
      <c r="H84" s="90"/>
      <c r="I84" s="87"/>
      <c r="J84" s="88"/>
      <c r="K84" s="304">
        <v>0.05</v>
      </c>
      <c r="L84" s="861">
        <f>N78*K84</f>
        <v>25.520520574973858</v>
      </c>
      <c r="M84" s="862"/>
      <c r="N84" s="51"/>
    </row>
    <row r="85" spans="1:14" ht="15.75" thickBot="1">
      <c r="B85" s="91" t="s">
        <v>974</v>
      </c>
      <c r="C85" s="92"/>
      <c r="D85" s="92"/>
      <c r="E85" s="92"/>
      <c r="F85" s="92"/>
      <c r="G85" s="92"/>
      <c r="H85" s="92"/>
      <c r="I85" s="93"/>
      <c r="J85" s="94"/>
      <c r="K85" s="305">
        <v>0.05</v>
      </c>
      <c r="L85" s="863">
        <f>N78*K85</f>
        <v>25.520520574973858</v>
      </c>
      <c r="M85" s="864"/>
      <c r="N85" s="51"/>
    </row>
    <row r="86" spans="1:14" ht="15.75" thickBot="1">
      <c r="B86" s="827" t="s">
        <v>953</v>
      </c>
      <c r="C86" s="828"/>
      <c r="D86" s="828"/>
      <c r="E86" s="828"/>
      <c r="F86" s="828"/>
      <c r="G86" s="828"/>
      <c r="H86" s="828"/>
      <c r="I86" s="828"/>
      <c r="J86" s="828"/>
      <c r="K86" s="828"/>
      <c r="L86" s="828"/>
      <c r="M86" s="829"/>
      <c r="N86" s="52">
        <f>L83+L84+L85</f>
        <v>153.12312344984315</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663.53353494932026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7"/>
      <c r="J36" s="268"/>
      <c r="K36" s="269">
        <f>VLOOKUP(A36,EQUIPOS!A6:D163,4,FALSE)</f>
        <v>1121.0106820797976</v>
      </c>
      <c r="L36" s="270"/>
      <c r="M36" s="271">
        <v>30</v>
      </c>
      <c r="N36" s="272">
        <f>K36/M36</f>
        <v>37.367022735993253</v>
      </c>
    </row>
    <row r="37" spans="1:14">
      <c r="A37" t="s">
        <v>363</v>
      </c>
      <c r="B37" s="840" t="str">
        <f>VLOOKUP(A37,EQUIPOS!A7:D154,3,FALSE)</f>
        <v>Vibrador de concreto, Motor de 3 hp a 18.000 rpm Mangueras de 4 mt</v>
      </c>
      <c r="C37" s="841"/>
      <c r="D37" s="841"/>
      <c r="E37" s="841"/>
      <c r="F37" s="841"/>
      <c r="G37" s="841"/>
      <c r="H37" s="842"/>
      <c r="I37" s="267"/>
      <c r="J37" s="268"/>
      <c r="K37" s="269">
        <f>VLOOKUP(A37,EQUIPOS!A7:D164,4,FALSE)</f>
        <v>5035.8227621564429</v>
      </c>
      <c r="L37" s="270"/>
      <c r="M37" s="271">
        <v>30</v>
      </c>
      <c r="N37" s="272">
        <f>K37/M37</f>
        <v>167.8607587385481</v>
      </c>
    </row>
    <row r="38" spans="1:14">
      <c r="A38" t="s">
        <v>228</v>
      </c>
      <c r="B38" s="840" t="str">
        <f>VLOOKUP(A38,EQUIPOS!A8:D154,3,FALSE)</f>
        <v xml:space="preserve">Formaleta metálica (concreto hidráulico)
</v>
      </c>
      <c r="C38" s="841"/>
      <c r="D38" s="841"/>
      <c r="E38" s="841"/>
      <c r="F38" s="841"/>
      <c r="G38" s="841"/>
      <c r="H38" s="842"/>
      <c r="I38" s="843"/>
      <c r="J38" s="824"/>
      <c r="K38" s="269">
        <f>VLOOKUP(A38,EQUIPOS!A8:D165,4,FALSE)</f>
        <v>6037.0986873090696</v>
      </c>
      <c r="L38" s="844">
        <v>0.33329999999999999</v>
      </c>
      <c r="M38" s="845"/>
      <c r="N38" s="272">
        <f>K38/L38</f>
        <v>18113.107372664475</v>
      </c>
    </row>
    <row r="39" spans="1:14">
      <c r="B39" s="840"/>
      <c r="C39" s="841"/>
      <c r="D39" s="841"/>
      <c r="E39" s="841"/>
      <c r="F39" s="841"/>
      <c r="G39" s="841"/>
      <c r="H39" s="842"/>
      <c r="I39" s="36"/>
      <c r="J39" s="37"/>
      <c r="K39" s="269"/>
      <c r="L39" s="276"/>
      <c r="M39" s="277"/>
      <c r="N39" s="272"/>
    </row>
    <row r="40" spans="1:14">
      <c r="B40" s="320"/>
      <c r="C40" s="321"/>
      <c r="D40" s="321"/>
      <c r="E40" s="323"/>
      <c r="F40" s="323"/>
      <c r="G40" s="323"/>
      <c r="H40" s="125"/>
      <c r="I40" s="36"/>
      <c r="J40" s="37"/>
      <c r="K40" s="274"/>
      <c r="L40" s="276"/>
      <c r="M40" s="277"/>
      <c r="N40" s="278"/>
    </row>
    <row r="41" spans="1:14">
      <c r="B41" s="847" t="s">
        <v>952</v>
      </c>
      <c r="C41" s="848"/>
      <c r="D41" s="848"/>
      <c r="E41" s="38"/>
      <c r="F41" s="39"/>
      <c r="G41" s="39"/>
      <c r="H41" s="40"/>
      <c r="I41" s="36"/>
      <c r="J41" s="37"/>
      <c r="K41" s="279"/>
      <c r="L41" s="276"/>
      <c r="M41" s="401">
        <v>0.1</v>
      </c>
      <c r="N41" s="344">
        <f>N72*M41</f>
        <v>253.08758483933667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18571.422738978355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t="s">
        <v>838</v>
      </c>
      <c r="B48" s="43" t="str">
        <f>VLOOKUP(A48,MATERIALES!A5:D373,3,FALSE)</f>
        <v>Concreto hidráulico para pavimento MR-43</v>
      </c>
      <c r="C48" s="281"/>
      <c r="D48" s="281"/>
      <c r="E48" s="281"/>
      <c r="F48" s="281"/>
      <c r="G48" s="281"/>
      <c r="H48" s="281"/>
      <c r="I48" s="268"/>
      <c r="J48" s="224" t="str">
        <f>VLOOKUP(A48,MATERIALES!A4:D640,2,FALSE)</f>
        <v>m3</v>
      </c>
      <c r="K48" s="282">
        <v>1.01</v>
      </c>
      <c r="L48" s="267"/>
      <c r="M48" s="402">
        <f>VLOOKUP(A48,MATERIALES!A5:D396,4,FALSE)</f>
        <v>514129.85615056887</v>
      </c>
      <c r="N48" s="272">
        <f>K48*M48</f>
        <v>519271.15471207455</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822"/>
      <c r="C51" s="823"/>
      <c r="D51" s="823"/>
      <c r="E51" s="823"/>
      <c r="F51" s="823"/>
      <c r="G51" s="823"/>
      <c r="H51" s="823"/>
      <c r="I51" s="824"/>
      <c r="J51" s="42"/>
      <c r="K51" s="44"/>
      <c r="L51" s="825"/>
      <c r="M51" s="826"/>
      <c r="N51" s="45"/>
    </row>
    <row r="52" spans="1:14" ht="15.75" thickBot="1">
      <c r="B52" s="827" t="s">
        <v>953</v>
      </c>
      <c r="C52" s="828"/>
      <c r="D52" s="828"/>
      <c r="E52" s="828"/>
      <c r="F52" s="828"/>
      <c r="G52" s="828"/>
      <c r="H52" s="828"/>
      <c r="I52" s="828"/>
      <c r="J52" s="828"/>
      <c r="K52" s="828"/>
      <c r="L52" s="828"/>
      <c r="M52" s="829"/>
      <c r="N52" s="394">
        <f>SUM(N48:N51)</f>
        <v>519271.15471207455</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830" t="s">
        <v>961</v>
      </c>
      <c r="M56" s="803"/>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831">
        <f>VLOOKUP(A57,TRANSPORTE!A5:D117,4,FALSE)</f>
        <v>1404.1158416360727</v>
      </c>
      <c r="M57" s="832"/>
      <c r="N57" s="287">
        <f>K57*L57</f>
        <v>1418.1570000524334</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6"/>
      <c r="M61" s="817"/>
      <c r="N61" s="127"/>
    </row>
    <row r="62" spans="1:14" ht="15.75" thickBot="1">
      <c r="B62" s="833" t="s">
        <v>953</v>
      </c>
      <c r="C62" s="834"/>
      <c r="D62" s="834"/>
      <c r="E62" s="834"/>
      <c r="F62" s="834"/>
      <c r="G62" s="834"/>
      <c r="H62" s="834"/>
      <c r="I62" s="834"/>
      <c r="J62" s="834"/>
      <c r="K62" s="834"/>
      <c r="L62" s="834"/>
      <c r="M62" s="835"/>
      <c r="N62" s="104">
        <f>SUM(N57:N61)</f>
        <v>1418.1570000524334</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3" t="s">
        <v>963</v>
      </c>
      <c r="C66" s="854"/>
      <c r="D66" s="854"/>
      <c r="E66" s="854"/>
      <c r="F66" s="854"/>
      <c r="G66" s="854"/>
      <c r="H66" s="854"/>
      <c r="I66" s="73" t="s">
        <v>964</v>
      </c>
      <c r="J66" s="75" t="s">
        <v>1410</v>
      </c>
      <c r="K66" s="74" t="s">
        <v>966</v>
      </c>
      <c r="L66" s="855" t="s">
        <v>950</v>
      </c>
      <c r="M66" s="856"/>
      <c r="N66" s="98" t="s">
        <v>951</v>
      </c>
    </row>
    <row r="67" spans="1:15">
      <c r="A67" t="s">
        <v>19</v>
      </c>
      <c r="B67" s="49" t="str">
        <f>VLOOKUP(A67,'MANO DE OBRA'!A8:D68,3,FALSE)</f>
        <v>Obrero (8)</v>
      </c>
      <c r="C67" s="47"/>
      <c r="D67" s="47"/>
      <c r="E67" s="47"/>
      <c r="F67" s="47"/>
      <c r="G67" s="47"/>
      <c r="H67" s="47"/>
      <c r="I67" s="292">
        <f>K67/J67*100</f>
        <v>270661.59999999998</v>
      </c>
      <c r="J67" s="293">
        <v>185</v>
      </c>
      <c r="K67" s="294">
        <f>VLOOKUP(A67,'MANO DE OBRA'!A8:D99,4,FALSE)</f>
        <v>500723.95999999996</v>
      </c>
      <c r="L67" s="50"/>
      <c r="M67" s="295">
        <v>240</v>
      </c>
      <c r="N67" s="395">
        <f>K67/M67</f>
        <v>2086.3498333333332</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4"/>
      <c r="C71" s="815"/>
      <c r="D71" s="815"/>
      <c r="E71" s="815"/>
      <c r="F71" s="815"/>
      <c r="G71" s="815"/>
      <c r="H71" s="815"/>
      <c r="I71" s="126"/>
      <c r="J71" s="126"/>
      <c r="K71" s="126"/>
      <c r="L71" s="915"/>
      <c r="M71" s="915"/>
      <c r="N71" s="45"/>
    </row>
    <row r="72" spans="1:15" ht="15.75" thickBot="1">
      <c r="B72" s="833" t="s">
        <v>953</v>
      </c>
      <c r="C72" s="834"/>
      <c r="D72" s="834"/>
      <c r="E72" s="834"/>
      <c r="F72" s="834"/>
      <c r="G72" s="834"/>
      <c r="H72" s="834"/>
      <c r="I72" s="834"/>
      <c r="J72" s="834"/>
      <c r="K72" s="834"/>
      <c r="L72" s="834"/>
      <c r="M72" s="835"/>
      <c r="N72" s="301">
        <f>SUM(N67:N71)</f>
        <v>2530.8758483933666</v>
      </c>
    </row>
    <row r="73" spans="1:15" ht="15.75" thickBot="1">
      <c r="B73" s="33"/>
      <c r="C73" s="34"/>
      <c r="D73" s="34"/>
      <c r="E73" s="34"/>
      <c r="F73" s="34"/>
      <c r="G73" s="34"/>
      <c r="H73" s="34"/>
      <c r="I73" s="34"/>
      <c r="J73" s="34"/>
      <c r="K73" s="34"/>
      <c r="L73" s="34"/>
      <c r="M73" s="34"/>
      <c r="N73" s="35"/>
    </row>
    <row r="74" spans="1:15" ht="15.75" thickBot="1">
      <c r="B74" s="827" t="s">
        <v>967</v>
      </c>
      <c r="C74" s="828"/>
      <c r="D74" s="828"/>
      <c r="E74" s="828"/>
      <c r="F74" s="828"/>
      <c r="G74" s="828"/>
      <c r="H74" s="828"/>
      <c r="I74" s="828"/>
      <c r="J74" s="828"/>
      <c r="K74" s="828"/>
      <c r="L74" s="828"/>
      <c r="M74" s="829"/>
      <c r="N74" s="99">
        <f>N43+N52+N62+N72</f>
        <v>541791.61029949877</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8" t="s">
        <v>969</v>
      </c>
      <c r="C78" s="819"/>
      <c r="D78" s="819"/>
      <c r="E78" s="819"/>
      <c r="F78" s="819"/>
      <c r="G78" s="819"/>
      <c r="H78" s="819"/>
      <c r="I78" s="314"/>
      <c r="J78" s="334"/>
      <c r="K78" s="302" t="s">
        <v>970</v>
      </c>
      <c r="L78" s="857" t="s">
        <v>971</v>
      </c>
      <c r="M78" s="858"/>
      <c r="N78" s="303"/>
    </row>
    <row r="79" spans="1:15">
      <c r="B79" s="859" t="s">
        <v>972</v>
      </c>
      <c r="C79" s="860"/>
      <c r="D79" s="860"/>
      <c r="E79" s="860"/>
      <c r="F79" s="860"/>
      <c r="G79" s="860"/>
      <c r="H79" s="860"/>
      <c r="I79" s="87"/>
      <c r="J79" s="88"/>
      <c r="K79" s="304">
        <v>0.2</v>
      </c>
      <c r="L79" s="861">
        <f>N74*K79</f>
        <v>108358.32205989976</v>
      </c>
      <c r="M79" s="862"/>
      <c r="N79" s="51"/>
    </row>
    <row r="80" spans="1:15">
      <c r="B80" s="89" t="s">
        <v>973</v>
      </c>
      <c r="C80" s="90"/>
      <c r="D80" s="90"/>
      <c r="E80" s="90"/>
      <c r="F80" s="90"/>
      <c r="G80" s="90"/>
      <c r="H80" s="90"/>
      <c r="I80" s="87"/>
      <c r="J80" s="88"/>
      <c r="K80" s="304">
        <v>0.05</v>
      </c>
      <c r="L80" s="861">
        <f>N74*K80</f>
        <v>27089.580514974939</v>
      </c>
      <c r="M80" s="862"/>
      <c r="N80" s="51"/>
    </row>
    <row r="81" spans="1:14" ht="15.75" thickBot="1">
      <c r="B81" s="91" t="s">
        <v>974</v>
      </c>
      <c r="C81" s="92"/>
      <c r="D81" s="92"/>
      <c r="E81" s="92"/>
      <c r="F81" s="92"/>
      <c r="G81" s="92"/>
      <c r="H81" s="92"/>
      <c r="I81" s="93"/>
      <c r="J81" s="94"/>
      <c r="K81" s="305">
        <v>0.05</v>
      </c>
      <c r="L81" s="863">
        <f>N74*K81</f>
        <v>27089.580514974939</v>
      </c>
      <c r="M81" s="864"/>
      <c r="N81" s="51"/>
    </row>
    <row r="82" spans="1:14" ht="15.75" thickBot="1">
      <c r="B82" s="827" t="s">
        <v>953</v>
      </c>
      <c r="C82" s="828"/>
      <c r="D82" s="828"/>
      <c r="E82" s="828"/>
      <c r="F82" s="828"/>
      <c r="G82" s="828"/>
      <c r="H82" s="828"/>
      <c r="I82" s="828"/>
      <c r="J82" s="828"/>
      <c r="K82" s="828"/>
      <c r="L82" s="828"/>
      <c r="M82" s="829"/>
      <c r="N82" s="52">
        <f>L79+L80+L81</f>
        <v>162537.48308984964</v>
      </c>
    </row>
    <row r="83" spans="1:14" ht="15.75" thickBot="1">
      <c r="B83" s="33"/>
      <c r="C83" s="34"/>
      <c r="D83" s="34"/>
      <c r="E83" s="34"/>
      <c r="F83" s="34"/>
      <c r="G83" s="34"/>
      <c r="H83" s="34"/>
      <c r="I83" s="34"/>
      <c r="J83" s="34"/>
      <c r="K83" s="34"/>
      <c r="L83" s="34"/>
      <c r="M83" s="34"/>
      <c r="N83" s="35"/>
    </row>
    <row r="84" spans="1:14" ht="15.75" thickBot="1">
      <c r="A84" t="s">
        <v>2016</v>
      </c>
      <c r="B84" s="827" t="s">
        <v>975</v>
      </c>
      <c r="C84" s="828"/>
      <c r="D84" s="828"/>
      <c r="E84" s="828"/>
      <c r="F84" s="828"/>
      <c r="G84" s="828"/>
      <c r="H84" s="828"/>
      <c r="I84" s="828"/>
      <c r="J84" s="828"/>
      <c r="K84" s="828"/>
      <c r="L84" s="828"/>
      <c r="M84" s="829"/>
      <c r="N84" s="188">
        <f>N74+N82</f>
        <v>704329.09338934836</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9" t="s">
        <v>2218</v>
      </c>
      <c r="C101" s="970"/>
      <c r="D101" s="970"/>
      <c r="E101" s="970"/>
      <c r="F101" s="970"/>
      <c r="G101" s="970"/>
      <c r="H101" s="970"/>
      <c r="I101" s="970"/>
      <c r="J101" s="970"/>
      <c r="K101" s="970"/>
      <c r="L101" s="970"/>
      <c r="M101" s="970"/>
      <c r="N101" s="971"/>
    </row>
    <row r="102" spans="2:14" ht="15" customHeight="1">
      <c r="B102" s="969"/>
      <c r="C102" s="970"/>
      <c r="D102" s="970"/>
      <c r="E102" s="970"/>
      <c r="F102" s="970"/>
      <c r="G102" s="970"/>
      <c r="H102" s="970"/>
      <c r="I102" s="970"/>
      <c r="J102" s="970"/>
      <c r="K102" s="970"/>
      <c r="L102" s="970"/>
      <c r="M102" s="970"/>
      <c r="N102" s="971"/>
    </row>
    <row r="103" spans="2:14" ht="30" customHeight="1">
      <c r="B103" s="972" t="s">
        <v>2219</v>
      </c>
      <c r="C103" s="973"/>
      <c r="D103" s="973"/>
      <c r="E103" s="973"/>
      <c r="F103" s="973"/>
      <c r="G103" s="973"/>
      <c r="H103" s="973"/>
      <c r="I103" s="973"/>
      <c r="J103" s="973"/>
      <c r="K103" s="973"/>
      <c r="L103" s="973"/>
      <c r="M103" s="973"/>
      <c r="N103" s="974"/>
    </row>
    <row r="104" spans="2:14">
      <c r="B104" s="972"/>
      <c r="C104" s="973"/>
      <c r="D104" s="973"/>
      <c r="E104" s="973"/>
      <c r="F104" s="973"/>
      <c r="G104" s="973"/>
      <c r="H104" s="973"/>
      <c r="I104" s="973"/>
      <c r="J104" s="973"/>
      <c r="K104" s="973"/>
      <c r="L104" s="973"/>
      <c r="M104" s="973"/>
      <c r="N104" s="974"/>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5"/>
      <c r="K114" s="975"/>
      <c r="L114" s="975"/>
      <c r="M114" s="975"/>
      <c r="N114" s="976"/>
    </row>
    <row r="115" spans="2:14" ht="15.75" thickBot="1">
      <c r="B115" s="419" t="s">
        <v>2221</v>
      </c>
      <c r="C115" s="420"/>
      <c r="D115" s="420"/>
      <c r="E115" s="259"/>
      <c r="F115" s="259"/>
      <c r="G115" s="259"/>
      <c r="H115" s="259"/>
      <c r="I115" s="259"/>
      <c r="J115" s="977"/>
      <c r="K115" s="977"/>
      <c r="L115" s="977"/>
      <c r="M115" s="977"/>
      <c r="N115" s="978"/>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7"/>
      <c r="J36" s="268"/>
      <c r="K36" s="269">
        <f>VLOOKUP(A36,EQUIPOS!A6:D163,4,FALSE)</f>
        <v>4980.5050121176037</v>
      </c>
      <c r="L36" s="270"/>
      <c r="M36" s="271">
        <v>37.5</v>
      </c>
      <c r="N36" s="272">
        <f>K36/M36</f>
        <v>132.81346698980278</v>
      </c>
    </row>
    <row r="37" spans="1:14">
      <c r="B37" s="840"/>
      <c r="C37" s="841"/>
      <c r="D37" s="841"/>
      <c r="E37" s="846"/>
      <c r="F37" s="841"/>
      <c r="G37" s="841"/>
      <c r="H37" s="842"/>
      <c r="I37" s="36"/>
      <c r="J37" s="37"/>
      <c r="K37" s="274"/>
      <c r="L37" s="276"/>
      <c r="M37" s="277"/>
      <c r="N37" s="278"/>
    </row>
    <row r="38" spans="1:14">
      <c r="B38" s="847" t="s">
        <v>952</v>
      </c>
      <c r="C38" s="848"/>
      <c r="D38" s="848"/>
      <c r="E38" s="38"/>
      <c r="F38" s="39"/>
      <c r="G38" s="39"/>
      <c r="H38" s="40"/>
      <c r="I38" s="36"/>
      <c r="J38" s="37"/>
      <c r="K38" s="279"/>
      <c r="L38" s="276"/>
      <c r="M38" s="469">
        <v>0.1</v>
      </c>
      <c r="N38" s="344">
        <f>N72*M38</f>
        <v>1214.8204072288161</v>
      </c>
    </row>
    <row r="39" spans="1:14" ht="15.75" thickBot="1">
      <c r="B39" s="840"/>
      <c r="C39" s="841"/>
      <c r="D39" s="841"/>
      <c r="E39" s="841"/>
      <c r="F39" s="841"/>
      <c r="G39" s="841"/>
      <c r="H39" s="842"/>
      <c r="I39" s="849"/>
      <c r="J39" s="850"/>
      <c r="K39" s="41"/>
      <c r="L39" s="851"/>
      <c r="M39" s="852"/>
      <c r="N39" s="105"/>
    </row>
    <row r="40" spans="1:14" ht="15.75" thickBot="1">
      <c r="B40" s="827" t="s">
        <v>953</v>
      </c>
      <c r="C40" s="828"/>
      <c r="D40" s="828"/>
      <c r="E40" s="828"/>
      <c r="F40" s="828"/>
      <c r="G40" s="828"/>
      <c r="H40" s="828"/>
      <c r="I40" s="828"/>
      <c r="J40" s="828"/>
      <c r="K40" s="828"/>
      <c r="L40" s="828"/>
      <c r="M40" s="829"/>
      <c r="N40" s="394">
        <f>SUM(N36:N39)</f>
        <v>1347.6338742186188</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18" t="s">
        <v>944</v>
      </c>
      <c r="C44" s="819"/>
      <c r="D44" s="819"/>
      <c r="E44" s="819"/>
      <c r="F44" s="819"/>
      <c r="G44" s="819"/>
      <c r="H44" s="819"/>
      <c r="I44" s="820"/>
      <c r="J44" s="315" t="s">
        <v>945</v>
      </c>
      <c r="K44" s="85" t="s">
        <v>946</v>
      </c>
      <c r="L44" s="821" t="s">
        <v>955</v>
      </c>
      <c r="M44" s="820"/>
      <c r="N44" s="86" t="s">
        <v>951</v>
      </c>
    </row>
    <row r="45" spans="1:14">
      <c r="A45" s="144" t="s">
        <v>755</v>
      </c>
      <c r="B45" s="43" t="str">
        <f>VLOOKUP(A45,MATERIALES!A5:D373,3,FALSE)</f>
        <v>Adoquín e=8cm</v>
      </c>
      <c r="C45" s="281"/>
      <c r="D45" s="281"/>
      <c r="E45" s="281"/>
      <c r="F45" s="281"/>
      <c r="G45" s="281"/>
      <c r="H45" s="281"/>
      <c r="I45" s="268"/>
      <c r="J45" s="224" t="str">
        <f>VLOOKUP(A45,MATERIALES!A1:D637,2,FALSE)</f>
        <v>m2</v>
      </c>
      <c r="K45" s="282">
        <v>1.03</v>
      </c>
      <c r="L45" s="267"/>
      <c r="M45" s="402">
        <f>VLOOKUP(A45,MATERIALES!A5:D396,4,FALSE)</f>
        <v>74205.669147397522</v>
      </c>
      <c r="N45" s="272">
        <f>K45*M45</f>
        <v>76431.839221819449</v>
      </c>
    </row>
    <row r="46" spans="1:14">
      <c r="A46" s="144" t="s">
        <v>797</v>
      </c>
      <c r="B46" s="43" t="str">
        <f>VLOOKUP(A46,MATERIALES!A6:D373,3,FALSE)</f>
        <v>Arena de sello (fina)</v>
      </c>
      <c r="C46" s="281"/>
      <c r="D46" s="281"/>
      <c r="E46" s="281"/>
      <c r="F46" s="281"/>
      <c r="G46" s="281"/>
      <c r="H46" s="281"/>
      <c r="I46" s="268"/>
      <c r="J46" s="224" t="str">
        <f>VLOOKUP(A46,MATERIALES!A2:D638,2,FALSE)</f>
        <v>m3</v>
      </c>
      <c r="K46" s="282">
        <v>0.01</v>
      </c>
      <c r="L46" s="267"/>
      <c r="M46" s="402">
        <f>VLOOKUP(A46,MATERIALES!A6:D397,4,FALSE)</f>
        <v>55626.768279382442</v>
      </c>
      <c r="N46" s="272">
        <f>K46*M46</f>
        <v>556.26768279382441</v>
      </c>
    </row>
    <row r="47" spans="1:14">
      <c r="A47" s="144" t="s">
        <v>800</v>
      </c>
      <c r="B47" s="43" t="str">
        <f>VLOOKUP(A47,MATERIALES!A6:D373,3,FALSE)</f>
        <v>Arena de soporte (media)</v>
      </c>
      <c r="C47" s="281"/>
      <c r="D47" s="281"/>
      <c r="E47" s="281"/>
      <c r="F47" s="281"/>
      <c r="G47" s="281"/>
      <c r="H47" s="281"/>
      <c r="I47" s="268"/>
      <c r="J47" s="224" t="str">
        <f>VLOOKUP(A47,MATERIALES!A3:D639,2,FALSE)</f>
        <v>m3</v>
      </c>
      <c r="K47" s="282">
        <v>0.05</v>
      </c>
      <c r="L47" s="267"/>
      <c r="M47" s="402">
        <f>VLOOKUP(A47,MATERIALES!A6:D398,4,FALSE)</f>
        <v>55626.768279382442</v>
      </c>
      <c r="N47" s="272">
        <f>K47*M47</f>
        <v>2781.3384139691225</v>
      </c>
    </row>
    <row r="48" spans="1:14">
      <c r="A48" t="s">
        <v>832</v>
      </c>
      <c r="B48" s="43" t="str">
        <f>VLOOKUP(A48,MATERIALES!A6:D373,3,FALSE)</f>
        <v>Concreto Resistencia  21 (Mpa)</v>
      </c>
      <c r="C48" s="317"/>
      <c r="D48" s="317"/>
      <c r="E48" s="317"/>
      <c r="F48" s="317"/>
      <c r="G48" s="317"/>
      <c r="H48" s="317"/>
      <c r="I48" s="317"/>
      <c r="J48" s="311" t="str">
        <f>VLOOKUP(A48,MATERIALES!A4:D640,2,FALSE)</f>
        <v>m3</v>
      </c>
      <c r="K48" s="44">
        <v>0.01</v>
      </c>
      <c r="L48" s="318"/>
      <c r="M48" s="402">
        <f>VLOOKUP(A48,MATERIALES!A6:D399,4,FALSE)</f>
        <v>429095.65602388448</v>
      </c>
      <c r="N48" s="272">
        <f>K48*M48</f>
        <v>4290.9565602388448</v>
      </c>
    </row>
    <row r="49" spans="1:14" ht="15.75" thickBot="1">
      <c r="B49" s="309"/>
      <c r="C49" s="310"/>
      <c r="D49" s="310"/>
      <c r="E49" s="310"/>
      <c r="F49" s="310"/>
      <c r="G49" s="310"/>
      <c r="H49" s="310"/>
      <c r="I49" s="310"/>
      <c r="J49" s="126"/>
      <c r="K49" s="126"/>
      <c r="L49" s="325"/>
      <c r="M49" s="324"/>
      <c r="N49" s="127"/>
    </row>
    <row r="50" spans="1:14" ht="15.75" thickBot="1">
      <c r="B50" s="827" t="s">
        <v>953</v>
      </c>
      <c r="C50" s="828"/>
      <c r="D50" s="828"/>
      <c r="E50" s="828"/>
      <c r="F50" s="828"/>
      <c r="G50" s="828"/>
      <c r="H50" s="828"/>
      <c r="I50" s="828"/>
      <c r="J50" s="828"/>
      <c r="K50" s="828"/>
      <c r="L50" s="828"/>
      <c r="M50" s="829"/>
      <c r="N50" s="394">
        <f>SUM(N45:N49)</f>
        <v>84060.401878821242</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830" t="s">
        <v>961</v>
      </c>
      <c r="M54" s="803"/>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831">
        <f>VLOOKUP(A55,TRANSPORTE!A5:D117,4,FALSE)</f>
        <v>1434.6168337577337</v>
      </c>
      <c r="M55" s="832"/>
      <c r="N55" s="287">
        <f>K55*L55</f>
        <v>1319.8474870571151</v>
      </c>
    </row>
    <row r="56" spans="1:14">
      <c r="A56" t="s">
        <v>1227</v>
      </c>
      <c r="B56" s="46" t="str">
        <f>VLOOKUP(A56,TRANSPORTE!A6:D117,3,FALSE)</f>
        <v>Transporte de Arena</v>
      </c>
      <c r="C56" s="47"/>
      <c r="D56" s="47"/>
      <c r="E56" s="47"/>
      <c r="F56" s="47"/>
      <c r="G56" s="47"/>
      <c r="H56" s="311" t="s">
        <v>1468</v>
      </c>
      <c r="I56" s="279">
        <v>0.01</v>
      </c>
      <c r="J56" s="286">
        <v>1</v>
      </c>
      <c r="K56" s="279">
        <f>I56*J56</f>
        <v>0.01</v>
      </c>
      <c r="L56" s="831">
        <f>VLOOKUP(A56,TRANSPORTE!A6:D117,4,FALSE)</f>
        <v>1404.1158416360727</v>
      </c>
      <c r="M56" s="832"/>
      <c r="N56" s="287">
        <f>K56*L56</f>
        <v>14.041158416360727</v>
      </c>
    </row>
    <row r="57" spans="1:14">
      <c r="A57" t="s">
        <v>1227</v>
      </c>
      <c r="B57" s="46" t="str">
        <f>VLOOKUP(A57,TRANSPORTE!A6:D117,3,FALSE)</f>
        <v>Transporte de Arena</v>
      </c>
      <c r="C57" s="47"/>
      <c r="D57" s="47"/>
      <c r="E57" s="47"/>
      <c r="F57" s="47"/>
      <c r="G57" s="47"/>
      <c r="H57" s="311" t="s">
        <v>1468</v>
      </c>
      <c r="I57" s="279">
        <v>0.05</v>
      </c>
      <c r="J57" s="286">
        <v>1</v>
      </c>
      <c r="K57" s="279">
        <f>I57*J57</f>
        <v>0.05</v>
      </c>
      <c r="L57" s="831">
        <f>VLOOKUP(A57,TRANSPORTE!A6:D118,4,FALSE)</f>
        <v>1404.1158416360727</v>
      </c>
      <c r="M57" s="832"/>
      <c r="N57" s="287">
        <f>K57*L57</f>
        <v>70.205792081803637</v>
      </c>
    </row>
    <row r="58" spans="1:14">
      <c r="B58" s="46"/>
      <c r="C58" s="47"/>
      <c r="D58" s="47"/>
      <c r="E58" s="47"/>
      <c r="F58" s="47"/>
      <c r="G58" s="47"/>
      <c r="H58" s="311"/>
      <c r="I58" s="279"/>
      <c r="J58" s="286"/>
      <c r="K58" s="279"/>
      <c r="L58" s="831"/>
      <c r="M58" s="832"/>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816"/>
      <c r="M60" s="817"/>
      <c r="N60" s="127"/>
    </row>
    <row r="61" spans="1:14" ht="15.75" thickBot="1">
      <c r="B61" s="833" t="s">
        <v>953</v>
      </c>
      <c r="C61" s="834"/>
      <c r="D61" s="834"/>
      <c r="E61" s="834"/>
      <c r="F61" s="834"/>
      <c r="G61" s="834"/>
      <c r="H61" s="834"/>
      <c r="I61" s="834"/>
      <c r="J61" s="834"/>
      <c r="K61" s="834"/>
      <c r="L61" s="834"/>
      <c r="M61" s="835"/>
      <c r="N61" s="104">
        <f>N55+N56+N57+N58+N59</f>
        <v>1404.0944375552795</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53" t="s">
        <v>963</v>
      </c>
      <c r="C65" s="854"/>
      <c r="D65" s="854"/>
      <c r="E65" s="854"/>
      <c r="F65" s="854"/>
      <c r="G65" s="854"/>
      <c r="H65" s="854"/>
      <c r="I65" s="73" t="s">
        <v>964</v>
      </c>
      <c r="J65" s="75" t="s">
        <v>1410</v>
      </c>
      <c r="K65" s="74" t="s">
        <v>966</v>
      </c>
      <c r="L65" s="855" t="s">
        <v>950</v>
      </c>
      <c r="M65" s="856"/>
      <c r="N65" s="98" t="s">
        <v>951</v>
      </c>
    </row>
    <row r="66" spans="1:15">
      <c r="A66" s="145" t="s">
        <v>19</v>
      </c>
      <c r="B66" s="49" t="str">
        <f>VLOOKUP(A66,'MANO DE OBRA'!A8:D68,3,FALSE)</f>
        <v>Obrero (8)</v>
      </c>
      <c r="C66" s="47"/>
      <c r="D66" s="47"/>
      <c r="E66" s="47"/>
      <c r="F66" s="47"/>
      <c r="G66" s="47"/>
      <c r="H66" s="47"/>
      <c r="I66" s="292">
        <f>K66/J66*100</f>
        <v>270661.59999999998</v>
      </c>
      <c r="J66" s="293">
        <v>185</v>
      </c>
      <c r="K66" s="294">
        <f>VLOOKUP(A66,'MANO DE OBRA'!A8:D99,4,FALSE)</f>
        <v>500723.95999999996</v>
      </c>
      <c r="L66" s="50"/>
      <c r="M66" s="295">
        <v>50</v>
      </c>
      <c r="N66" s="395">
        <f>K66/M66</f>
        <v>10014.4792</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4"/>
      <c r="C71" s="815"/>
      <c r="D71" s="815"/>
      <c r="E71" s="815"/>
      <c r="F71" s="815"/>
      <c r="G71" s="815"/>
      <c r="H71" s="815"/>
      <c r="I71" s="126"/>
      <c r="J71" s="126"/>
      <c r="K71" s="126"/>
      <c r="L71" s="915"/>
      <c r="M71" s="915"/>
      <c r="N71" s="45"/>
    </row>
    <row r="72" spans="1:15" ht="15.75" thickBot="1">
      <c r="B72" s="833" t="s">
        <v>953</v>
      </c>
      <c r="C72" s="834"/>
      <c r="D72" s="834"/>
      <c r="E72" s="834"/>
      <c r="F72" s="834"/>
      <c r="G72" s="834"/>
      <c r="H72" s="834"/>
      <c r="I72" s="834"/>
      <c r="J72" s="834"/>
      <c r="K72" s="834"/>
      <c r="L72" s="834"/>
      <c r="M72" s="835"/>
      <c r="N72" s="301">
        <f>SUM(N66:N71)</f>
        <v>12148.204072288159</v>
      </c>
    </row>
    <row r="73" spans="1:15" ht="15.75" thickBot="1">
      <c r="B73" s="33"/>
      <c r="C73" s="34"/>
      <c r="D73" s="34"/>
      <c r="E73" s="34"/>
      <c r="F73" s="34"/>
      <c r="G73" s="34"/>
      <c r="H73" s="34"/>
      <c r="I73" s="34"/>
      <c r="J73" s="34"/>
      <c r="K73" s="34"/>
      <c r="L73" s="34"/>
      <c r="M73" s="34"/>
      <c r="N73" s="35"/>
    </row>
    <row r="74" spans="1:15" ht="15.75" thickBot="1">
      <c r="B74" s="827" t="s">
        <v>967</v>
      </c>
      <c r="C74" s="828"/>
      <c r="D74" s="828"/>
      <c r="E74" s="828"/>
      <c r="F74" s="828"/>
      <c r="G74" s="828"/>
      <c r="H74" s="828"/>
      <c r="I74" s="828"/>
      <c r="J74" s="828"/>
      <c r="K74" s="828"/>
      <c r="L74" s="828"/>
      <c r="M74" s="829"/>
      <c r="N74" s="99">
        <f>N40+N50+N61+N72</f>
        <v>98960.334262883305</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8" t="s">
        <v>969</v>
      </c>
      <c r="C78" s="819"/>
      <c r="D78" s="819"/>
      <c r="E78" s="819"/>
      <c r="F78" s="819"/>
      <c r="G78" s="819"/>
      <c r="H78" s="819"/>
      <c r="I78" s="314"/>
      <c r="J78" s="334"/>
      <c r="K78" s="302" t="s">
        <v>970</v>
      </c>
      <c r="L78" s="857" t="s">
        <v>971</v>
      </c>
      <c r="M78" s="858"/>
      <c r="N78" s="303"/>
    </row>
    <row r="79" spans="1:15">
      <c r="B79" s="859" t="s">
        <v>972</v>
      </c>
      <c r="C79" s="860"/>
      <c r="D79" s="860"/>
      <c r="E79" s="860"/>
      <c r="F79" s="860"/>
      <c r="G79" s="860"/>
      <c r="H79" s="860"/>
      <c r="I79" s="87"/>
      <c r="J79" s="88"/>
      <c r="K79" s="304">
        <v>0.2</v>
      </c>
      <c r="L79" s="861">
        <f>N74*K79</f>
        <v>19792.066852576663</v>
      </c>
      <c r="M79" s="862"/>
      <c r="N79" s="51"/>
    </row>
    <row r="80" spans="1:15">
      <c r="B80" s="89" t="s">
        <v>973</v>
      </c>
      <c r="C80" s="90"/>
      <c r="D80" s="90"/>
      <c r="E80" s="90"/>
      <c r="F80" s="90"/>
      <c r="G80" s="90"/>
      <c r="H80" s="90"/>
      <c r="I80" s="87"/>
      <c r="J80" s="88"/>
      <c r="K80" s="304">
        <v>0.05</v>
      </c>
      <c r="L80" s="861">
        <f>N74*K80</f>
        <v>4948.0167131441658</v>
      </c>
      <c r="M80" s="862"/>
      <c r="N80" s="51"/>
    </row>
    <row r="81" spans="1:14" ht="15.75" thickBot="1">
      <c r="B81" s="91" t="s">
        <v>974</v>
      </c>
      <c r="C81" s="92"/>
      <c r="D81" s="92"/>
      <c r="E81" s="92"/>
      <c r="F81" s="92"/>
      <c r="G81" s="92"/>
      <c r="H81" s="92"/>
      <c r="I81" s="93"/>
      <c r="J81" s="94"/>
      <c r="K81" s="305">
        <v>0.05</v>
      </c>
      <c r="L81" s="863">
        <f>N74*K81</f>
        <v>4948.0167131441658</v>
      </c>
      <c r="M81" s="864"/>
      <c r="N81" s="51"/>
    </row>
    <row r="82" spans="1:14" ht="15.75" thickBot="1">
      <c r="B82" s="827" t="s">
        <v>953</v>
      </c>
      <c r="C82" s="828"/>
      <c r="D82" s="828"/>
      <c r="E82" s="828"/>
      <c r="F82" s="828"/>
      <c r="G82" s="828"/>
      <c r="H82" s="828"/>
      <c r="I82" s="828"/>
      <c r="J82" s="828"/>
      <c r="K82" s="828"/>
      <c r="L82" s="828"/>
      <c r="M82" s="829"/>
      <c r="N82" s="52">
        <f>L79+L80+L81</f>
        <v>29688.100278864997</v>
      </c>
    </row>
    <row r="83" spans="1:14" ht="15.75" thickBot="1">
      <c r="B83" s="33"/>
      <c r="C83" s="34"/>
      <c r="D83" s="34"/>
      <c r="E83" s="34"/>
      <c r="F83" s="34"/>
      <c r="G83" s="34"/>
      <c r="H83" s="34"/>
      <c r="I83" s="34"/>
      <c r="J83" s="34"/>
      <c r="K83" s="34"/>
      <c r="L83" s="34"/>
      <c r="M83" s="34"/>
      <c r="N83" s="35"/>
    </row>
    <row r="84" spans="1:14" ht="15.75" thickBot="1">
      <c r="A84" t="s">
        <v>2016</v>
      </c>
      <c r="B84" s="827" t="s">
        <v>975</v>
      </c>
      <c r="C84" s="828"/>
      <c r="D84" s="828"/>
      <c r="E84" s="828"/>
      <c r="F84" s="828"/>
      <c r="G84" s="828"/>
      <c r="H84" s="828"/>
      <c r="I84" s="828"/>
      <c r="J84" s="828"/>
      <c r="K84" s="828"/>
      <c r="L84" s="828"/>
      <c r="M84" s="829"/>
      <c r="N84" s="188">
        <f>N74+N82</f>
        <v>128648.4345417483</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9" t="s">
        <v>2218</v>
      </c>
      <c r="C101" s="970"/>
      <c r="D101" s="970"/>
      <c r="E101" s="970"/>
      <c r="F101" s="970"/>
      <c r="G101" s="970"/>
      <c r="H101" s="970"/>
      <c r="I101" s="970"/>
      <c r="J101" s="970"/>
      <c r="K101" s="970"/>
      <c r="L101" s="970"/>
      <c r="M101" s="970"/>
      <c r="N101" s="971"/>
    </row>
    <row r="102" spans="2:14" ht="15" customHeight="1">
      <c r="B102" s="969"/>
      <c r="C102" s="970"/>
      <c r="D102" s="970"/>
      <c r="E102" s="970"/>
      <c r="F102" s="970"/>
      <c r="G102" s="970"/>
      <c r="H102" s="970"/>
      <c r="I102" s="970"/>
      <c r="J102" s="970"/>
      <c r="K102" s="970"/>
      <c r="L102" s="970"/>
      <c r="M102" s="970"/>
      <c r="N102" s="971"/>
    </row>
    <row r="103" spans="2:14" ht="30" customHeight="1">
      <c r="B103" s="972" t="s">
        <v>2219</v>
      </c>
      <c r="C103" s="973"/>
      <c r="D103" s="973"/>
      <c r="E103" s="973"/>
      <c r="F103" s="973"/>
      <c r="G103" s="973"/>
      <c r="H103" s="973"/>
      <c r="I103" s="973"/>
      <c r="J103" s="973"/>
      <c r="K103" s="973"/>
      <c r="L103" s="973"/>
      <c r="M103" s="973"/>
      <c r="N103" s="974"/>
    </row>
    <row r="104" spans="2:14">
      <c r="B104" s="972"/>
      <c r="C104" s="973"/>
      <c r="D104" s="973"/>
      <c r="E104" s="973"/>
      <c r="F104" s="973"/>
      <c r="G104" s="973"/>
      <c r="H104" s="973"/>
      <c r="I104" s="973"/>
      <c r="J104" s="973"/>
      <c r="K104" s="973"/>
      <c r="L104" s="973"/>
      <c r="M104" s="973"/>
      <c r="N104" s="974"/>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5"/>
      <c r="K114" s="975"/>
      <c r="L114" s="975"/>
      <c r="M114" s="975"/>
      <c r="N114" s="976"/>
    </row>
    <row r="115" spans="2:14" ht="15.75" thickBot="1">
      <c r="B115" s="419" t="s">
        <v>2221</v>
      </c>
      <c r="C115" s="420"/>
      <c r="D115" s="420"/>
      <c r="E115" s="259"/>
      <c r="F115" s="259"/>
      <c r="G115" s="259"/>
      <c r="H115" s="259"/>
      <c r="I115" s="259"/>
      <c r="J115" s="977"/>
      <c r="K115" s="977"/>
      <c r="L115" s="977"/>
      <c r="M115" s="977"/>
      <c r="N115" s="978"/>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180</v>
      </c>
      <c r="B36" s="840" t="str">
        <f>VLOOKUP(A36,EQUIPOS!A6:D154,3,FALSE)</f>
        <v>Compresor 120 HP, con martillo.</v>
      </c>
      <c r="C36" s="841"/>
      <c r="D36" s="841"/>
      <c r="E36" s="841"/>
      <c r="F36" s="841"/>
      <c r="G36" s="841"/>
      <c r="H36" s="842"/>
      <c r="I36" s="267"/>
      <c r="J36" s="268"/>
      <c r="K36" s="269">
        <f>VLOOKUP(A36,EQUIPOS!A6:D163,4,FALSE)</f>
        <v>49548.881878644002</v>
      </c>
      <c r="L36" s="270"/>
      <c r="M36" s="271">
        <v>35</v>
      </c>
      <c r="N36" s="272">
        <f>K36/M36</f>
        <v>1415.6823393898287</v>
      </c>
    </row>
    <row r="37" spans="1:14">
      <c r="A37" s="113" t="s">
        <v>312</v>
      </c>
      <c r="B37" s="840" t="str">
        <f>VLOOKUP(A37,EQUIPOS!A7:D154,3,FALSE)</f>
        <v>Retroexcavadora sobre oruga, potencia 138 HP, balde de 1,5 m3.</v>
      </c>
      <c r="C37" s="841"/>
      <c r="D37" s="841"/>
      <c r="E37" s="841"/>
      <c r="F37" s="841"/>
      <c r="G37" s="841"/>
      <c r="H37" s="842"/>
      <c r="I37" s="421"/>
      <c r="J37" s="422"/>
      <c r="K37" s="269">
        <f>VLOOKUP(A37,EQUIPOS!A7:D164,4,FALSE)</f>
        <v>223698.73840157755</v>
      </c>
      <c r="L37" s="335"/>
      <c r="M37" s="336">
        <v>35</v>
      </c>
      <c r="N37" s="272">
        <f>K37/M37</f>
        <v>6391.3925257593583</v>
      </c>
    </row>
    <row r="38" spans="1:14">
      <c r="A38" s="113"/>
      <c r="B38" s="320"/>
      <c r="C38" s="321"/>
      <c r="D38" s="321"/>
      <c r="E38" s="323"/>
      <c r="F38" s="321"/>
      <c r="G38" s="321"/>
      <c r="H38" s="322"/>
      <c r="I38" s="328"/>
      <c r="J38" s="330"/>
      <c r="K38" s="269"/>
      <c r="L38" s="423"/>
      <c r="M38" s="424"/>
      <c r="N38" s="272"/>
    </row>
    <row r="39" spans="1:14">
      <c r="B39" s="840"/>
      <c r="C39" s="841"/>
      <c r="D39" s="841"/>
      <c r="E39" s="846"/>
      <c r="F39" s="841"/>
      <c r="G39" s="841"/>
      <c r="H39" s="842"/>
      <c r="I39" s="36"/>
      <c r="J39" s="37"/>
      <c r="K39" s="274"/>
      <c r="L39" s="276"/>
      <c r="M39" s="277"/>
      <c r="N39" s="278"/>
    </row>
    <row r="40" spans="1:14">
      <c r="B40" s="847" t="s">
        <v>952</v>
      </c>
      <c r="C40" s="848"/>
      <c r="D40" s="848"/>
      <c r="E40" s="38"/>
      <c r="F40" s="39"/>
      <c r="G40" s="39"/>
      <c r="H40" s="40"/>
      <c r="I40" s="36"/>
      <c r="J40" s="37"/>
      <c r="K40" s="279"/>
      <c r="L40" s="276"/>
      <c r="M40" s="401">
        <v>0.01</v>
      </c>
      <c r="N40" s="344">
        <f>N73*M40</f>
        <v>8.2809726290859995</v>
      </c>
    </row>
    <row r="41" spans="1:14" ht="15.75" thickBot="1">
      <c r="B41" s="840"/>
      <c r="C41" s="841"/>
      <c r="D41" s="841"/>
      <c r="E41" s="841"/>
      <c r="F41" s="841"/>
      <c r="G41" s="841"/>
      <c r="H41" s="842"/>
      <c r="I41" s="849"/>
      <c r="J41" s="850"/>
      <c r="K41" s="41"/>
      <c r="L41" s="851"/>
      <c r="M41" s="852"/>
      <c r="N41" s="105"/>
    </row>
    <row r="42" spans="1:14" ht="15.75" thickBot="1">
      <c r="B42" s="827" t="s">
        <v>953</v>
      </c>
      <c r="C42" s="828"/>
      <c r="D42" s="828"/>
      <c r="E42" s="828"/>
      <c r="F42" s="828"/>
      <c r="G42" s="828"/>
      <c r="H42" s="828"/>
      <c r="I42" s="828"/>
      <c r="J42" s="828"/>
      <c r="K42" s="828"/>
      <c r="L42" s="828"/>
      <c r="M42" s="829"/>
      <c r="N42" s="394">
        <f>SUM(N36:N41)</f>
        <v>7815.3558377782729</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8" t="s">
        <v>944</v>
      </c>
      <c r="C46" s="819"/>
      <c r="D46" s="819"/>
      <c r="E46" s="819"/>
      <c r="F46" s="819"/>
      <c r="G46" s="819"/>
      <c r="H46" s="819"/>
      <c r="I46" s="820"/>
      <c r="J46" s="315" t="s">
        <v>945</v>
      </c>
      <c r="K46" s="85" t="s">
        <v>946</v>
      </c>
      <c r="L46" s="821" t="s">
        <v>955</v>
      </c>
      <c r="M46" s="820"/>
      <c r="N46" s="86" t="s">
        <v>951</v>
      </c>
    </row>
    <row r="47" spans="1:14">
      <c r="A47" s="144" t="s">
        <v>442</v>
      </c>
      <c r="B47" s="43" t="str">
        <f>VLOOKUP(A47,MATERIALES!A5:D373,3,FALSE)</f>
        <v>Derechos de explotación y/o disposición de materiales</v>
      </c>
      <c r="C47" s="281"/>
      <c r="D47" s="281"/>
      <c r="E47" s="281"/>
      <c r="F47" s="281"/>
      <c r="G47" s="281"/>
      <c r="H47" s="281"/>
      <c r="I47" s="268"/>
      <c r="J47" s="224" t="str">
        <f>VLOOKUP(A47,MATERIALES!A3:D639,2,FALSE)</f>
        <v>m3</v>
      </c>
      <c r="K47" s="282">
        <v>1.3</v>
      </c>
      <c r="L47" s="267"/>
      <c r="M47" s="402">
        <f>VLOOKUP(A47,MATERIALES!A5:D396,4,FALSE)</f>
        <v>4109.5299029794751</v>
      </c>
      <c r="N47" s="272">
        <f>K47*M47</f>
        <v>5342.3888738733176</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7" t="s">
        <v>953</v>
      </c>
      <c r="C51" s="828"/>
      <c r="D51" s="828"/>
      <c r="E51" s="828"/>
      <c r="F51" s="828"/>
      <c r="G51" s="828"/>
      <c r="H51" s="828"/>
      <c r="I51" s="828"/>
      <c r="J51" s="828"/>
      <c r="K51" s="828"/>
      <c r="L51" s="828"/>
      <c r="M51" s="829"/>
      <c r="N51" s="394">
        <f>SUM(N47:N50)</f>
        <v>5342.3888738733176</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830" t="s">
        <v>961</v>
      </c>
      <c r="M55" s="803"/>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831">
        <f>VLOOKUP(A56,TRANSPORTE!A5:D117,4,FALSE)</f>
        <v>1404.1158416360727</v>
      </c>
      <c r="M56" s="832"/>
      <c r="N56" s="287">
        <f>K56*L56</f>
        <v>1825.3505941268945</v>
      </c>
    </row>
    <row r="57" spans="1:14">
      <c r="B57" s="46"/>
      <c r="C57" s="47"/>
      <c r="D57" s="47"/>
      <c r="E57" s="47"/>
      <c r="F57" s="47"/>
      <c r="G57" s="47"/>
      <c r="H57" s="311"/>
      <c r="I57" s="279"/>
      <c r="J57" s="286"/>
      <c r="K57" s="279"/>
      <c r="L57" s="831"/>
      <c r="M57" s="832"/>
      <c r="N57" s="287"/>
    </row>
    <row r="58" spans="1:14">
      <c r="B58" s="46"/>
      <c r="C58" s="47"/>
      <c r="D58" s="47"/>
      <c r="E58" s="47"/>
      <c r="F58" s="47"/>
      <c r="G58" s="47"/>
      <c r="H58" s="311"/>
      <c r="I58" s="279"/>
      <c r="J58" s="286"/>
      <c r="K58" s="279"/>
      <c r="L58" s="831"/>
      <c r="M58" s="832"/>
      <c r="N58" s="287"/>
    </row>
    <row r="59" spans="1:14">
      <c r="B59" s="46"/>
      <c r="C59" s="47"/>
      <c r="D59" s="47"/>
      <c r="E59" s="47"/>
      <c r="F59" s="47"/>
      <c r="G59" s="47"/>
      <c r="H59" s="311"/>
      <c r="I59" s="279"/>
      <c r="J59" s="286"/>
      <c r="K59" s="279"/>
      <c r="L59" s="831"/>
      <c r="M59" s="832"/>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6"/>
      <c r="M61" s="817"/>
      <c r="N61" s="127"/>
    </row>
    <row r="62" spans="1:14" ht="15.75" thickBot="1">
      <c r="B62" s="833" t="s">
        <v>953</v>
      </c>
      <c r="C62" s="834"/>
      <c r="D62" s="834"/>
      <c r="E62" s="834"/>
      <c r="F62" s="834"/>
      <c r="G62" s="834"/>
      <c r="H62" s="834"/>
      <c r="I62" s="834"/>
      <c r="J62" s="834"/>
      <c r="K62" s="834"/>
      <c r="L62" s="834"/>
      <c r="M62" s="835"/>
      <c r="N62" s="104">
        <f>N56+N57+N58+N59+N60</f>
        <v>1825.3505941268945</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3" t="s">
        <v>963</v>
      </c>
      <c r="C66" s="854"/>
      <c r="D66" s="854"/>
      <c r="E66" s="854"/>
      <c r="F66" s="854"/>
      <c r="G66" s="854"/>
      <c r="H66" s="854"/>
      <c r="I66" s="73" t="s">
        <v>964</v>
      </c>
      <c r="J66" s="75" t="s">
        <v>1410</v>
      </c>
      <c r="K66" s="74" t="s">
        <v>966</v>
      </c>
      <c r="L66" s="855" t="s">
        <v>950</v>
      </c>
      <c r="M66" s="856"/>
      <c r="N66" s="98" t="s">
        <v>951</v>
      </c>
    </row>
    <row r="67" spans="1:15">
      <c r="A67" s="145" t="s">
        <v>7</v>
      </c>
      <c r="B67" s="49" t="str">
        <f>VLOOKUP(A67,'MANO DE OBRA'!A8:D68,3,FALSE)</f>
        <v>Obrero (2)</v>
      </c>
      <c r="C67" s="47"/>
      <c r="D67" s="47"/>
      <c r="E67" s="47"/>
      <c r="F67" s="47"/>
      <c r="G67" s="47"/>
      <c r="H67" s="47"/>
      <c r="I67" s="292">
        <f>K67/J67*100</f>
        <v>67665.399999999994</v>
      </c>
      <c r="J67" s="293">
        <v>185</v>
      </c>
      <c r="K67" s="294">
        <f>VLOOKUP(A67,'MANO DE OBRA'!A8:D99,4,FALSE)</f>
        <v>125180.98999999999</v>
      </c>
      <c r="L67" s="50"/>
      <c r="M67" s="431">
        <v>280</v>
      </c>
      <c r="N67" s="395">
        <f>K67/M67</f>
        <v>447.07496428571426</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814"/>
      <c r="C72" s="815"/>
      <c r="D72" s="815"/>
      <c r="E72" s="815"/>
      <c r="F72" s="815"/>
      <c r="G72" s="815"/>
      <c r="H72" s="815"/>
      <c r="I72" s="126"/>
      <c r="J72" s="126"/>
      <c r="K72" s="126"/>
      <c r="L72" s="915"/>
      <c r="M72" s="915"/>
      <c r="N72" s="45"/>
    </row>
    <row r="73" spans="1:15" ht="15.75" thickBot="1">
      <c r="B73" s="833" t="s">
        <v>953</v>
      </c>
      <c r="C73" s="834"/>
      <c r="D73" s="834"/>
      <c r="E73" s="834"/>
      <c r="F73" s="834"/>
      <c r="G73" s="834"/>
      <c r="H73" s="834"/>
      <c r="I73" s="834"/>
      <c r="J73" s="834"/>
      <c r="K73" s="834"/>
      <c r="L73" s="834"/>
      <c r="M73" s="835"/>
      <c r="N73" s="301">
        <f>SUM(N67:N72)</f>
        <v>828.09726290859999</v>
      </c>
    </row>
    <row r="74" spans="1:15" ht="15.75" thickBot="1">
      <c r="B74" s="33"/>
      <c r="C74" s="34"/>
      <c r="D74" s="34"/>
      <c r="E74" s="34"/>
      <c r="F74" s="34"/>
      <c r="G74" s="34"/>
      <c r="H74" s="34"/>
      <c r="I74" s="34"/>
      <c r="J74" s="34"/>
      <c r="K74" s="34"/>
      <c r="L74" s="34"/>
      <c r="M74" s="34"/>
      <c r="N74" s="35"/>
    </row>
    <row r="75" spans="1:15" ht="15.75" thickBot="1">
      <c r="B75" s="827" t="s">
        <v>967</v>
      </c>
      <c r="C75" s="828"/>
      <c r="D75" s="828"/>
      <c r="E75" s="828"/>
      <c r="F75" s="828"/>
      <c r="G75" s="828"/>
      <c r="H75" s="828"/>
      <c r="I75" s="828"/>
      <c r="J75" s="828"/>
      <c r="K75" s="828"/>
      <c r="L75" s="828"/>
      <c r="M75" s="829"/>
      <c r="N75" s="99">
        <f>N42+N51+N62+N73</f>
        <v>15811.192568687085</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18" t="s">
        <v>969</v>
      </c>
      <c r="C79" s="819"/>
      <c r="D79" s="819"/>
      <c r="E79" s="819"/>
      <c r="F79" s="819"/>
      <c r="G79" s="819"/>
      <c r="H79" s="819"/>
      <c r="I79" s="314"/>
      <c r="J79" s="334"/>
      <c r="K79" s="302" t="s">
        <v>970</v>
      </c>
      <c r="L79" s="857" t="s">
        <v>971</v>
      </c>
      <c r="M79" s="858"/>
      <c r="N79" s="303"/>
    </row>
    <row r="80" spans="1:15">
      <c r="B80" s="859" t="s">
        <v>972</v>
      </c>
      <c r="C80" s="860"/>
      <c r="D80" s="860"/>
      <c r="E80" s="860"/>
      <c r="F80" s="860"/>
      <c r="G80" s="860"/>
      <c r="H80" s="860"/>
      <c r="I80" s="87"/>
      <c r="J80" s="88"/>
      <c r="K80" s="304">
        <v>0.2</v>
      </c>
      <c r="L80" s="861">
        <f>N75*K80</f>
        <v>3162.2385137374172</v>
      </c>
      <c r="M80" s="862"/>
      <c r="N80" s="51"/>
    </row>
    <row r="81" spans="1:14">
      <c r="B81" s="89" t="s">
        <v>973</v>
      </c>
      <c r="C81" s="90"/>
      <c r="D81" s="90"/>
      <c r="E81" s="90"/>
      <c r="F81" s="90"/>
      <c r="G81" s="90"/>
      <c r="H81" s="90"/>
      <c r="I81" s="87"/>
      <c r="J81" s="88"/>
      <c r="K81" s="304">
        <v>0.05</v>
      </c>
      <c r="L81" s="861">
        <f>N75*K81</f>
        <v>790.55962843435429</v>
      </c>
      <c r="M81" s="862"/>
      <c r="N81" s="51"/>
    </row>
    <row r="82" spans="1:14" ht="15.75" thickBot="1">
      <c r="B82" s="91" t="s">
        <v>974</v>
      </c>
      <c r="C82" s="92"/>
      <c r="D82" s="92"/>
      <c r="E82" s="92"/>
      <c r="F82" s="92"/>
      <c r="G82" s="92"/>
      <c r="H82" s="92"/>
      <c r="I82" s="93"/>
      <c r="J82" s="94"/>
      <c r="K82" s="305">
        <v>0.05</v>
      </c>
      <c r="L82" s="863">
        <f>N75*K82</f>
        <v>790.55962843435429</v>
      </c>
      <c r="M82" s="864"/>
      <c r="N82" s="51"/>
    </row>
    <row r="83" spans="1:14" ht="15.75" thickBot="1">
      <c r="B83" s="827" t="s">
        <v>953</v>
      </c>
      <c r="C83" s="828"/>
      <c r="D83" s="828"/>
      <c r="E83" s="828"/>
      <c r="F83" s="828"/>
      <c r="G83" s="828"/>
      <c r="H83" s="828"/>
      <c r="I83" s="828"/>
      <c r="J83" s="828"/>
      <c r="K83" s="828"/>
      <c r="L83" s="828"/>
      <c r="M83" s="829"/>
      <c r="N83" s="52">
        <f>L80+L81+L82</f>
        <v>4743.357770606126</v>
      </c>
    </row>
    <row r="84" spans="1:14" ht="15.75" thickBot="1">
      <c r="B84" s="33"/>
      <c r="C84" s="34"/>
      <c r="D84" s="34"/>
      <c r="E84" s="34"/>
      <c r="F84" s="34"/>
      <c r="G84" s="34"/>
      <c r="H84" s="34"/>
      <c r="I84" s="34"/>
      <c r="J84" s="34"/>
      <c r="K84" s="34"/>
      <c r="L84" s="34"/>
      <c r="M84" s="34"/>
      <c r="N84" s="35"/>
    </row>
    <row r="85" spans="1:14" ht="15.75" thickBot="1">
      <c r="A85" t="s">
        <v>2016</v>
      </c>
      <c r="B85" s="827" t="s">
        <v>975</v>
      </c>
      <c r="C85" s="828"/>
      <c r="D85" s="828"/>
      <c r="E85" s="828"/>
      <c r="F85" s="828"/>
      <c r="G85" s="828"/>
      <c r="H85" s="828"/>
      <c r="I85" s="828"/>
      <c r="J85" s="828"/>
      <c r="K85" s="828"/>
      <c r="L85" s="828"/>
      <c r="M85" s="829"/>
      <c r="N85" s="188">
        <f>N75+N83</f>
        <v>20554.550339293211</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69" t="s">
        <v>2218</v>
      </c>
      <c r="C102" s="970"/>
      <c r="D102" s="970"/>
      <c r="E102" s="970"/>
      <c r="F102" s="970"/>
      <c r="G102" s="970"/>
      <c r="H102" s="970"/>
      <c r="I102" s="970"/>
      <c r="J102" s="970"/>
      <c r="K102" s="970"/>
      <c r="L102" s="970"/>
      <c r="M102" s="970"/>
      <c r="N102" s="971"/>
    </row>
    <row r="103" spans="2:14" ht="15" customHeight="1">
      <c r="B103" s="969"/>
      <c r="C103" s="970"/>
      <c r="D103" s="970"/>
      <c r="E103" s="970"/>
      <c r="F103" s="970"/>
      <c r="G103" s="970"/>
      <c r="H103" s="970"/>
      <c r="I103" s="970"/>
      <c r="J103" s="970"/>
      <c r="K103" s="970"/>
      <c r="L103" s="970"/>
      <c r="M103" s="970"/>
      <c r="N103" s="971"/>
    </row>
    <row r="104" spans="2:14" ht="30" customHeight="1">
      <c r="B104" s="972" t="s">
        <v>2219</v>
      </c>
      <c r="C104" s="973"/>
      <c r="D104" s="973"/>
      <c r="E104" s="973"/>
      <c r="F104" s="973"/>
      <c r="G104" s="973"/>
      <c r="H104" s="973"/>
      <c r="I104" s="973"/>
      <c r="J104" s="973"/>
      <c r="K104" s="973"/>
      <c r="L104" s="973"/>
      <c r="M104" s="973"/>
      <c r="N104" s="974"/>
    </row>
    <row r="105" spans="2:14">
      <c r="B105" s="972"/>
      <c r="C105" s="973"/>
      <c r="D105" s="973"/>
      <c r="E105" s="973"/>
      <c r="F105" s="973"/>
      <c r="G105" s="973"/>
      <c r="H105" s="973"/>
      <c r="I105" s="973"/>
      <c r="J105" s="973"/>
      <c r="K105" s="973"/>
      <c r="L105" s="973"/>
      <c r="M105" s="973"/>
      <c r="N105" s="974"/>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5"/>
      <c r="K115" s="975"/>
      <c r="L115" s="975"/>
      <c r="M115" s="975"/>
      <c r="N115" s="976"/>
    </row>
    <row r="116" spans="2:14" ht="15.75" thickBot="1">
      <c r="B116" s="419" t="s">
        <v>2221</v>
      </c>
      <c r="C116" s="420"/>
      <c r="D116" s="420"/>
      <c r="E116" s="259"/>
      <c r="F116" s="259"/>
      <c r="G116" s="259"/>
      <c r="H116" s="259"/>
      <c r="I116" s="259"/>
      <c r="J116" s="977"/>
      <c r="K116" s="977"/>
      <c r="L116" s="977"/>
      <c r="M116" s="977"/>
      <c r="N116" s="978"/>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180</v>
      </c>
      <c r="B36" s="840" t="str">
        <f>VLOOKUP(A36,EQUIPOS!A6:D154,3,FALSE)</f>
        <v>Compresor 120 HP, con martillo.</v>
      </c>
      <c r="C36" s="841"/>
      <c r="D36" s="841"/>
      <c r="E36" s="841"/>
      <c r="F36" s="841"/>
      <c r="G36" s="841"/>
      <c r="H36" s="842"/>
      <c r="I36" s="267"/>
      <c r="J36" s="268"/>
      <c r="K36" s="269">
        <f>VLOOKUP(A36,EQUIPOS!A6:D163,4,FALSE)</f>
        <v>49548.881878644002</v>
      </c>
      <c r="L36" s="270"/>
      <c r="M36" s="271">
        <v>2.5</v>
      </c>
      <c r="N36" s="272">
        <f>K36/M36</f>
        <v>19819.552751457602</v>
      </c>
    </row>
    <row r="37" spans="1:14">
      <c r="A37" s="113" t="s">
        <v>129</v>
      </c>
      <c r="B37" s="840" t="str">
        <f>VLOOKUP(A37,EQUIPOS!A7:D154,3,FALSE)</f>
        <v xml:space="preserve">Buldozer, Potencia al volante de 140 HP, motor de 2200 RPM, longitud de hoja 4,80m. </v>
      </c>
      <c r="C37" s="841"/>
      <c r="D37" s="841"/>
      <c r="E37" s="841"/>
      <c r="F37" s="841"/>
      <c r="G37" s="841"/>
      <c r="H37" s="842"/>
      <c r="I37" s="421"/>
      <c r="J37" s="422"/>
      <c r="K37" s="269">
        <f>VLOOKUP(A37,EQUIPOS!A7:D164,4,FALSE)</f>
        <v>200601.13883795397</v>
      </c>
      <c r="L37" s="335"/>
      <c r="M37" s="336">
        <v>100</v>
      </c>
      <c r="N37" s="272">
        <f>K37/M37</f>
        <v>2006.0113883795398</v>
      </c>
    </row>
    <row r="38" spans="1:14">
      <c r="A38" s="113" t="s">
        <v>312</v>
      </c>
      <c r="B38" s="840" t="str">
        <f>VLOOKUP(A38,EQUIPOS!A8:D154,3,FALSE)</f>
        <v>Retroexcavadora sobre oruga, potencia 138 HP, balde de 1,5 m3.</v>
      </c>
      <c r="C38" s="841"/>
      <c r="D38" s="841"/>
      <c r="E38" s="841"/>
      <c r="F38" s="841"/>
      <c r="G38" s="841"/>
      <c r="H38" s="842"/>
      <c r="I38" s="328"/>
      <c r="J38" s="330"/>
      <c r="K38" s="269">
        <f>VLOOKUP(A38,EQUIPOS!A8:D165,4,FALSE)</f>
        <v>223698.73840157755</v>
      </c>
      <c r="L38" s="423"/>
      <c r="M38" s="424">
        <v>16</v>
      </c>
      <c r="N38" s="272">
        <f>K38/M38</f>
        <v>13981.171150098597</v>
      </c>
    </row>
    <row r="39" spans="1:14">
      <c r="B39" s="840"/>
      <c r="C39" s="841"/>
      <c r="D39" s="841"/>
      <c r="E39" s="846"/>
      <c r="F39" s="841"/>
      <c r="G39" s="841"/>
      <c r="H39" s="842"/>
      <c r="I39" s="36"/>
      <c r="J39" s="37"/>
      <c r="K39" s="274"/>
      <c r="L39" s="276"/>
      <c r="M39" s="277"/>
      <c r="N39" s="278"/>
    </row>
    <row r="40" spans="1:14">
      <c r="B40" s="847" t="s">
        <v>952</v>
      </c>
      <c r="C40" s="848"/>
      <c r="D40" s="848"/>
      <c r="E40" s="38"/>
      <c r="F40" s="39"/>
      <c r="G40" s="39"/>
      <c r="H40" s="40"/>
      <c r="I40" s="36"/>
      <c r="J40" s="37"/>
      <c r="K40" s="279"/>
      <c r="L40" s="276"/>
      <c r="M40" s="401">
        <v>0.01</v>
      </c>
      <c r="N40" s="344">
        <f>N76*M40</f>
        <v>27.894392469875619</v>
      </c>
    </row>
    <row r="41" spans="1:14" ht="15.75" thickBot="1">
      <c r="B41" s="840"/>
      <c r="C41" s="841"/>
      <c r="D41" s="841"/>
      <c r="E41" s="841"/>
      <c r="F41" s="841"/>
      <c r="G41" s="841"/>
      <c r="H41" s="842"/>
      <c r="I41" s="849"/>
      <c r="J41" s="850"/>
      <c r="K41" s="41"/>
      <c r="L41" s="851"/>
      <c r="M41" s="852"/>
      <c r="N41" s="105"/>
    </row>
    <row r="42" spans="1:14" ht="15.75" thickBot="1">
      <c r="B42" s="827" t="s">
        <v>953</v>
      </c>
      <c r="C42" s="828"/>
      <c r="D42" s="828"/>
      <c r="E42" s="828"/>
      <c r="F42" s="828"/>
      <c r="G42" s="828"/>
      <c r="H42" s="828"/>
      <c r="I42" s="828"/>
      <c r="J42" s="828"/>
      <c r="K42" s="828"/>
      <c r="L42" s="828"/>
      <c r="M42" s="829"/>
      <c r="N42" s="394">
        <f>SUM(N36:N41)</f>
        <v>35834.629682405612</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8" t="s">
        <v>944</v>
      </c>
      <c r="C46" s="819"/>
      <c r="D46" s="819"/>
      <c r="E46" s="819"/>
      <c r="F46" s="819"/>
      <c r="G46" s="819"/>
      <c r="H46" s="819"/>
      <c r="I46" s="820"/>
      <c r="J46" s="315" t="s">
        <v>945</v>
      </c>
      <c r="K46" s="85" t="s">
        <v>946</v>
      </c>
      <c r="L46" s="821" t="s">
        <v>955</v>
      </c>
      <c r="M46" s="820"/>
      <c r="N46" s="86" t="s">
        <v>951</v>
      </c>
    </row>
    <row r="47" spans="1:14">
      <c r="A47" s="146" t="s">
        <v>376</v>
      </c>
      <c r="B47" s="43" t="str">
        <f>VLOOKUP(A47,MATERIALES!A5:D373,3,FALSE)</f>
        <v>Anfo</v>
      </c>
      <c r="C47" s="281"/>
      <c r="D47" s="281"/>
      <c r="E47" s="281"/>
      <c r="F47" s="281"/>
      <c r="G47" s="281"/>
      <c r="H47" s="281"/>
      <c r="I47" s="268"/>
      <c r="J47" s="224" t="str">
        <f>VLOOKUP(A47,MATERIALES!A3:D639,2,FALSE)</f>
        <v>kg</v>
      </c>
      <c r="K47" s="282">
        <v>0.3</v>
      </c>
      <c r="L47" s="267"/>
      <c r="M47" s="402">
        <f>VLOOKUP(A47,MATERIALES!A5:D396,4,FALSE)</f>
        <v>6506.7556797175021</v>
      </c>
      <c r="N47" s="272">
        <f>K47*M47</f>
        <v>1952.0267039152504</v>
      </c>
    </row>
    <row r="48" spans="1:14">
      <c r="A48" s="146" t="s">
        <v>424</v>
      </c>
      <c r="B48" s="43" t="str">
        <f>VLOOKUP(A48,MATERIALES!A6:D373,3,FALSE)</f>
        <v>Cordón detonante</v>
      </c>
      <c r="C48" s="425"/>
      <c r="D48" s="425"/>
      <c r="E48" s="425"/>
      <c r="F48" s="425"/>
      <c r="G48" s="425"/>
      <c r="H48" s="425"/>
      <c r="I48" s="425"/>
      <c r="J48" s="311" t="str">
        <f>VLOOKUP(A48,MATERIALES!A4:D640,2,FALSE)</f>
        <v>m</v>
      </c>
      <c r="K48" s="397">
        <v>3</v>
      </c>
      <c r="L48" s="421"/>
      <c r="M48" s="402">
        <f>VLOOKUP(A48,MATERIALES!A6:D397,4,FALSE)</f>
        <v>2330.6076828515961</v>
      </c>
      <c r="N48" s="272">
        <f t="shared" ref="N48:N53" si="0">K48*M48</f>
        <v>6991.8230485547883</v>
      </c>
    </row>
    <row r="49" spans="1:14">
      <c r="A49" s="146" t="s">
        <v>453</v>
      </c>
      <c r="B49" s="43" t="str">
        <f>VLOOKUP(A49,MATERIALES!A6:D373,3,FALSE)</f>
        <v>Explosivos  75% (INDUGEL)</v>
      </c>
      <c r="C49" s="425"/>
      <c r="D49" s="425"/>
      <c r="E49" s="425"/>
      <c r="F49" s="425"/>
      <c r="G49" s="425"/>
      <c r="H49" s="425"/>
      <c r="I49" s="425"/>
      <c r="J49" s="312" t="str">
        <f>VLOOKUP(A49,MATERIALES!A5:D641,2,FALSE)</f>
        <v>lb</v>
      </c>
      <c r="K49" s="397">
        <v>0.25</v>
      </c>
      <c r="L49" s="421"/>
      <c r="M49" s="402">
        <f>VLOOKUP(A49,MATERIALES!A6:D398,4,FALSE)</f>
        <v>12574.803374149613</v>
      </c>
      <c r="N49" s="272">
        <f t="shared" si="0"/>
        <v>3143.7008435374032</v>
      </c>
    </row>
    <row r="50" spans="1:14">
      <c r="A50" s="146" t="s">
        <v>458</v>
      </c>
      <c r="B50" s="43" t="str">
        <f>VLOOKUP(A50,MATERIALES!A6:D373,3,FALSE)</f>
        <v>Fulminantes</v>
      </c>
      <c r="C50" s="425"/>
      <c r="D50" s="425"/>
      <c r="E50" s="425"/>
      <c r="F50" s="425"/>
      <c r="G50" s="425"/>
      <c r="H50" s="425"/>
      <c r="I50" s="425"/>
      <c r="J50" s="312" t="str">
        <f>VLOOKUP(A50,MATERIALES!A6:D642,2,FALSE)</f>
        <v>u</v>
      </c>
      <c r="K50" s="397">
        <v>1</v>
      </c>
      <c r="L50" s="421"/>
      <c r="M50" s="402">
        <f>VLOOKUP(A50,MATERIALES!A6:D399,4,FALSE)</f>
        <v>1255.6896925770618</v>
      </c>
      <c r="N50" s="272">
        <f t="shared" si="0"/>
        <v>1255.6896925770618</v>
      </c>
    </row>
    <row r="51" spans="1:14">
      <c r="A51" s="146" t="s">
        <v>552</v>
      </c>
      <c r="B51" s="43" t="str">
        <f>VLOOKUP(A51,MATERIALES!A7:D373,3,FALSE)</f>
        <v>Mecha Lenta</v>
      </c>
      <c r="C51" s="425"/>
      <c r="D51" s="425"/>
      <c r="E51" s="425"/>
      <c r="F51" s="425"/>
      <c r="G51" s="425"/>
      <c r="H51" s="425"/>
      <c r="I51" s="425"/>
      <c r="J51" s="312" t="str">
        <f>VLOOKUP(A51,MATERIALES!A6:D643,2,FALSE)</f>
        <v>m</v>
      </c>
      <c r="K51" s="397">
        <v>1</v>
      </c>
      <c r="L51" s="421"/>
      <c r="M51" s="402">
        <f>VLOOKUP(A51,MATERIALES!A7:D400,4,FALSE)</f>
        <v>13241.818576267196</v>
      </c>
      <c r="N51" s="272">
        <f t="shared" si="0"/>
        <v>13241.818576267196</v>
      </c>
    </row>
    <row r="52" spans="1:14">
      <c r="A52" s="146" t="s">
        <v>845</v>
      </c>
      <c r="B52" s="43" t="str">
        <f>VLOOKUP(A52,MATERIALES!A8:D373,3,FALSE)</f>
        <v>Escolta y transporte (una tarifa por cada m3 escoltado y transportado)</v>
      </c>
      <c r="C52" s="425"/>
      <c r="D52" s="425"/>
      <c r="E52" s="425"/>
      <c r="F52" s="425"/>
      <c r="G52" s="425"/>
      <c r="H52" s="425"/>
      <c r="I52" s="425"/>
      <c r="J52" s="312" t="str">
        <f>VLOOKUP(A52,MATERIALES!A6:D644,2,FALSE)</f>
        <v>kg</v>
      </c>
      <c r="K52" s="397">
        <v>0.45800000000000002</v>
      </c>
      <c r="L52" s="421"/>
      <c r="M52" s="402">
        <f>VLOOKUP(A52,MATERIALES!A8:D401,4,FALSE)</f>
        <v>11301.207233193558</v>
      </c>
      <c r="N52" s="272">
        <f t="shared" si="0"/>
        <v>5175.9529128026497</v>
      </c>
    </row>
    <row r="53" spans="1:14" ht="15.75" thickBot="1">
      <c r="A53" t="s">
        <v>442</v>
      </c>
      <c r="B53" s="43" t="str">
        <f>VLOOKUP(A53,MATERIALES!A9:D373,3,FALSE)</f>
        <v>Derechos de explotación y/o disposición de materiales</v>
      </c>
      <c r="C53" s="310"/>
      <c r="D53" s="310"/>
      <c r="E53" s="310"/>
      <c r="F53" s="310"/>
      <c r="G53" s="310"/>
      <c r="H53" s="310"/>
      <c r="I53" s="310"/>
      <c r="J53" s="433" t="str">
        <f>VLOOKUP(A53,MATERIALES!A7:D645,2,FALSE)</f>
        <v>m3</v>
      </c>
      <c r="K53" s="126">
        <v>1.3</v>
      </c>
      <c r="L53" s="325"/>
      <c r="M53" s="402">
        <f>VLOOKUP(A53,MATERIALES!A9:D402,4,FALSE)</f>
        <v>4109.5299029794751</v>
      </c>
      <c r="N53" s="272">
        <f t="shared" si="0"/>
        <v>5342.3888738733176</v>
      </c>
    </row>
    <row r="54" spans="1:14" ht="15.75" thickBot="1">
      <c r="B54" s="827" t="s">
        <v>953</v>
      </c>
      <c r="C54" s="828"/>
      <c r="D54" s="828"/>
      <c r="E54" s="828"/>
      <c r="F54" s="828"/>
      <c r="G54" s="828"/>
      <c r="H54" s="828"/>
      <c r="I54" s="828"/>
      <c r="J54" s="828"/>
      <c r="K54" s="828"/>
      <c r="L54" s="828"/>
      <c r="M54" s="829"/>
      <c r="N54" s="394">
        <f>SUM(N47:N53)</f>
        <v>37103.400651527663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31">
        <f>VLOOKUP(A59,TRANSPORTE!A5:D117,4,FALSE)</f>
        <v>1404.1158416360727</v>
      </c>
      <c r="M59" s="832"/>
      <c r="N59" s="287">
        <f>K59*L59</f>
        <v>1825.3505941268945</v>
      </c>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1825.3505941268945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47" t="s">
        <v>11</v>
      </c>
      <c r="B70" s="49" t="str">
        <f>VLOOKUP(A70,'MANO DE OBRA'!A8:D68,3,FALSE)</f>
        <v>Obrero (4)</v>
      </c>
      <c r="C70" s="47"/>
      <c r="D70" s="47"/>
      <c r="E70" s="47"/>
      <c r="F70" s="47"/>
      <c r="G70" s="47"/>
      <c r="H70" s="47"/>
      <c r="I70" s="292">
        <f>K70/J70*100</f>
        <v>135330.79999999999</v>
      </c>
      <c r="J70" s="293">
        <v>185</v>
      </c>
      <c r="K70" s="294">
        <f>VLOOKUP(A70,'MANO DE OBRA'!A8:D99,4,FALSE)</f>
        <v>250361.97999999998</v>
      </c>
      <c r="L70" s="50"/>
      <c r="M70" s="434">
        <v>128</v>
      </c>
      <c r="N70" s="395">
        <f>K70/M70</f>
        <v>1955.9529687499999</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27" t="s">
        <v>953</v>
      </c>
      <c r="C76" s="828"/>
      <c r="D76" s="828"/>
      <c r="E76" s="828"/>
      <c r="F76" s="828"/>
      <c r="G76" s="828"/>
      <c r="H76" s="828"/>
      <c r="I76" s="834"/>
      <c r="J76" s="834"/>
      <c r="K76" s="834"/>
      <c r="L76" s="834"/>
      <c r="M76" s="835"/>
      <c r="N76" s="301">
        <f>SUM(N70:N75)</f>
        <v>2789.439246987562</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N42+N54+N65+N76</f>
        <v>77552.820175047731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15510.564035009547</v>
      </c>
      <c r="M83" s="862"/>
      <c r="N83" s="51"/>
    </row>
    <row r="84" spans="1:14">
      <c r="B84" s="89" t="s">
        <v>973</v>
      </c>
      <c r="C84" s="90"/>
      <c r="D84" s="90"/>
      <c r="E84" s="90"/>
      <c r="F84" s="90"/>
      <c r="G84" s="90"/>
      <c r="H84" s="90"/>
      <c r="I84" s="87"/>
      <c r="J84" s="88"/>
      <c r="K84" s="304">
        <v>0.05</v>
      </c>
      <c r="L84" s="861">
        <f>N78*K84</f>
        <v>3877.6410087523868</v>
      </c>
      <c r="M84" s="862"/>
      <c r="N84" s="51"/>
    </row>
    <row r="85" spans="1:14" ht="15.75" thickBot="1">
      <c r="B85" s="91" t="s">
        <v>974</v>
      </c>
      <c r="C85" s="92"/>
      <c r="D85" s="92"/>
      <c r="E85" s="92"/>
      <c r="F85" s="92"/>
      <c r="G85" s="92"/>
      <c r="H85" s="92"/>
      <c r="I85" s="93"/>
      <c r="J85" s="94"/>
      <c r="K85" s="305">
        <v>0.05</v>
      </c>
      <c r="L85" s="863">
        <f>N78*K85</f>
        <v>3877.6410087523868</v>
      </c>
      <c r="M85" s="864"/>
      <c r="N85" s="51"/>
    </row>
    <row r="86" spans="1:14" ht="15.75" thickBot="1">
      <c r="B86" s="827" t="s">
        <v>953</v>
      </c>
      <c r="C86" s="828"/>
      <c r="D86" s="828"/>
      <c r="E86" s="828"/>
      <c r="F86" s="828"/>
      <c r="G86" s="828"/>
      <c r="H86" s="828"/>
      <c r="I86" s="828"/>
      <c r="J86" s="828"/>
      <c r="K86" s="828"/>
      <c r="L86" s="828"/>
      <c r="M86" s="829"/>
      <c r="N86" s="52">
        <f>L83+L84+L85</f>
        <v>23265.84605251432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100818.66622756205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180</v>
      </c>
      <c r="B36" s="840" t="str">
        <f>VLOOKUP(A36,EQUIPOS!A6:D154,3,FALSE)</f>
        <v>Compresor 120 HP, con martillo.</v>
      </c>
      <c r="C36" s="841"/>
      <c r="D36" s="841"/>
      <c r="E36" s="841"/>
      <c r="F36" s="841"/>
      <c r="G36" s="841"/>
      <c r="H36" s="842"/>
      <c r="I36" s="267"/>
      <c r="J36" s="268"/>
      <c r="K36" s="269">
        <f>VLOOKUP(A36,EQUIPOS!A6:D163,4,FALSE)</f>
        <v>49548.881878644002</v>
      </c>
      <c r="L36" s="270"/>
      <c r="M36" s="336">
        <v>2.5</v>
      </c>
      <c r="N36" s="272">
        <f>K36/M36</f>
        <v>19819.552751457602</v>
      </c>
    </row>
    <row r="37" spans="1:14">
      <c r="A37" s="113" t="s">
        <v>129</v>
      </c>
      <c r="B37" s="840" t="str">
        <f>VLOOKUP(A37,EQUIPOS!A7:D154,3,FALSE)</f>
        <v xml:space="preserve">Buldozer, Potencia al volante de 140 HP, motor de 2200 RPM, longitud de hoja 4,80m. </v>
      </c>
      <c r="C37" s="841"/>
      <c r="D37" s="841"/>
      <c r="E37" s="841"/>
      <c r="F37" s="841"/>
      <c r="G37" s="841"/>
      <c r="H37" s="842"/>
      <c r="I37" s="421"/>
      <c r="J37" s="422"/>
      <c r="K37" s="269">
        <f>VLOOKUP(A37,EQUIPOS!A7:D164,4,FALSE)</f>
        <v>200601.13883795397</v>
      </c>
      <c r="L37" s="335"/>
      <c r="M37" s="336">
        <v>100</v>
      </c>
      <c r="N37" s="272">
        <f>K37/M37</f>
        <v>2006.0113883795398</v>
      </c>
    </row>
    <row r="38" spans="1:14">
      <c r="A38" s="113" t="s">
        <v>261</v>
      </c>
      <c r="B38" s="840" t="str">
        <f>VLOOKUP(A38,EQUIPOS!A8:D154,3,FALSE)</f>
        <v xml:space="preserve">Motobomba 3 PULGADAS (incluye operario)
</v>
      </c>
      <c r="C38" s="841"/>
      <c r="D38" s="841"/>
      <c r="E38" s="841"/>
      <c r="F38" s="841"/>
      <c r="G38" s="841"/>
      <c r="H38" s="842"/>
      <c r="I38" s="328"/>
      <c r="J38" s="330"/>
      <c r="K38" s="269">
        <f>VLOOKUP(A38,EQUIPOS!A8:D165,4,FALSE)</f>
        <v>8342.0120812881287</v>
      </c>
      <c r="L38" s="423"/>
      <c r="M38" s="424">
        <v>8</v>
      </c>
      <c r="N38" s="272">
        <f>K38/M38</f>
        <v>1042.7515101610161</v>
      </c>
    </row>
    <row r="39" spans="1:14">
      <c r="A39" t="s">
        <v>312</v>
      </c>
      <c r="B39" s="840" t="str">
        <f>VLOOKUP(A39,EQUIPOS!A9:D154,3,FALSE)</f>
        <v>Retroexcavadora sobre oruga, potencia 138 HP, balde de 1,5 m3.</v>
      </c>
      <c r="C39" s="841"/>
      <c r="D39" s="841"/>
      <c r="E39" s="841"/>
      <c r="F39" s="841"/>
      <c r="G39" s="841"/>
      <c r="H39" s="842"/>
      <c r="I39" s="36"/>
      <c r="J39" s="37"/>
      <c r="K39" s="269">
        <f>VLOOKUP(A39,EQUIPOS!A9:D166,4,FALSE)</f>
        <v>223698.73840157755</v>
      </c>
      <c r="L39" s="276"/>
      <c r="M39" s="336">
        <v>8</v>
      </c>
      <c r="N39" s="272">
        <f>K39/M39</f>
        <v>27962.342300197193</v>
      </c>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N78*M41</f>
        <v>241.11460680720396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51071.772557002558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46" t="s">
        <v>376</v>
      </c>
      <c r="B48" s="43" t="str">
        <f>VLOOKUP(A48,MATERIALES!A5:D373,3,FALSE)</f>
        <v>Anfo</v>
      </c>
      <c r="C48" s="281"/>
      <c r="D48" s="281"/>
      <c r="E48" s="281"/>
      <c r="F48" s="281"/>
      <c r="G48" s="281"/>
      <c r="H48" s="281"/>
      <c r="I48" s="268"/>
      <c r="J48" s="224" t="str">
        <f>VLOOKUP(A48,MATERIALES!A4:D640,2,FALSE)</f>
        <v>kg</v>
      </c>
      <c r="K48" s="282">
        <v>0.3</v>
      </c>
      <c r="L48" s="267"/>
      <c r="M48" s="402">
        <f>VLOOKUP(A48,MATERIALES!A5:D396,4,FALSE)</f>
        <v>6506.7556797175021</v>
      </c>
      <c r="N48" s="272">
        <f>K48*M48</f>
        <v>1952.0267039152504</v>
      </c>
    </row>
    <row r="49" spans="1:14">
      <c r="A49" s="146" t="s">
        <v>424</v>
      </c>
      <c r="B49" s="43" t="str">
        <f>VLOOKUP(A49,MATERIALES!A6:D373,3,FALSE)</f>
        <v>Cordón detonante</v>
      </c>
      <c r="C49" s="425"/>
      <c r="D49" s="425"/>
      <c r="E49" s="425"/>
      <c r="F49" s="425"/>
      <c r="G49" s="425"/>
      <c r="H49" s="425"/>
      <c r="I49" s="425"/>
      <c r="J49" s="311" t="str">
        <f>VLOOKUP(A49,MATERIALES!A5:D641,2,FALSE)</f>
        <v>m</v>
      </c>
      <c r="K49" s="397">
        <v>3</v>
      </c>
      <c r="L49" s="421"/>
      <c r="M49" s="402">
        <f>VLOOKUP(A49,MATERIALES!A6:D397,4,FALSE)</f>
        <v>2330.6076828515961</v>
      </c>
      <c r="N49" s="272">
        <f t="shared" ref="N49:N54" si="0">K49*M49</f>
        <v>6991.8230485547883</v>
      </c>
    </row>
    <row r="50" spans="1:14">
      <c r="A50" s="146" t="s">
        <v>453</v>
      </c>
      <c r="B50" s="43" t="str">
        <f>VLOOKUP(A50,MATERIALES!A6:D373,3,FALSE)</f>
        <v>Explosivos  75% (INDUGEL)</v>
      </c>
      <c r="C50" s="425"/>
      <c r="D50" s="425"/>
      <c r="E50" s="425"/>
      <c r="F50" s="425"/>
      <c r="G50" s="425"/>
      <c r="H50" s="425"/>
      <c r="I50" s="425"/>
      <c r="J50" s="312" t="str">
        <f>VLOOKUP(A50,MATERIALES!A6:D642,2,FALSE)</f>
        <v>lb</v>
      </c>
      <c r="K50" s="397">
        <v>0.25</v>
      </c>
      <c r="L50" s="421"/>
      <c r="M50" s="402">
        <f>VLOOKUP(A50,MATERIALES!A6:D398,4,FALSE)</f>
        <v>12574.803374149613</v>
      </c>
      <c r="N50" s="272">
        <f t="shared" si="0"/>
        <v>3143.7008435374032</v>
      </c>
    </row>
    <row r="51" spans="1:14">
      <c r="A51" s="146"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VLOOKUP(A51,MATERIALES!A6:D399,4,FALSE)</f>
        <v>1255.6896925770618</v>
      </c>
      <c r="N51" s="272">
        <f t="shared" si="0"/>
        <v>1255.6896925770618</v>
      </c>
    </row>
    <row r="52" spans="1:14">
      <c r="A52" s="146" t="s">
        <v>552</v>
      </c>
      <c r="B52" s="43" t="str">
        <f>VLOOKUP(A52,MATERIALES!A7:D373,3,FALSE)</f>
        <v>Mecha Lenta</v>
      </c>
      <c r="C52" s="425"/>
      <c r="D52" s="425"/>
      <c r="E52" s="425"/>
      <c r="F52" s="425"/>
      <c r="G52" s="425"/>
      <c r="H52" s="425"/>
      <c r="I52" s="425"/>
      <c r="J52" s="312" t="str">
        <f>VLOOKUP(A52,MATERIALES!A6:D644,2,FALSE)</f>
        <v>m</v>
      </c>
      <c r="K52" s="397">
        <v>1</v>
      </c>
      <c r="L52" s="421"/>
      <c r="M52" s="402">
        <f>VLOOKUP(A52,MATERIALES!A7:D400,4,FALSE)</f>
        <v>13241.818576267196</v>
      </c>
      <c r="N52" s="272">
        <f t="shared" si="0"/>
        <v>13241.818576267196</v>
      </c>
    </row>
    <row r="53" spans="1:14">
      <c r="A53" s="205" t="s">
        <v>845</v>
      </c>
      <c r="B53" s="43" t="str">
        <f>VLOOKUP(A53,MATERIALES!A7:D373,3,FALSE)</f>
        <v>Escolta y transporte (una tarifa por cada m3 escoltado y transportado)</v>
      </c>
      <c r="C53" s="425"/>
      <c r="D53" s="425"/>
      <c r="E53" s="425"/>
      <c r="F53" s="425"/>
      <c r="G53" s="425"/>
      <c r="H53" s="425"/>
      <c r="I53" s="425"/>
      <c r="J53" s="312" t="str">
        <f>VLOOKUP(A53,MATERIALES!A6:D644,2,FALSE)</f>
        <v>kg</v>
      </c>
      <c r="K53" s="397">
        <v>0.45800000000000002</v>
      </c>
      <c r="L53" s="421"/>
      <c r="M53" s="402">
        <f>VLOOKUP(A53,MATERIALES!A7:D400,4,FALSE)</f>
        <v>11301.207233193558</v>
      </c>
      <c r="N53" s="272">
        <f>K53*M53</f>
        <v>5175.9529128026497</v>
      </c>
    </row>
    <row r="54" spans="1:14">
      <c r="A54" s="146" t="s">
        <v>442</v>
      </c>
      <c r="B54" s="43" t="str">
        <f>VLOOKUP(A54,MATERIALES!A8:D373,3,FALSE)</f>
        <v>Derechos de explotación y/o disposición de materiales</v>
      </c>
      <c r="C54" s="425"/>
      <c r="D54" s="425"/>
      <c r="E54" s="425"/>
      <c r="F54" s="425"/>
      <c r="G54" s="425"/>
      <c r="H54" s="425"/>
      <c r="I54" s="425"/>
      <c r="J54" s="312" t="str">
        <f>VLOOKUP(A54,MATERIALES!A7:D645,2,FALSE)</f>
        <v>m3</v>
      </c>
      <c r="K54" s="397">
        <v>1.3</v>
      </c>
      <c r="L54" s="421"/>
      <c r="M54" s="402">
        <f>VLOOKUP(A54,MATERIALES!A8:D401,4,FALSE)</f>
        <v>4109.5299029794751</v>
      </c>
      <c r="N54" s="272">
        <f t="shared" si="0"/>
        <v>5342.3888738733176</v>
      </c>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37103.400651527663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831">
        <f>VLOOKUP(A61,TRANSPORTE!A5:D117,4,FALSE)</f>
        <v>1404.1158416360727</v>
      </c>
      <c r="M61" s="832"/>
      <c r="N61" s="287">
        <f>K61*L61</f>
        <v>1825.3505941268945</v>
      </c>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1825.3505941268945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s="147" t="s">
        <v>15</v>
      </c>
      <c r="B72" s="49" t="str">
        <f>VLOOKUP(A72,'MANO DE OBRA'!A8:D68,3,FALSE)</f>
        <v>Obrero (6)</v>
      </c>
      <c r="C72" s="47"/>
      <c r="D72" s="47"/>
      <c r="E72" s="47"/>
      <c r="F72" s="47"/>
      <c r="G72" s="47"/>
      <c r="H72" s="47"/>
      <c r="I72" s="292">
        <f>K72/J72*100</f>
        <v>202996.19999999998</v>
      </c>
      <c r="J72" s="293">
        <v>185</v>
      </c>
      <c r="K72" s="294">
        <f>VLOOKUP(A72,'MANO DE OBRA'!A8:D99,4,FALSE)</f>
        <v>375542.97</v>
      </c>
      <c r="L72" s="50"/>
      <c r="M72" s="434">
        <v>20</v>
      </c>
      <c r="N72" s="395">
        <f>K72/M72</f>
        <v>18777.148499999999</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45"/>
    </row>
    <row r="78" spans="1:15" ht="15.75" thickBot="1">
      <c r="B78" s="833" t="s">
        <v>953</v>
      </c>
      <c r="C78" s="834"/>
      <c r="D78" s="834"/>
      <c r="E78" s="834"/>
      <c r="F78" s="834"/>
      <c r="G78" s="834"/>
      <c r="H78" s="834"/>
      <c r="I78" s="834"/>
      <c r="J78" s="834"/>
      <c r="K78" s="834"/>
      <c r="L78" s="834"/>
      <c r="M78" s="835"/>
      <c r="N78" s="301">
        <f>SUM(N72:N77)</f>
        <v>24111.460680720396</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114111.98448337751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22822.396896675506</v>
      </c>
      <c r="M85" s="862"/>
      <c r="N85" s="51"/>
    </row>
    <row r="86" spans="1:14">
      <c r="B86" s="89" t="s">
        <v>973</v>
      </c>
      <c r="C86" s="90"/>
      <c r="D86" s="90"/>
      <c r="E86" s="90"/>
      <c r="F86" s="90"/>
      <c r="G86" s="90"/>
      <c r="H86" s="90"/>
      <c r="I86" s="87"/>
      <c r="J86" s="88"/>
      <c r="K86" s="304">
        <v>0.05</v>
      </c>
      <c r="L86" s="861">
        <f>N80*K86</f>
        <v>5705.5992241688764</v>
      </c>
      <c r="M86" s="862"/>
      <c r="N86" s="51"/>
    </row>
    <row r="87" spans="1:14" ht="15.75" thickBot="1">
      <c r="B87" s="91" t="s">
        <v>974</v>
      </c>
      <c r="C87" s="92"/>
      <c r="D87" s="92"/>
      <c r="E87" s="92"/>
      <c r="F87" s="92"/>
      <c r="G87" s="92"/>
      <c r="H87" s="92"/>
      <c r="I87" s="93"/>
      <c r="J87" s="94"/>
      <c r="K87" s="305">
        <v>0.05</v>
      </c>
      <c r="L87" s="863">
        <f>N80*K87</f>
        <v>5705.5992241688764</v>
      </c>
      <c r="M87" s="864"/>
      <c r="N87" s="51"/>
    </row>
    <row r="88" spans="1:14" ht="15.75" thickBot="1">
      <c r="B88" s="827" t="s">
        <v>953</v>
      </c>
      <c r="C88" s="828"/>
      <c r="D88" s="828"/>
      <c r="E88" s="828"/>
      <c r="F88" s="828"/>
      <c r="G88" s="828"/>
      <c r="H88" s="828"/>
      <c r="I88" s="828"/>
      <c r="J88" s="828"/>
      <c r="K88" s="828"/>
      <c r="L88" s="828"/>
      <c r="M88" s="829"/>
      <c r="N88" s="52">
        <f>L85+L86+L87</f>
        <v>34233.595345013258</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148345.57982839076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2.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129</v>
      </c>
      <c r="B36" s="840" t="str">
        <f>VLOOKUP(A36,EQUIPOS!A6:D154,3,FALSE)</f>
        <v xml:space="preserve">Buldozer, Potencia al volante de 140 HP, motor de 2200 RPM, longitud de hoja 4,80m. </v>
      </c>
      <c r="C36" s="841"/>
      <c r="D36" s="841"/>
      <c r="E36" s="841"/>
      <c r="F36" s="841"/>
      <c r="G36" s="841"/>
      <c r="H36" s="842"/>
      <c r="I36" s="267"/>
      <c r="J36" s="268"/>
      <c r="K36" s="269">
        <f>VLOOKUP(A36,EQUIPOS!A6:D163,4,FALSE)</f>
        <v>200601.13883795397</v>
      </c>
      <c r="L36" s="270"/>
      <c r="M36" s="336">
        <v>100</v>
      </c>
      <c r="N36" s="272">
        <f>K36/M36</f>
        <v>2006.0113883795398</v>
      </c>
    </row>
    <row r="37" spans="1:14">
      <c r="A37" s="113" t="s">
        <v>312</v>
      </c>
      <c r="B37" s="840" t="str">
        <f>VLOOKUP(A37,EQUIPOS!A7:D154,3,FALSE)</f>
        <v>Retroexcavadora sobre oruga, potencia 138 HP, balde de 1,5 m3.</v>
      </c>
      <c r="C37" s="841"/>
      <c r="D37" s="841"/>
      <c r="E37" s="841"/>
      <c r="F37" s="841"/>
      <c r="G37" s="841"/>
      <c r="H37" s="842"/>
      <c r="I37" s="421"/>
      <c r="J37" s="422"/>
      <c r="K37" s="269">
        <f>VLOOKUP(A37,EQUIPOS!A7:D164,4,FALSE)</f>
        <v>223698.73840157755</v>
      </c>
      <c r="L37" s="335"/>
      <c r="M37" s="336">
        <v>35</v>
      </c>
      <c r="N37" s="272">
        <f>K37/M37</f>
        <v>6391.3925257593583</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8.2809726290859995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8405.6848867679837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46" t="s">
        <v>442</v>
      </c>
      <c r="B48" s="43" t="str">
        <f>VLOOKUP(A48,MATERIALES!A5:D373,3,FALSE)</f>
        <v>Derechos de explotación y/o disposición de materiales</v>
      </c>
      <c r="C48" s="281"/>
      <c r="D48" s="281"/>
      <c r="E48" s="281"/>
      <c r="F48" s="281"/>
      <c r="G48" s="281"/>
      <c r="H48" s="281"/>
      <c r="I48" s="268"/>
      <c r="J48" s="224" t="str">
        <f>VLOOKUP(A48,MATERIALES!A4:D640,2,FALSE)</f>
        <v>m3</v>
      </c>
      <c r="K48" s="282">
        <v>1.3</v>
      </c>
      <c r="L48" s="267"/>
      <c r="M48" s="402">
        <f>VLOOKUP(A48,MATERIALES!A5:D396,4,FALSE)</f>
        <v>4109.5299029794751</v>
      </c>
      <c r="N48" s="272">
        <f>K48*M48</f>
        <v>5342.3888738733176</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7" t="s">
        <v>953</v>
      </c>
      <c r="C55" s="828"/>
      <c r="D55" s="828"/>
      <c r="E55" s="828"/>
      <c r="F55" s="828"/>
      <c r="G55" s="828"/>
      <c r="H55" s="828"/>
      <c r="I55" s="828"/>
      <c r="J55" s="828"/>
      <c r="K55" s="828"/>
      <c r="L55" s="828"/>
      <c r="M55" s="829"/>
      <c r="N55" s="394">
        <f>SUM(N48:N54)</f>
        <v>5342.3888738733176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831">
        <f>VLOOKUP(A60,TRANSPORTE!A5:D117,4,FALSE)</f>
        <v>1404.1158416360727</v>
      </c>
      <c r="M60" s="832"/>
      <c r="N60" s="287">
        <f>K60*L60</f>
        <v>1825.3505941268945</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1825.3505941268945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2">
        <v>280</v>
      </c>
      <c r="N72" s="395">
        <f>K72/M72</f>
        <v>447.07496428571426</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828.09726290859999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16401.521617676797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3280.3043235353598</v>
      </c>
      <c r="M84" s="862"/>
      <c r="N84" s="51"/>
    </row>
    <row r="85" spans="1:14">
      <c r="B85" s="89" t="s">
        <v>973</v>
      </c>
      <c r="C85" s="90"/>
      <c r="D85" s="90"/>
      <c r="E85" s="90"/>
      <c r="F85" s="90"/>
      <c r="G85" s="90"/>
      <c r="H85" s="90"/>
      <c r="I85" s="87"/>
      <c r="J85" s="88"/>
      <c r="K85" s="304">
        <v>0.05</v>
      </c>
      <c r="L85" s="861">
        <f>N79*K85</f>
        <v>820.07608088383995</v>
      </c>
      <c r="M85" s="862"/>
      <c r="N85" s="51"/>
    </row>
    <row r="86" spans="1:14" ht="15.75" thickBot="1">
      <c r="B86" s="91" t="s">
        <v>974</v>
      </c>
      <c r="C86" s="92"/>
      <c r="D86" s="92"/>
      <c r="E86" s="92"/>
      <c r="F86" s="92"/>
      <c r="G86" s="92"/>
      <c r="H86" s="92"/>
      <c r="I86" s="93"/>
      <c r="J86" s="94"/>
      <c r="K86" s="305">
        <v>0.05</v>
      </c>
      <c r="L86" s="863">
        <f>N79*K86</f>
        <v>820.07608088383995</v>
      </c>
      <c r="M86" s="864"/>
      <c r="N86" s="51"/>
    </row>
    <row r="87" spans="1:14" ht="15.75" thickBot="1">
      <c r="B87" s="827" t="s">
        <v>953</v>
      </c>
      <c r="C87" s="828"/>
      <c r="D87" s="828"/>
      <c r="E87" s="828"/>
      <c r="F87" s="828"/>
      <c r="G87" s="828"/>
      <c r="H87" s="828"/>
      <c r="I87" s="828"/>
      <c r="J87" s="828"/>
      <c r="K87" s="828"/>
      <c r="L87" s="828"/>
      <c r="M87" s="829"/>
      <c r="N87" s="52">
        <f>L84+L85+L86</f>
        <v>4920.4564853030406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21321.97810297984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7.75" customHeight="1" thickBot="1">
      <c r="B29" s="71" t="s">
        <v>943</v>
      </c>
      <c r="C29" s="836" t="s">
        <v>944</v>
      </c>
      <c r="D29" s="837"/>
      <c r="E29" s="837"/>
      <c r="F29" s="837"/>
      <c r="G29" s="837"/>
      <c r="H29" s="837"/>
      <c r="I29" s="837"/>
      <c r="J29" s="72"/>
      <c r="K29" s="342" t="s">
        <v>2215</v>
      </c>
      <c r="L29" s="838" t="s">
        <v>945</v>
      </c>
      <c r="M29" s="839"/>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08" t="s">
        <v>944</v>
      </c>
      <c r="C34" s="809"/>
      <c r="D34" s="809"/>
      <c r="E34" s="809"/>
      <c r="F34" s="809"/>
      <c r="G34" s="809"/>
      <c r="H34" s="810"/>
      <c r="I34" s="811" t="s">
        <v>948</v>
      </c>
      <c r="J34" s="812"/>
      <c r="K34" s="69" t="s">
        <v>949</v>
      </c>
      <c r="L34" s="813" t="s">
        <v>950</v>
      </c>
      <c r="M34" s="810"/>
      <c r="N34" s="70" t="s">
        <v>951</v>
      </c>
    </row>
    <row r="35" spans="1:14">
      <c r="A35" s="113" t="s">
        <v>263</v>
      </c>
      <c r="B35" s="840" t="str">
        <f>VLOOKUP(A35,EQUIPOS!A6:D154,3,FALSE)</f>
        <v xml:space="preserve">Motobomba 4 pulgadas
</v>
      </c>
      <c r="C35" s="841"/>
      <c r="D35" s="841"/>
      <c r="E35" s="841"/>
      <c r="F35" s="841"/>
      <c r="G35" s="841"/>
      <c r="H35" s="842"/>
      <c r="I35" s="267"/>
      <c r="J35" s="268"/>
      <c r="K35" s="269">
        <f>VLOOKUP(A35,EQUIPOS!A6:D163,4,FALSE)</f>
        <v>11235.919423249468</v>
      </c>
      <c r="L35" s="270"/>
      <c r="M35" s="336">
        <v>21</v>
      </c>
      <c r="N35" s="272">
        <f>K35/M35</f>
        <v>535.04378205949854</v>
      </c>
    </row>
    <row r="36" spans="1:14">
      <c r="A36" s="113" t="s">
        <v>129</v>
      </c>
      <c r="B36" s="840" t="str">
        <f>VLOOKUP(A36,EQUIPOS!A7:D154,3,FALSE)</f>
        <v xml:space="preserve">Buldozer, Potencia al volante de 140 HP, motor de 2200 RPM, longitud de hoja 4,80m. </v>
      </c>
      <c r="C36" s="841"/>
      <c r="D36" s="841"/>
      <c r="E36" s="841"/>
      <c r="F36" s="841"/>
      <c r="G36" s="841"/>
      <c r="H36" s="842"/>
      <c r="I36" s="421"/>
      <c r="J36" s="422"/>
      <c r="K36" s="269">
        <f>VLOOKUP(A36,EQUIPOS!A7:D164,4,FALSE)</f>
        <v>200601.13883795397</v>
      </c>
      <c r="L36" s="335"/>
      <c r="M36" s="336">
        <v>100</v>
      </c>
      <c r="N36" s="272">
        <f>K36/M36</f>
        <v>2006.0113883795398</v>
      </c>
    </row>
    <row r="37" spans="1:14">
      <c r="A37" s="113" t="s">
        <v>312</v>
      </c>
      <c r="B37" s="840" t="str">
        <f>VLOOKUP(A37,EQUIPOS!A8:D154,3,FALSE)</f>
        <v>Retroexcavadora sobre oruga, potencia 138 HP, balde de 1,5 m3.</v>
      </c>
      <c r="C37" s="841"/>
      <c r="D37" s="841"/>
      <c r="E37" s="841"/>
      <c r="F37" s="841"/>
      <c r="G37" s="841"/>
      <c r="H37" s="842"/>
      <c r="I37" s="328"/>
      <c r="J37" s="330"/>
      <c r="K37" s="269">
        <f>VLOOKUP(A37,EQUIPOS!A8:D165,4,FALSE)</f>
        <v>223698.73840157755</v>
      </c>
      <c r="L37" s="423"/>
      <c r="M37" s="424">
        <v>21</v>
      </c>
      <c r="N37" s="272">
        <f>K37/M37</f>
        <v>10652.320876265598</v>
      </c>
    </row>
    <row r="38" spans="1:14">
      <c r="B38" s="840"/>
      <c r="C38" s="841"/>
      <c r="D38" s="841"/>
      <c r="E38" s="841"/>
      <c r="F38" s="841"/>
      <c r="G38" s="841"/>
      <c r="H38" s="842"/>
      <c r="I38" s="36"/>
      <c r="J38" s="37"/>
      <c r="K38" s="269"/>
      <c r="L38" s="276"/>
      <c r="M38" s="336"/>
      <c r="N38" s="272"/>
    </row>
    <row r="39" spans="1:14">
      <c r="B39" s="320"/>
      <c r="C39" s="321"/>
      <c r="D39" s="321"/>
      <c r="E39" s="321"/>
      <c r="F39" s="323"/>
      <c r="G39" s="323"/>
      <c r="H39" s="125"/>
      <c r="I39" s="36"/>
      <c r="J39" s="37"/>
      <c r="K39" s="269"/>
      <c r="L39" s="276"/>
      <c r="M39" s="277"/>
      <c r="N39" s="273"/>
    </row>
    <row r="40" spans="1:14">
      <c r="B40" s="847" t="s">
        <v>952</v>
      </c>
      <c r="C40" s="848"/>
      <c r="D40" s="848"/>
      <c r="E40" s="38"/>
      <c r="F40" s="39"/>
      <c r="G40" s="39"/>
      <c r="H40" s="40"/>
      <c r="I40" s="36"/>
      <c r="J40" s="37"/>
      <c r="K40" s="279"/>
      <c r="L40" s="276"/>
      <c r="M40" s="401">
        <v>0.01</v>
      </c>
      <c r="N40" s="344">
        <f>N76*M40</f>
        <v>13.801621048476665</v>
      </c>
    </row>
    <row r="41" spans="1:14" ht="15.75" thickBot="1">
      <c r="B41" s="840"/>
      <c r="C41" s="841"/>
      <c r="D41" s="841"/>
      <c r="E41" s="841"/>
      <c r="F41" s="841"/>
      <c r="G41" s="841"/>
      <c r="H41" s="842"/>
      <c r="I41" s="849"/>
      <c r="J41" s="850"/>
      <c r="K41" s="41"/>
      <c r="L41" s="851"/>
      <c r="M41" s="852"/>
      <c r="N41" s="105"/>
    </row>
    <row r="42" spans="1:14" ht="15.75" thickBot="1">
      <c r="B42" s="827" t="s">
        <v>953</v>
      </c>
      <c r="C42" s="828"/>
      <c r="D42" s="828"/>
      <c r="E42" s="828"/>
      <c r="F42" s="828"/>
      <c r="G42" s="828"/>
      <c r="H42" s="828"/>
      <c r="I42" s="828"/>
      <c r="J42" s="828"/>
      <c r="K42" s="828"/>
      <c r="L42" s="828"/>
      <c r="M42" s="829"/>
      <c r="N42" s="394">
        <f>SUM(N35:N41)</f>
        <v>13207.177667753112</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8" t="s">
        <v>944</v>
      </c>
      <c r="C46" s="819"/>
      <c r="D46" s="819"/>
      <c r="E46" s="819"/>
      <c r="F46" s="819"/>
      <c r="G46" s="819"/>
      <c r="H46" s="819"/>
      <c r="I46" s="820"/>
      <c r="J46" s="315" t="s">
        <v>945</v>
      </c>
      <c r="K46" s="85" t="s">
        <v>946</v>
      </c>
      <c r="L46" s="821" t="s">
        <v>955</v>
      </c>
      <c r="M46" s="820"/>
      <c r="N46" s="86" t="s">
        <v>951</v>
      </c>
    </row>
    <row r="47" spans="1:14">
      <c r="A47" s="146" t="s">
        <v>442</v>
      </c>
      <c r="B47" s="43" t="str">
        <f>VLOOKUP(A47,MATERIALES!A5:D373,3,FALSE)</f>
        <v>Derechos de explotación y/o disposición de materiales</v>
      </c>
      <c r="C47" s="281"/>
      <c r="D47" s="281"/>
      <c r="E47" s="281"/>
      <c r="F47" s="281"/>
      <c r="G47" s="281"/>
      <c r="H47" s="281"/>
      <c r="I47" s="268"/>
      <c r="J47" s="224" t="str">
        <f>VLOOKUP(A47,MATERIALES!A4:D640,2,FALSE)</f>
        <v>m3</v>
      </c>
      <c r="K47" s="282">
        <v>1.3</v>
      </c>
      <c r="L47" s="267"/>
      <c r="M47" s="402">
        <f>VLOOKUP(A47,MATERIALES!A5:D396,4,FALSE)</f>
        <v>4109.5299029794751</v>
      </c>
      <c r="N47" s="272">
        <f>K47*M47</f>
        <v>5342.3888738733176</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7" t="s">
        <v>953</v>
      </c>
      <c r="C54" s="828"/>
      <c r="D54" s="828"/>
      <c r="E54" s="828"/>
      <c r="F54" s="828"/>
      <c r="G54" s="828"/>
      <c r="H54" s="828"/>
      <c r="I54" s="828"/>
      <c r="J54" s="828"/>
      <c r="K54" s="828"/>
      <c r="L54" s="828"/>
      <c r="M54" s="829"/>
      <c r="N54" s="394">
        <f>SUM(N47:N53)</f>
        <v>5342.3888738733176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31">
        <f>VLOOKUP(A59,TRANSPORTE!A5:D117,4,FALSE)</f>
        <v>1404.1158416360727</v>
      </c>
      <c r="M59" s="832"/>
      <c r="N59" s="287">
        <f>K59*L59</f>
        <v>1825.3505941268945</v>
      </c>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1825.3505941268945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47"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4">
        <v>168</v>
      </c>
      <c r="N70" s="395">
        <f>K70/M70</f>
        <v>745.12494047619043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127"/>
    </row>
    <row r="76" spans="1:15" ht="15.75" thickBot="1">
      <c r="B76" s="833" t="s">
        <v>953</v>
      </c>
      <c r="C76" s="834"/>
      <c r="D76" s="834"/>
      <c r="E76" s="834"/>
      <c r="F76" s="834"/>
      <c r="G76" s="834"/>
      <c r="H76" s="834"/>
      <c r="I76" s="834"/>
      <c r="J76" s="834"/>
      <c r="K76" s="834"/>
      <c r="L76" s="834"/>
      <c r="M76" s="835"/>
      <c r="N76" s="460">
        <f>SUM(N70:N75)</f>
        <v>1380.1621048476666</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N42+N54+N65+N76</f>
        <v>21755.079240600993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4351.0158481201988</v>
      </c>
      <c r="M83" s="862"/>
      <c r="N83" s="51"/>
    </row>
    <row r="84" spans="1:14">
      <c r="B84" s="89" t="s">
        <v>973</v>
      </c>
      <c r="C84" s="90"/>
      <c r="D84" s="90"/>
      <c r="E84" s="90"/>
      <c r="F84" s="90"/>
      <c r="G84" s="90"/>
      <c r="H84" s="90"/>
      <c r="I84" s="87"/>
      <c r="J84" s="88"/>
      <c r="K84" s="304">
        <v>0.05</v>
      </c>
      <c r="L84" s="861">
        <f>N78*K84</f>
        <v>1087.7539620300497</v>
      </c>
      <c r="M84" s="862"/>
      <c r="N84" s="51"/>
    </row>
    <row r="85" spans="1:14" ht="15.75" thickBot="1">
      <c r="B85" s="91" t="s">
        <v>974</v>
      </c>
      <c r="C85" s="92"/>
      <c r="D85" s="92"/>
      <c r="E85" s="92"/>
      <c r="F85" s="92"/>
      <c r="G85" s="92"/>
      <c r="H85" s="92"/>
      <c r="I85" s="93"/>
      <c r="J85" s="94"/>
      <c r="K85" s="305">
        <v>0.05</v>
      </c>
      <c r="L85" s="863">
        <f>N78*K85</f>
        <v>1087.7539620300497</v>
      </c>
      <c r="M85" s="864"/>
      <c r="N85" s="51"/>
    </row>
    <row r="86" spans="1:14" ht="15.75" thickBot="1">
      <c r="B86" s="827" t="s">
        <v>953</v>
      </c>
      <c r="C86" s="828"/>
      <c r="D86" s="828"/>
      <c r="E86" s="828"/>
      <c r="F86" s="828"/>
      <c r="G86" s="828"/>
      <c r="H86" s="828"/>
      <c r="I86" s="828"/>
      <c r="J86" s="828"/>
      <c r="K86" s="828"/>
      <c r="L86" s="828"/>
      <c r="M86" s="829"/>
      <c r="N86" s="52">
        <f>L83+L84+L85</f>
        <v>6526.5237721802978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28281.603012781292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7153.1573326085845</v>
      </c>
      <c r="L36" s="270"/>
      <c r="M36" s="336">
        <v>2.5</v>
      </c>
      <c r="N36" s="272">
        <f>K36/M36</f>
        <v>2861.2629330434338</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469.42871250000002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3330.6916455434339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58"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15138.782951417039</v>
      </c>
      <c r="N48" s="272">
        <f>K48*M48</f>
        <v>19680.417836842153</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1.4291462206165451</v>
      </c>
      <c r="N49" s="272">
        <f>K49*M49</f>
        <v>42.874386618496352</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19723.292223460649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1">
        <f>VLOOKUP(A60,TRANSPORTE!A5:D117,4,FALSE)</f>
        <v>1404.1158416360727</v>
      </c>
      <c r="M60" s="832"/>
      <c r="N60" s="287">
        <f>K60*L60</f>
        <v>1825.3505941268945</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1825.3505941268945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9388.5742499999997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34267.908713130979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6853.5817426261965</v>
      </c>
      <c r="M84" s="862"/>
      <c r="N84" s="51"/>
    </row>
    <row r="85" spans="1:14">
      <c r="B85" s="89" t="s">
        <v>973</v>
      </c>
      <c r="C85" s="90"/>
      <c r="D85" s="90"/>
      <c r="E85" s="90"/>
      <c r="F85" s="90"/>
      <c r="G85" s="90"/>
      <c r="H85" s="90"/>
      <c r="I85" s="87"/>
      <c r="J85" s="88"/>
      <c r="K85" s="304">
        <v>0.05</v>
      </c>
      <c r="L85" s="861">
        <f>N79*K85</f>
        <v>1713.3954356565491</v>
      </c>
      <c r="M85" s="862"/>
      <c r="N85" s="51"/>
    </row>
    <row r="86" spans="1:14" ht="15.75" thickBot="1">
      <c r="B86" s="91" t="s">
        <v>974</v>
      </c>
      <c r="C86" s="92"/>
      <c r="D86" s="92"/>
      <c r="E86" s="92"/>
      <c r="F86" s="92"/>
      <c r="G86" s="92"/>
      <c r="H86" s="92"/>
      <c r="I86" s="93"/>
      <c r="J86" s="94"/>
      <c r="K86" s="305">
        <v>0.05</v>
      </c>
      <c r="L86" s="863">
        <f>N79*K86</f>
        <v>1713.3954356565491</v>
      </c>
      <c r="M86" s="864"/>
      <c r="N86" s="51"/>
    </row>
    <row r="87" spans="1:14" ht="15.75" thickBot="1">
      <c r="B87" s="827" t="s">
        <v>953</v>
      </c>
      <c r="C87" s="828"/>
      <c r="D87" s="828"/>
      <c r="E87" s="828"/>
      <c r="F87" s="828"/>
      <c r="G87" s="828"/>
      <c r="H87" s="828"/>
      <c r="I87" s="828"/>
      <c r="J87" s="828"/>
      <c r="K87" s="828"/>
      <c r="L87" s="828"/>
      <c r="M87" s="829"/>
      <c r="N87" s="52">
        <f>L84+L85+L86</f>
        <v>10280.372613939293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44548.281327070275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7153.1573326085845</v>
      </c>
      <c r="L36" s="270"/>
      <c r="M36" s="336">
        <v>2.5</v>
      </c>
      <c r="N36" s="272">
        <f>K36/M36</f>
        <v>2861.2629330434338</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469.42871250000002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3330.6916455434339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58" t="s">
        <v>540</v>
      </c>
      <c r="B48" s="43" t="str">
        <f>VLOOKUP(A48,MATERIALES!A5:D373,3,FALSE)</f>
        <v>Material de Recebo Para Relleno</v>
      </c>
      <c r="C48" s="281"/>
      <c r="D48" s="281"/>
      <c r="E48" s="281"/>
      <c r="F48" s="281"/>
      <c r="G48" s="281"/>
      <c r="H48" s="281"/>
      <c r="I48" s="268"/>
      <c r="J48" s="224" t="str">
        <f>VLOOKUP(A48,MATERIALES!A4:D640,2,FALSE)</f>
        <v>m3</v>
      </c>
      <c r="K48" s="282">
        <v>1.3</v>
      </c>
      <c r="L48" s="267"/>
      <c r="M48" s="402">
        <f>VLOOKUP(A48,MATERIALES!A5:D396,4,FALSE)</f>
        <v>31049.781489178258</v>
      </c>
      <c r="N48" s="272">
        <f>K48*M48</f>
        <v>40364.715935931737</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1.4291462206165451</v>
      </c>
      <c r="N49" s="272">
        <f>K49*M49</f>
        <v>42.874386618496352</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40407.590322550233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1">
        <f>VLOOKUP(A60,TRANSPORTE!A5:D117,4,FALSE)</f>
        <v>1404.1158416360727</v>
      </c>
      <c r="M60" s="832"/>
      <c r="N60" s="287">
        <f>K60*L60</f>
        <v>1825.3505941268945</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45"/>
    </row>
    <row r="66" spans="1:15" ht="15.75" thickBot="1">
      <c r="B66" s="833" t="s">
        <v>953</v>
      </c>
      <c r="C66" s="834"/>
      <c r="D66" s="834"/>
      <c r="E66" s="834"/>
      <c r="F66" s="834"/>
      <c r="G66" s="834"/>
      <c r="H66" s="834"/>
      <c r="I66" s="834"/>
      <c r="J66" s="834"/>
      <c r="K66" s="834"/>
      <c r="L66" s="834"/>
      <c r="M66" s="835"/>
      <c r="N66" s="104">
        <f>N60+N61+N62+N63+N64</f>
        <v>1825.3505941268945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9388.5742499999997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54952.20681222056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10990.441362444113</v>
      </c>
      <c r="M84" s="862"/>
      <c r="N84" s="51"/>
    </row>
    <row r="85" spans="1:14">
      <c r="B85" s="89" t="s">
        <v>973</v>
      </c>
      <c r="C85" s="90"/>
      <c r="D85" s="90"/>
      <c r="E85" s="90"/>
      <c r="F85" s="90"/>
      <c r="G85" s="90"/>
      <c r="H85" s="90"/>
      <c r="I85" s="87"/>
      <c r="J85" s="88"/>
      <c r="K85" s="304">
        <v>0.05</v>
      </c>
      <c r="L85" s="861">
        <f>N79*K85</f>
        <v>2747.6103406110283</v>
      </c>
      <c r="M85" s="862"/>
      <c r="N85" s="51"/>
    </row>
    <row r="86" spans="1:14" ht="15.75" thickBot="1">
      <c r="B86" s="91" t="s">
        <v>974</v>
      </c>
      <c r="C86" s="92"/>
      <c r="D86" s="92"/>
      <c r="E86" s="92"/>
      <c r="F86" s="92"/>
      <c r="G86" s="92"/>
      <c r="H86" s="92"/>
      <c r="I86" s="93"/>
      <c r="J86" s="94"/>
      <c r="K86" s="305">
        <v>0.05</v>
      </c>
      <c r="L86" s="863">
        <f>N79*K86</f>
        <v>2747.6103406110283</v>
      </c>
      <c r="M86" s="864"/>
      <c r="N86" s="51"/>
    </row>
    <row r="87" spans="1:14" ht="15.75" thickBot="1">
      <c r="B87" s="827" t="s">
        <v>953</v>
      </c>
      <c r="C87" s="828"/>
      <c r="D87" s="828"/>
      <c r="E87" s="828"/>
      <c r="F87" s="828"/>
      <c r="G87" s="828"/>
      <c r="H87" s="828"/>
      <c r="I87" s="828"/>
      <c r="J87" s="828"/>
      <c r="K87" s="828"/>
      <c r="L87" s="828"/>
      <c r="M87" s="829"/>
      <c r="N87" s="52">
        <f>L84+L85+L86</f>
        <v>16485.662043666169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71437.868855886729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7153.1573326085845</v>
      </c>
      <c r="L36" s="270"/>
      <c r="M36" s="336">
        <v>2.5</v>
      </c>
      <c r="N36" s="272">
        <f>K36/M36</f>
        <v>2861.2629330434338</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469.42871250000002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3330.6916455434339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58" t="s">
        <v>515</v>
      </c>
      <c r="B48" s="43" t="str">
        <f>VLOOKUP(A48,MATERIALES!A5:D373,3,FALSE)</f>
        <v>Material  Granular Tipo SBG</v>
      </c>
      <c r="C48" s="281"/>
      <c r="D48" s="281"/>
      <c r="E48" s="281"/>
      <c r="F48" s="281"/>
      <c r="G48" s="281"/>
      <c r="H48" s="281"/>
      <c r="I48" s="268"/>
      <c r="J48" s="224" t="str">
        <f>VLOOKUP(A48,MATERIALES!A4:D640,2,FALSE)</f>
        <v>m3</v>
      </c>
      <c r="K48" s="282">
        <v>1.3</v>
      </c>
      <c r="L48" s="267"/>
      <c r="M48" s="402">
        <f>VLOOKUP(A48,MATERIALES!A5:D396,4,FALSE)</f>
        <v>51669.132591521236</v>
      </c>
      <c r="N48" s="272">
        <f>K48*M48</f>
        <v>67169.872368977609</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1.4291462206165451</v>
      </c>
      <c r="N49" s="272">
        <f>K49*M49</f>
        <v>42.874386618496352</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67212.746755596105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1">
        <f>VLOOKUP(A60,TRANSPORTE!A5:D117,4,FALSE)</f>
        <v>1404.1158416360727</v>
      </c>
      <c r="M60" s="832"/>
      <c r="N60" s="287">
        <f>K60*L60</f>
        <v>1825.3505941268945</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1825.3505941268945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9388.5742499999997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81757.363245266446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16351.47264905329</v>
      </c>
      <c r="M84" s="862"/>
      <c r="N84" s="51"/>
    </row>
    <row r="85" spans="1:14">
      <c r="B85" s="89" t="s">
        <v>973</v>
      </c>
      <c r="C85" s="90"/>
      <c r="D85" s="90"/>
      <c r="E85" s="90"/>
      <c r="F85" s="90"/>
      <c r="G85" s="90"/>
      <c r="H85" s="90"/>
      <c r="I85" s="87"/>
      <c r="J85" s="88"/>
      <c r="K85" s="304">
        <v>0.05</v>
      </c>
      <c r="L85" s="861">
        <f>N79*K85</f>
        <v>4087.8681622633226</v>
      </c>
      <c r="M85" s="862"/>
      <c r="N85" s="51"/>
    </row>
    <row r="86" spans="1:14" ht="15.75" thickBot="1">
      <c r="B86" s="91" t="s">
        <v>974</v>
      </c>
      <c r="C86" s="92"/>
      <c r="D86" s="92"/>
      <c r="E86" s="92"/>
      <c r="F86" s="92"/>
      <c r="G86" s="92"/>
      <c r="H86" s="92"/>
      <c r="I86" s="93"/>
      <c r="J86" s="94"/>
      <c r="K86" s="305">
        <v>0.05</v>
      </c>
      <c r="L86" s="863">
        <f>N79*K86</f>
        <v>4087.8681622633226</v>
      </c>
      <c r="M86" s="864"/>
      <c r="N86" s="51"/>
    </row>
    <row r="87" spans="1:14" ht="15.75" thickBot="1">
      <c r="B87" s="827" t="s">
        <v>953</v>
      </c>
      <c r="C87" s="828"/>
      <c r="D87" s="828"/>
      <c r="E87" s="828"/>
      <c r="F87" s="828"/>
      <c r="G87" s="828"/>
      <c r="H87" s="828"/>
      <c r="I87" s="828"/>
      <c r="J87" s="828"/>
      <c r="K87" s="828"/>
      <c r="L87" s="828"/>
      <c r="M87" s="829"/>
      <c r="N87" s="52">
        <f>L84+L85+L86</f>
        <v>24527.208973579935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106284.57221884638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162</v>
      </c>
      <c r="B36" s="840" t="str">
        <f>VLOOKUP(A36,EQUIPOS!A6:D154,3,FALSE)</f>
        <v>Compactador manual (SALTARIN) Peso de operación (Kg.) 52, Fuerza de impacto por golpe (KN) 12.</v>
      </c>
      <c r="C36" s="841"/>
      <c r="D36" s="841"/>
      <c r="E36" s="841"/>
      <c r="F36" s="841"/>
      <c r="G36" s="841"/>
      <c r="H36" s="842"/>
      <c r="I36" s="267"/>
      <c r="J36" s="268"/>
      <c r="K36" s="269">
        <f>VLOOKUP(A36,EQUIPOS!A6:D163,4,FALSE)</f>
        <v>7153.1573326085845</v>
      </c>
      <c r="L36" s="270"/>
      <c r="M36" s="336">
        <v>2.5</v>
      </c>
      <c r="N36" s="272">
        <f>K36/M36</f>
        <v>2861.2629330434338</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469.42871250000002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3330.6916455434339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58" t="s">
        <v>517</v>
      </c>
      <c r="B48" s="43" t="str">
        <f>VLOOKUP(A48,MATERIALES!A5:D373,3,FALSE)</f>
        <v>Material Granular Tipo  BG</v>
      </c>
      <c r="C48" s="281"/>
      <c r="D48" s="281"/>
      <c r="E48" s="281"/>
      <c r="F48" s="281"/>
      <c r="G48" s="281"/>
      <c r="H48" s="281"/>
      <c r="I48" s="268"/>
      <c r="J48" s="224" t="str">
        <f>VLOOKUP(A48,MATERIALES!A4:D640,2,FALSE)</f>
        <v>m3</v>
      </c>
      <c r="K48" s="282">
        <v>1.3</v>
      </c>
      <c r="L48" s="267"/>
      <c r="M48" s="402">
        <f>VLOOKUP(A48,MATERIALES!A5:D396,4,FALSE)</f>
        <v>58265.192071289908</v>
      </c>
      <c r="N48" s="272">
        <f>K48*M48</f>
        <v>75744.74969267688</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1.4291462206165451</v>
      </c>
      <c r="N49" s="272">
        <f>K49*M49</f>
        <v>42.874386618496352</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75787.624079295376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1">
        <f>VLOOKUP(A60,TRANSPORTE!A5:D117,4,FALSE)</f>
        <v>1404.1158416360727</v>
      </c>
      <c r="M60" s="832"/>
      <c r="N60" s="287">
        <f>K60*L60</f>
        <v>1825.3505941268945</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1825.3505941268945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9388.5742499999997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90332.240568965717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18066.448113793143</v>
      </c>
      <c r="M84" s="862"/>
      <c r="N84" s="51"/>
    </row>
    <row r="85" spans="1:14">
      <c r="B85" s="89" t="s">
        <v>973</v>
      </c>
      <c r="C85" s="90"/>
      <c r="D85" s="90"/>
      <c r="E85" s="90"/>
      <c r="F85" s="90"/>
      <c r="G85" s="90"/>
      <c r="H85" s="90"/>
      <c r="I85" s="87"/>
      <c r="J85" s="88"/>
      <c r="K85" s="304">
        <v>0.05</v>
      </c>
      <c r="L85" s="861">
        <f>N79*K85</f>
        <v>4516.6120284482859</v>
      </c>
      <c r="M85" s="862"/>
      <c r="N85" s="51"/>
    </row>
    <row r="86" spans="1:14" ht="15.75" thickBot="1">
      <c r="B86" s="91" t="s">
        <v>974</v>
      </c>
      <c r="C86" s="92"/>
      <c r="D86" s="92"/>
      <c r="E86" s="92"/>
      <c r="F86" s="92"/>
      <c r="G86" s="92"/>
      <c r="H86" s="92"/>
      <c r="I86" s="93"/>
      <c r="J86" s="94"/>
      <c r="K86" s="305">
        <v>0.05</v>
      </c>
      <c r="L86" s="863">
        <f>N79*K86</f>
        <v>4516.6120284482859</v>
      </c>
      <c r="M86" s="864"/>
      <c r="N86" s="51"/>
    </row>
    <row r="87" spans="1:14" ht="15.75" thickBot="1">
      <c r="B87" s="827" t="s">
        <v>953</v>
      </c>
      <c r="C87" s="828"/>
      <c r="D87" s="828"/>
      <c r="E87" s="828"/>
      <c r="F87" s="828"/>
      <c r="G87" s="828"/>
      <c r="H87" s="828"/>
      <c r="I87" s="828"/>
      <c r="J87" s="828"/>
      <c r="K87" s="828"/>
      <c r="L87" s="828"/>
      <c r="M87" s="829"/>
      <c r="N87" s="52">
        <f>L84+L85+L86</f>
        <v>27099.672170689715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117431.91273965544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113"/>
      <c r="B36" s="840"/>
      <c r="C36" s="841"/>
      <c r="D36" s="841"/>
      <c r="E36" s="841"/>
      <c r="F36" s="841"/>
      <c r="G36" s="841"/>
      <c r="H36" s="842"/>
      <c r="I36" s="267"/>
      <c r="J36" s="268"/>
      <c r="K36" s="269"/>
      <c r="L36" s="270"/>
      <c r="M36" s="336"/>
      <c r="N36" s="272"/>
      <c r="P36" s="106"/>
    </row>
    <row r="37" spans="1:16">
      <c r="A37" s="113"/>
      <c r="B37" s="840"/>
      <c r="C37" s="841"/>
      <c r="D37" s="841"/>
      <c r="E37" s="841"/>
      <c r="F37" s="841"/>
      <c r="G37" s="841"/>
      <c r="H37" s="842"/>
      <c r="I37" s="421"/>
      <c r="J37" s="422"/>
      <c r="K37" s="269"/>
      <c r="L37" s="335"/>
      <c r="M37" s="336"/>
      <c r="N37" s="272"/>
      <c r="P37" s="103"/>
    </row>
    <row r="38" spans="1:16">
      <c r="A38" s="113"/>
      <c r="B38" s="840"/>
      <c r="C38" s="841"/>
      <c r="D38" s="841"/>
      <c r="E38" s="841"/>
      <c r="F38" s="841"/>
      <c r="G38" s="841"/>
      <c r="H38" s="842"/>
      <c r="I38" s="328"/>
      <c r="J38" s="330"/>
      <c r="K38" s="269"/>
      <c r="L38" s="423"/>
      <c r="M38" s="424"/>
      <c r="N38" s="272"/>
      <c r="P38" s="106"/>
    </row>
    <row r="39" spans="1:16">
      <c r="B39" s="840"/>
      <c r="C39" s="841"/>
      <c r="D39" s="841"/>
      <c r="E39" s="841"/>
      <c r="F39" s="841"/>
      <c r="G39" s="841"/>
      <c r="H39" s="842"/>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7" t="s">
        <v>952</v>
      </c>
      <c r="C41" s="848"/>
      <c r="D41" s="848"/>
      <c r="E41" s="38"/>
      <c r="F41" s="39"/>
      <c r="G41" s="39"/>
      <c r="H41" s="40"/>
      <c r="I41" s="36"/>
      <c r="J41" s="37"/>
      <c r="K41" s="279"/>
      <c r="L41" s="276"/>
      <c r="M41" s="401">
        <v>0.05</v>
      </c>
      <c r="N41" s="344">
        <f>N77*M41</f>
        <v>469.42871250000002</v>
      </c>
      <c r="P41" s="106"/>
    </row>
    <row r="42" spans="1:16" ht="15.75" thickBot="1">
      <c r="B42" s="840"/>
      <c r="C42" s="841"/>
      <c r="D42" s="841"/>
      <c r="E42" s="841"/>
      <c r="F42" s="841"/>
      <c r="G42" s="841"/>
      <c r="H42" s="842"/>
      <c r="I42" s="849"/>
      <c r="J42" s="850"/>
      <c r="K42" s="41"/>
      <c r="L42" s="851"/>
      <c r="M42" s="852"/>
      <c r="N42" s="105"/>
    </row>
    <row r="43" spans="1:16" ht="15.75" thickBot="1">
      <c r="B43" s="827" t="s">
        <v>953</v>
      </c>
      <c r="C43" s="828"/>
      <c r="D43" s="828"/>
      <c r="E43" s="828"/>
      <c r="F43" s="828"/>
      <c r="G43" s="828"/>
      <c r="H43" s="828"/>
      <c r="I43" s="828"/>
      <c r="J43" s="828"/>
      <c r="K43" s="828"/>
      <c r="L43" s="828"/>
      <c r="M43" s="829"/>
      <c r="N43" s="394">
        <f>SUM(N36:N42)</f>
        <v>469.42871250000002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8" t="s">
        <v>944</v>
      </c>
      <c r="C47" s="819"/>
      <c r="D47" s="819"/>
      <c r="E47" s="819"/>
      <c r="F47" s="819"/>
      <c r="G47" s="819"/>
      <c r="H47" s="819"/>
      <c r="I47" s="820"/>
      <c r="J47" s="315" t="s">
        <v>945</v>
      </c>
      <c r="K47" s="85" t="s">
        <v>946</v>
      </c>
      <c r="L47" s="821" t="s">
        <v>955</v>
      </c>
      <c r="M47" s="820"/>
      <c r="N47" s="86" t="s">
        <v>951</v>
      </c>
    </row>
    <row r="48" spans="1:16">
      <c r="A48" s="158" t="s">
        <v>544</v>
      </c>
      <c r="B48" s="43" t="str">
        <f>VLOOKUP(A48,MATERIALES!A5:D373,3,FALSE)</f>
        <v>Material filtrante (6´´)</v>
      </c>
      <c r="C48" s="281"/>
      <c r="D48" s="281"/>
      <c r="E48" s="281"/>
      <c r="F48" s="281"/>
      <c r="G48" s="281"/>
      <c r="H48" s="281"/>
      <c r="I48" s="268"/>
      <c r="J48" s="224" t="str">
        <f>VLOOKUP(A48,MATERIALES!A4:D640,2,FALSE)</f>
        <v>m3</v>
      </c>
      <c r="K48" s="282">
        <v>1.3</v>
      </c>
      <c r="L48" s="267"/>
      <c r="M48" s="402">
        <f>VLOOKUP(A48,MATERIALES!A5:D396,4,FALSE)</f>
        <v>54337.117606061955</v>
      </c>
      <c r="N48" s="272">
        <f>K48*M48</f>
        <v>70638.252887880546</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70638.252887880546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1">
        <f>VLOOKUP(A60,TRANSPORTE!A5:D117,4,FALSE)</f>
        <v>1404.1158416360727</v>
      </c>
      <c r="M60" s="832"/>
      <c r="N60" s="287">
        <f>K60*L60</f>
        <v>1825.3505941268945</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1825.3505941268945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9388.5742499999997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82321.606444507444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16464.32128890149</v>
      </c>
      <c r="M84" s="862"/>
      <c r="N84" s="51"/>
    </row>
    <row r="85" spans="1:14">
      <c r="B85" s="89" t="s">
        <v>973</v>
      </c>
      <c r="C85" s="90"/>
      <c r="D85" s="90"/>
      <c r="E85" s="90"/>
      <c r="F85" s="90"/>
      <c r="G85" s="90"/>
      <c r="H85" s="90"/>
      <c r="I85" s="87"/>
      <c r="J85" s="88"/>
      <c r="K85" s="304">
        <v>0.05</v>
      </c>
      <c r="L85" s="861">
        <f>N79*K85</f>
        <v>4116.0803222253726</v>
      </c>
      <c r="M85" s="862"/>
      <c r="N85" s="51"/>
    </row>
    <row r="86" spans="1:14" ht="15.75" thickBot="1">
      <c r="B86" s="91" t="s">
        <v>974</v>
      </c>
      <c r="C86" s="92"/>
      <c r="D86" s="92"/>
      <c r="E86" s="92"/>
      <c r="F86" s="92"/>
      <c r="G86" s="92"/>
      <c r="H86" s="92"/>
      <c r="I86" s="93"/>
      <c r="J86" s="94"/>
      <c r="K86" s="305">
        <v>0.05</v>
      </c>
      <c r="L86" s="863">
        <f>N79*K86</f>
        <v>4116.0803222253726</v>
      </c>
      <c r="M86" s="864"/>
      <c r="N86" s="51"/>
    </row>
    <row r="87" spans="1:14" ht="15.75" thickBot="1">
      <c r="B87" s="827" t="s">
        <v>953</v>
      </c>
      <c r="C87" s="828"/>
      <c r="D87" s="828"/>
      <c r="E87" s="828"/>
      <c r="F87" s="828"/>
      <c r="G87" s="828"/>
      <c r="H87" s="828"/>
      <c r="I87" s="828"/>
      <c r="J87" s="828"/>
      <c r="K87" s="828"/>
      <c r="L87" s="828"/>
      <c r="M87" s="829"/>
      <c r="N87" s="52">
        <f>L84+L85+L86</f>
        <v>24696.481933352239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107018.08837785968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113"/>
      <c r="B36" s="840"/>
      <c r="C36" s="841"/>
      <c r="D36" s="841"/>
      <c r="E36" s="841"/>
      <c r="F36" s="841"/>
      <c r="G36" s="841"/>
      <c r="H36" s="842"/>
      <c r="I36" s="267"/>
      <c r="J36" s="268"/>
      <c r="K36" s="269"/>
      <c r="L36" s="270"/>
      <c r="M36" s="336"/>
      <c r="N36" s="272"/>
      <c r="P36" s="106"/>
    </row>
    <row r="37" spans="1:16">
      <c r="A37" s="113"/>
      <c r="B37" s="840"/>
      <c r="C37" s="841"/>
      <c r="D37" s="841"/>
      <c r="E37" s="841"/>
      <c r="F37" s="841"/>
      <c r="G37" s="841"/>
      <c r="H37" s="842"/>
      <c r="I37" s="421"/>
      <c r="J37" s="422"/>
      <c r="K37" s="269"/>
      <c r="L37" s="335"/>
      <c r="M37" s="336"/>
      <c r="N37" s="272"/>
      <c r="P37" s="103"/>
    </row>
    <row r="38" spans="1:16">
      <c r="A38" s="113"/>
      <c r="B38" s="840"/>
      <c r="C38" s="841"/>
      <c r="D38" s="841"/>
      <c r="E38" s="841"/>
      <c r="F38" s="841"/>
      <c r="G38" s="841"/>
      <c r="H38" s="842"/>
      <c r="I38" s="328"/>
      <c r="J38" s="330"/>
      <c r="K38" s="269"/>
      <c r="L38" s="423"/>
      <c r="M38" s="424"/>
      <c r="N38" s="272"/>
      <c r="P38" s="106"/>
    </row>
    <row r="39" spans="1:16">
      <c r="B39" s="840"/>
      <c r="C39" s="841"/>
      <c r="D39" s="841"/>
      <c r="E39" s="841"/>
      <c r="F39" s="841"/>
      <c r="G39" s="841"/>
      <c r="H39" s="842"/>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7" t="s">
        <v>952</v>
      </c>
      <c r="C41" s="848"/>
      <c r="D41" s="848"/>
      <c r="E41" s="38"/>
      <c r="F41" s="39"/>
      <c r="G41" s="39"/>
      <c r="H41" s="40"/>
      <c r="I41" s="36"/>
      <c r="J41" s="37"/>
      <c r="K41" s="279"/>
      <c r="L41" s="276"/>
      <c r="M41" s="401">
        <v>0.05</v>
      </c>
      <c r="N41" s="344">
        <f>N77*M41</f>
        <v>469.42871250000002</v>
      </c>
      <c r="P41" s="106"/>
    </row>
    <row r="42" spans="1:16" ht="15.75" thickBot="1">
      <c r="B42" s="840"/>
      <c r="C42" s="841"/>
      <c r="D42" s="841"/>
      <c r="E42" s="841"/>
      <c r="F42" s="841"/>
      <c r="G42" s="841"/>
      <c r="H42" s="842"/>
      <c r="I42" s="849"/>
      <c r="J42" s="850"/>
      <c r="K42" s="41"/>
      <c r="L42" s="851"/>
      <c r="M42" s="852"/>
      <c r="N42" s="105"/>
    </row>
    <row r="43" spans="1:16" ht="15.75" thickBot="1">
      <c r="B43" s="827" t="s">
        <v>953</v>
      </c>
      <c r="C43" s="828"/>
      <c r="D43" s="828"/>
      <c r="E43" s="828"/>
      <c r="F43" s="828"/>
      <c r="G43" s="828"/>
      <c r="H43" s="828"/>
      <c r="I43" s="828"/>
      <c r="J43" s="828"/>
      <c r="K43" s="828"/>
      <c r="L43" s="828"/>
      <c r="M43" s="829"/>
      <c r="N43" s="394">
        <f>SUM(N36:N42)</f>
        <v>469.42871250000002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8" t="s">
        <v>944</v>
      </c>
      <c r="C47" s="819"/>
      <c r="D47" s="819"/>
      <c r="E47" s="819"/>
      <c r="F47" s="819"/>
      <c r="G47" s="819"/>
      <c r="H47" s="819"/>
      <c r="I47" s="820"/>
      <c r="J47" s="315" t="s">
        <v>945</v>
      </c>
      <c r="K47" s="85" t="s">
        <v>946</v>
      </c>
      <c r="L47" s="821" t="s">
        <v>955</v>
      </c>
      <c r="M47" s="820"/>
      <c r="N47" s="86" t="s">
        <v>951</v>
      </c>
    </row>
    <row r="48" spans="1:16">
      <c r="A48" s="158" t="s">
        <v>474</v>
      </c>
      <c r="B48" s="43" t="str">
        <f>VLOOKUP(A48,MATERIALES!A5:D373,3,FALSE)</f>
        <v>Gravilla</v>
      </c>
      <c r="C48" s="281"/>
      <c r="D48" s="281"/>
      <c r="E48" s="281"/>
      <c r="F48" s="281"/>
      <c r="G48" s="281"/>
      <c r="H48" s="281"/>
      <c r="I48" s="268"/>
      <c r="J48" s="224" t="str">
        <f>VLOOKUP(A48,MATERIALES!A4:D640,2,FALSE)</f>
        <v>m3</v>
      </c>
      <c r="K48" s="282">
        <v>1.3</v>
      </c>
      <c r="L48" s="267"/>
      <c r="M48" s="402">
        <f>VLOOKUP(A48,MATERIALES!A5:D396,4,FALSE)</f>
        <v>61411.512443139567</v>
      </c>
      <c r="N48" s="272">
        <f>K48*M48</f>
        <v>79834.966176081434</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79834.966176081434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1">
        <f>VLOOKUP(A60,TRANSPORTE!A5:D117,4,FALSE)</f>
        <v>1404.1158416360727</v>
      </c>
      <c r="M60" s="832"/>
      <c r="N60" s="287">
        <f>K60*L60</f>
        <v>1825.3505941268945</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1825.3505941268945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59"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20</v>
      </c>
      <c r="N71" s="395">
        <f>K71/M71</f>
        <v>9388.5742499999997</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9388.5742499999997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91518.319732708333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18303.663946541667</v>
      </c>
      <c r="M84" s="862"/>
      <c r="N84" s="51"/>
    </row>
    <row r="85" spans="1:14">
      <c r="B85" s="89" t="s">
        <v>973</v>
      </c>
      <c r="C85" s="90"/>
      <c r="D85" s="90"/>
      <c r="E85" s="90"/>
      <c r="F85" s="90"/>
      <c r="G85" s="90"/>
      <c r="H85" s="90"/>
      <c r="I85" s="87"/>
      <c r="J85" s="88"/>
      <c r="K85" s="304">
        <v>0.05</v>
      </c>
      <c r="L85" s="861">
        <f>N79*K85</f>
        <v>4575.9159866354166</v>
      </c>
      <c r="M85" s="862"/>
      <c r="N85" s="51"/>
    </row>
    <row r="86" spans="1:14" ht="15.75" thickBot="1">
      <c r="B86" s="91" t="s">
        <v>974</v>
      </c>
      <c r="C86" s="92"/>
      <c r="D86" s="92"/>
      <c r="E86" s="92"/>
      <c r="F86" s="92"/>
      <c r="G86" s="92"/>
      <c r="H86" s="92"/>
      <c r="I86" s="93"/>
      <c r="J86" s="94"/>
      <c r="K86" s="305">
        <v>0.05</v>
      </c>
      <c r="L86" s="863">
        <f>N79*K86</f>
        <v>4575.9159866354166</v>
      </c>
      <c r="M86" s="864"/>
      <c r="N86" s="51"/>
    </row>
    <row r="87" spans="1:14" ht="15.75" thickBot="1">
      <c r="B87" s="827" t="s">
        <v>953</v>
      </c>
      <c r="C87" s="828"/>
      <c r="D87" s="828"/>
      <c r="E87" s="828"/>
      <c r="F87" s="828"/>
      <c r="G87" s="828"/>
      <c r="H87" s="828"/>
      <c r="I87" s="828"/>
      <c r="J87" s="828"/>
      <c r="K87" s="828"/>
      <c r="L87" s="828"/>
      <c r="M87" s="829"/>
      <c r="N87" s="52">
        <f>L84+L85+L86</f>
        <v>27455.4959198125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118973.81565252083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113"/>
      <c r="B36" s="840"/>
      <c r="C36" s="841"/>
      <c r="D36" s="841"/>
      <c r="E36" s="841"/>
      <c r="F36" s="841"/>
      <c r="G36" s="841"/>
      <c r="H36" s="842"/>
      <c r="I36" s="267"/>
      <c r="J36" s="268"/>
      <c r="K36" s="269"/>
      <c r="L36" s="270"/>
      <c r="M36" s="336"/>
      <c r="N36" s="272"/>
      <c r="P36" s="106"/>
    </row>
    <row r="37" spans="1:16">
      <c r="A37" s="113"/>
      <c r="B37" s="840"/>
      <c r="C37" s="841"/>
      <c r="D37" s="841"/>
      <c r="E37" s="841"/>
      <c r="F37" s="841"/>
      <c r="G37" s="841"/>
      <c r="H37" s="842"/>
      <c r="I37" s="421"/>
      <c r="J37" s="422"/>
      <c r="K37" s="269"/>
      <c r="L37" s="335"/>
      <c r="M37" s="336"/>
      <c r="N37" s="272"/>
      <c r="P37" s="103"/>
    </row>
    <row r="38" spans="1:16">
      <c r="A38" s="113"/>
      <c r="B38" s="840"/>
      <c r="C38" s="841"/>
      <c r="D38" s="841"/>
      <c r="E38" s="841"/>
      <c r="F38" s="841"/>
      <c r="G38" s="841"/>
      <c r="H38" s="842"/>
      <c r="I38" s="328"/>
      <c r="J38" s="330"/>
      <c r="K38" s="269"/>
      <c r="L38" s="423"/>
      <c r="M38" s="424"/>
      <c r="N38" s="272"/>
      <c r="P38" s="106"/>
    </row>
    <row r="39" spans="1:16">
      <c r="B39" s="840"/>
      <c r="C39" s="841"/>
      <c r="D39" s="841"/>
      <c r="E39" s="841"/>
      <c r="F39" s="841"/>
      <c r="G39" s="841"/>
      <c r="H39" s="842"/>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7" t="s">
        <v>952</v>
      </c>
      <c r="C41" s="848"/>
      <c r="D41" s="848"/>
      <c r="E41" s="38"/>
      <c r="F41" s="39"/>
      <c r="G41" s="39"/>
      <c r="H41" s="40"/>
      <c r="I41" s="36"/>
      <c r="J41" s="37"/>
      <c r="K41" s="279"/>
      <c r="L41" s="276"/>
      <c r="M41" s="401">
        <v>0.05</v>
      </c>
      <c r="N41" s="344">
        <f>N77*M41</f>
        <v>312.95247499999999</v>
      </c>
      <c r="P41" s="106"/>
    </row>
    <row r="42" spans="1:16" ht="15.75" thickBot="1">
      <c r="B42" s="840"/>
      <c r="C42" s="841"/>
      <c r="D42" s="841"/>
      <c r="E42" s="841"/>
      <c r="F42" s="841"/>
      <c r="G42" s="841"/>
      <c r="H42" s="842"/>
      <c r="I42" s="849"/>
      <c r="J42" s="850"/>
      <c r="K42" s="41"/>
      <c r="L42" s="851"/>
      <c r="M42" s="852"/>
      <c r="N42" s="105"/>
    </row>
    <row r="43" spans="1:16" ht="15.75" thickBot="1">
      <c r="B43" s="827" t="s">
        <v>953</v>
      </c>
      <c r="C43" s="828"/>
      <c r="D43" s="828"/>
      <c r="E43" s="828"/>
      <c r="F43" s="828"/>
      <c r="G43" s="828"/>
      <c r="H43" s="828"/>
      <c r="I43" s="828"/>
      <c r="J43" s="828"/>
      <c r="K43" s="828"/>
      <c r="L43" s="828"/>
      <c r="M43" s="829"/>
      <c r="N43" s="394">
        <f>SUM(N36:N42)</f>
        <v>312.95247499999999</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8" t="s">
        <v>944</v>
      </c>
      <c r="C47" s="819"/>
      <c r="D47" s="819"/>
      <c r="E47" s="819"/>
      <c r="F47" s="819"/>
      <c r="G47" s="819"/>
      <c r="H47" s="819"/>
      <c r="I47" s="820"/>
      <c r="J47" s="315" t="s">
        <v>945</v>
      </c>
      <c r="K47" s="85" t="s">
        <v>946</v>
      </c>
      <c r="L47" s="821" t="s">
        <v>955</v>
      </c>
      <c r="M47" s="820"/>
      <c r="N47" s="86" t="s">
        <v>951</v>
      </c>
    </row>
    <row r="48" spans="1:16">
      <c r="A48" s="161" t="s">
        <v>802</v>
      </c>
      <c r="B48" s="43" t="str">
        <f>VLOOKUP(A48,MATERIALES!A5:D373,3,FALSE)</f>
        <v>Arena lavada</v>
      </c>
      <c r="C48" s="281"/>
      <c r="D48" s="281"/>
      <c r="E48" s="281"/>
      <c r="F48" s="281"/>
      <c r="G48" s="281"/>
      <c r="H48" s="281"/>
      <c r="I48" s="268"/>
      <c r="J48" s="224" t="str">
        <f>VLOOKUP(A48,MATERIALES!A4:D640,2,FALSE)</f>
        <v>m3</v>
      </c>
      <c r="K48" s="282">
        <v>1.3</v>
      </c>
      <c r="L48" s="267"/>
      <c r="M48" s="402">
        <f>VLOOKUP(A48,MATERIALES!A5:D396,4,FALSE)</f>
        <v>55626.768279382442</v>
      </c>
      <c r="N48" s="272">
        <f>K48*M48</f>
        <v>72314.798763197177</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72314.798763197177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31">
        <f>VLOOKUP(A60,TRANSPORTE!A5:D117,4,FALSE)</f>
        <v>1404.1158416360727</v>
      </c>
      <c r="M60" s="832"/>
      <c r="N60" s="287">
        <f>K60*L60</f>
        <v>1825.3505941268945</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1825.3505941268945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20</v>
      </c>
      <c r="N71" s="395">
        <f>K71/M71</f>
        <v>6259.0494999999992</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6259.0494999999992</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80712.151332324065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16142.430266464813</v>
      </c>
      <c r="M84" s="862"/>
      <c r="N84" s="51"/>
    </row>
    <row r="85" spans="1:14">
      <c r="B85" s="89" t="s">
        <v>973</v>
      </c>
      <c r="C85" s="90"/>
      <c r="D85" s="90"/>
      <c r="E85" s="90"/>
      <c r="F85" s="90"/>
      <c r="G85" s="90"/>
      <c r="H85" s="90"/>
      <c r="I85" s="87"/>
      <c r="J85" s="88"/>
      <c r="K85" s="304">
        <v>0.05</v>
      </c>
      <c r="L85" s="861">
        <f>N79*K85</f>
        <v>4035.6075666162033</v>
      </c>
      <c r="M85" s="862"/>
      <c r="N85" s="51"/>
    </row>
    <row r="86" spans="1:14" ht="15.75" thickBot="1">
      <c r="B86" s="91" t="s">
        <v>974</v>
      </c>
      <c r="C86" s="92"/>
      <c r="D86" s="92"/>
      <c r="E86" s="92"/>
      <c r="F86" s="92"/>
      <c r="G86" s="92"/>
      <c r="H86" s="92"/>
      <c r="I86" s="93"/>
      <c r="J86" s="94"/>
      <c r="K86" s="305">
        <v>0.05</v>
      </c>
      <c r="L86" s="863">
        <f>N79*K86</f>
        <v>4035.6075666162033</v>
      </c>
      <c r="M86" s="864"/>
      <c r="N86" s="51"/>
    </row>
    <row r="87" spans="1:14" ht="15.75" thickBot="1">
      <c r="B87" s="827" t="s">
        <v>953</v>
      </c>
      <c r="C87" s="828"/>
      <c r="D87" s="828"/>
      <c r="E87" s="828"/>
      <c r="F87" s="828"/>
      <c r="G87" s="828"/>
      <c r="H87" s="828"/>
      <c r="I87" s="828"/>
      <c r="J87" s="828"/>
      <c r="K87" s="828"/>
      <c r="L87" s="828"/>
      <c r="M87" s="829"/>
      <c r="N87" s="52">
        <f>L84+L85+L86</f>
        <v>24213.64539969722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104925.79673202129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228</v>
      </c>
      <c r="B36" s="840" t="str">
        <f>VLOOKUP(A36,EQUIPOS!A6:D154,3,FALSE)</f>
        <v xml:space="preserve">Formaleta metálica (concreto hidráulico)
</v>
      </c>
      <c r="C36" s="841"/>
      <c r="D36" s="841"/>
      <c r="E36" s="841"/>
      <c r="F36" s="841"/>
      <c r="G36" s="841"/>
      <c r="H36" s="842"/>
      <c r="I36" s="267"/>
      <c r="J36" s="268"/>
      <c r="K36" s="269">
        <f>VLOOKUP(A36,EQUIPOS!A6:D163,4,FALSE)</f>
        <v>6037.0986873090696</v>
      </c>
      <c r="L36" s="270"/>
      <c r="M36" s="271">
        <v>2</v>
      </c>
      <c r="N36" s="272">
        <f>K36/M36</f>
        <v>3018.5493436545348</v>
      </c>
    </row>
    <row r="37" spans="1:14">
      <c r="A37" s="113" t="s">
        <v>282</v>
      </c>
      <c r="B37" s="840" t="str">
        <f>VLOOKUP(A37,EQUIPOS!A7:D154,3,FALSE)</f>
        <v>Piloteadora potencia 250KW, RPM 1800, fuerza elevadora 200KN</v>
      </c>
      <c r="C37" s="841"/>
      <c r="D37" s="841"/>
      <c r="E37" s="841"/>
      <c r="F37" s="841"/>
      <c r="G37" s="841"/>
      <c r="H37" s="842"/>
      <c r="I37" s="421"/>
      <c r="J37" s="422"/>
      <c r="K37" s="269">
        <f>VLOOKUP(A37,EQUIPOS!A7:D164,4,FALSE)</f>
        <v>627328.69341985299</v>
      </c>
      <c r="L37" s="335"/>
      <c r="M37" s="336">
        <v>4</v>
      </c>
      <c r="N37" s="272">
        <f>K37/M37</f>
        <v>156832.17335496325</v>
      </c>
    </row>
    <row r="38" spans="1:14">
      <c r="A38" s="113" t="s">
        <v>363</v>
      </c>
      <c r="B38" s="840" t="str">
        <f>VLOOKUP(A38,EQUIPOS!A8:D154,3,FALSE)</f>
        <v>Vibrador de concreto, Motor de 3 hp a 18.000 rpm Mangueras de 4 mt</v>
      </c>
      <c r="C38" s="841"/>
      <c r="D38" s="841"/>
      <c r="E38" s="841"/>
      <c r="F38" s="841"/>
      <c r="G38" s="841"/>
      <c r="H38" s="842"/>
      <c r="I38" s="328"/>
      <c r="J38" s="330"/>
      <c r="K38" s="269">
        <f>VLOOKUP(A38,EQUIPOS!A8:D165,4,FALSE)</f>
        <v>5035.8227621564429</v>
      </c>
      <c r="L38" s="423"/>
      <c r="M38" s="424">
        <v>2</v>
      </c>
      <c r="N38" s="272">
        <f>K38/M38</f>
        <v>2517.9113810782214</v>
      </c>
    </row>
    <row r="39" spans="1:14">
      <c r="B39" s="840"/>
      <c r="C39" s="841"/>
      <c r="D39" s="841"/>
      <c r="E39" s="846"/>
      <c r="F39" s="841"/>
      <c r="G39" s="841"/>
      <c r="H39" s="842"/>
      <c r="I39" s="36"/>
      <c r="J39" s="37"/>
      <c r="K39" s="274"/>
      <c r="L39" s="276"/>
      <c r="M39" s="277"/>
      <c r="N39" s="278"/>
    </row>
    <row r="40" spans="1:14">
      <c r="B40" s="847" t="s">
        <v>952</v>
      </c>
      <c r="C40" s="848"/>
      <c r="D40" s="848"/>
      <c r="E40" s="38"/>
      <c r="F40" s="39"/>
      <c r="G40" s="39"/>
      <c r="H40" s="40"/>
      <c r="I40" s="36"/>
      <c r="J40" s="37"/>
      <c r="K40" s="279"/>
      <c r="L40" s="276"/>
      <c r="M40" s="401">
        <v>0.1</v>
      </c>
      <c r="N40" s="344">
        <f>N76*M40</f>
        <v>1381.7853224957469</v>
      </c>
    </row>
    <row r="41" spans="1:14" ht="15.75" thickBot="1">
      <c r="B41" s="840"/>
      <c r="C41" s="841"/>
      <c r="D41" s="841"/>
      <c r="E41" s="841"/>
      <c r="F41" s="841"/>
      <c r="G41" s="841"/>
      <c r="H41" s="842"/>
      <c r="I41" s="849"/>
      <c r="J41" s="850"/>
      <c r="K41" s="41"/>
      <c r="L41" s="851"/>
      <c r="M41" s="852"/>
      <c r="N41" s="105"/>
    </row>
    <row r="42" spans="1:14" ht="15.75" thickBot="1">
      <c r="B42" s="827" t="s">
        <v>953</v>
      </c>
      <c r="C42" s="828"/>
      <c r="D42" s="828"/>
      <c r="E42" s="828"/>
      <c r="F42" s="828"/>
      <c r="G42" s="828"/>
      <c r="H42" s="828"/>
      <c r="I42" s="828"/>
      <c r="J42" s="828"/>
      <c r="K42" s="828"/>
      <c r="L42" s="828"/>
      <c r="M42" s="829"/>
      <c r="N42" s="394">
        <f>SUM(N36:N41)</f>
        <v>163750.41940219174</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8" t="s">
        <v>944</v>
      </c>
      <c r="C46" s="819"/>
      <c r="D46" s="819"/>
      <c r="E46" s="819"/>
      <c r="F46" s="819"/>
      <c r="G46" s="819"/>
      <c r="H46" s="819"/>
      <c r="I46" s="820"/>
      <c r="J46" s="315" t="s">
        <v>945</v>
      </c>
      <c r="K46" s="85" t="s">
        <v>946</v>
      </c>
      <c r="L46" s="821" t="s">
        <v>955</v>
      </c>
      <c r="M46" s="820"/>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3105.6446717244148</v>
      </c>
      <c r="N47" s="272">
        <f>K47*M47</f>
        <v>36880.214434621892</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17044.841573014703</v>
      </c>
      <c r="N48" s="272">
        <f>K48*M48</f>
        <v>8522.4207865073513</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4398.4723297590745</v>
      </c>
      <c r="N49" s="272">
        <f>K49*M49</f>
        <v>2199.2361648795372</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451335.3699031712</v>
      </c>
      <c r="N50" s="272">
        <f>K50*M50</f>
        <v>59552.299060507452</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7" t="s">
        <v>953</v>
      </c>
      <c r="C54" s="828"/>
      <c r="D54" s="828"/>
      <c r="E54" s="828"/>
      <c r="F54" s="828"/>
      <c r="G54" s="828"/>
      <c r="H54" s="828"/>
      <c r="I54" s="828"/>
      <c r="J54" s="828"/>
      <c r="K54" s="828"/>
      <c r="L54" s="828"/>
      <c r="M54" s="829"/>
      <c r="N54" s="394">
        <f>SUM(N47:N53)</f>
        <v>107154.17044651622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31">
        <f>VLOOKUP(A59,TRANSPORTE!A5:D117,4,FALSE)</f>
        <v>66.079971257217039</v>
      </c>
      <c r="M59" s="832"/>
      <c r="N59" s="287">
        <f>K59*L59</f>
        <v>3.3039985628608521</v>
      </c>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3.3039985628608521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62"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4">
        <v>47.058819999999997</v>
      </c>
      <c r="N70" s="395">
        <f>K70/M70</f>
        <v>2660.096237007218</v>
      </c>
      <c r="O70" s="106"/>
    </row>
    <row r="71" spans="1:15">
      <c r="A71" s="162"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432">
        <v>32</v>
      </c>
      <c r="N71" s="395">
        <f>K71/M71</f>
        <v>7823.8118749999994</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13817.853224957467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N42+N54+N65+N76</f>
        <v>284725.74707222829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56945.149414445659</v>
      </c>
      <c r="M83" s="862"/>
      <c r="N83" s="51"/>
    </row>
    <row r="84" spans="1:14">
      <c r="B84" s="89" t="s">
        <v>973</v>
      </c>
      <c r="C84" s="90"/>
      <c r="D84" s="90"/>
      <c r="E84" s="90"/>
      <c r="F84" s="90"/>
      <c r="G84" s="90"/>
      <c r="H84" s="90"/>
      <c r="I84" s="87"/>
      <c r="J84" s="88"/>
      <c r="K84" s="304">
        <v>0.05</v>
      </c>
      <c r="L84" s="861">
        <f>N78*K84</f>
        <v>14236.287353611415</v>
      </c>
      <c r="M84" s="862"/>
      <c r="N84" s="51"/>
    </row>
    <row r="85" spans="1:14" ht="15.75" thickBot="1">
      <c r="B85" s="91" t="s">
        <v>974</v>
      </c>
      <c r="C85" s="92"/>
      <c r="D85" s="92"/>
      <c r="E85" s="92"/>
      <c r="F85" s="92"/>
      <c r="G85" s="92"/>
      <c r="H85" s="92"/>
      <c r="I85" s="93"/>
      <c r="J85" s="94"/>
      <c r="K85" s="305">
        <v>0.05</v>
      </c>
      <c r="L85" s="863">
        <f>N78*K85</f>
        <v>14236.287353611415</v>
      </c>
      <c r="M85" s="864"/>
      <c r="N85" s="51"/>
    </row>
    <row r="86" spans="1:14" ht="15.75" thickBot="1">
      <c r="B86" s="827" t="s">
        <v>953</v>
      </c>
      <c r="C86" s="828"/>
      <c r="D86" s="828"/>
      <c r="E86" s="828"/>
      <c r="F86" s="828"/>
      <c r="G86" s="828"/>
      <c r="H86" s="828"/>
      <c r="I86" s="828"/>
      <c r="J86" s="828"/>
      <c r="K86" s="828"/>
      <c r="L86" s="828"/>
      <c r="M86" s="829"/>
      <c r="N86" s="52">
        <f>L83+L84+L85</f>
        <v>85417.724121668492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370143.47119389678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15" customHeight="1">
      <c r="B107" s="972" t="s">
        <v>2219</v>
      </c>
      <c r="C107" s="973"/>
      <c r="D107" s="973"/>
      <c r="E107" s="973"/>
      <c r="F107" s="973"/>
      <c r="G107" s="973"/>
      <c r="H107" s="973"/>
      <c r="I107" s="973"/>
      <c r="J107" s="973"/>
      <c r="K107" s="973"/>
      <c r="L107" s="973"/>
      <c r="M107" s="973"/>
      <c r="N107" s="974"/>
    </row>
    <row r="108" spans="2:14" ht="30.75" customHeight="1">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228</v>
      </c>
      <c r="B36" s="840" t="str">
        <f>VLOOKUP(A36,EQUIPOS!A6:D154,3,FALSE)</f>
        <v xml:space="preserve">Formaleta metálica (concreto hidráulico)
</v>
      </c>
      <c r="C36" s="841"/>
      <c r="D36" s="841"/>
      <c r="E36" s="841"/>
      <c r="F36" s="841"/>
      <c r="G36" s="841"/>
      <c r="H36" s="842"/>
      <c r="I36" s="267"/>
      <c r="J36" s="268"/>
      <c r="K36" s="269">
        <f>VLOOKUP(A36,EQUIPOS!A6:D163,4,FALSE)</f>
        <v>6037.0986873090696</v>
      </c>
      <c r="L36" s="270"/>
      <c r="M36" s="271">
        <v>2</v>
      </c>
      <c r="N36" s="272">
        <f>K36/M36</f>
        <v>3018.5493436545348</v>
      </c>
    </row>
    <row r="37" spans="1:14">
      <c r="A37" s="113" t="s">
        <v>282</v>
      </c>
      <c r="B37" s="840" t="str">
        <f>VLOOKUP(A37,EQUIPOS!A7:D154,3,FALSE)</f>
        <v>Piloteadora potencia 250KW, RPM 1800, fuerza elevadora 200KN</v>
      </c>
      <c r="C37" s="841"/>
      <c r="D37" s="841"/>
      <c r="E37" s="841"/>
      <c r="F37" s="841"/>
      <c r="G37" s="841"/>
      <c r="H37" s="842"/>
      <c r="I37" s="421"/>
      <c r="J37" s="422"/>
      <c r="K37" s="269">
        <f>VLOOKUP(A37,EQUIPOS!A7:D164,4,FALSE)</f>
        <v>627328.69341985299</v>
      </c>
      <c r="L37" s="335"/>
      <c r="M37" s="336">
        <v>4</v>
      </c>
      <c r="N37" s="272">
        <f>K37/M37</f>
        <v>156832.17335496325</v>
      </c>
    </row>
    <row r="38" spans="1:14">
      <c r="A38" s="113" t="s">
        <v>363</v>
      </c>
      <c r="B38" s="840" t="str">
        <f>VLOOKUP(A38,EQUIPOS!A8:D154,3,FALSE)</f>
        <v>Vibrador de concreto, Motor de 3 hp a 18.000 rpm Mangueras de 4 mt</v>
      </c>
      <c r="C38" s="841"/>
      <c r="D38" s="841"/>
      <c r="E38" s="841"/>
      <c r="F38" s="841"/>
      <c r="G38" s="841"/>
      <c r="H38" s="842"/>
      <c r="I38" s="328"/>
      <c r="J38" s="330"/>
      <c r="K38" s="269">
        <f>VLOOKUP(A38,EQUIPOS!A8:D165,4,FALSE)</f>
        <v>5035.8227621564429</v>
      </c>
      <c r="L38" s="423"/>
      <c r="M38" s="424">
        <v>2</v>
      </c>
      <c r="N38" s="272">
        <f>K38/M38</f>
        <v>2517.9113810782214</v>
      </c>
    </row>
    <row r="39" spans="1:14">
      <c r="B39" s="840"/>
      <c r="C39" s="841"/>
      <c r="D39" s="841"/>
      <c r="E39" s="846"/>
      <c r="F39" s="841"/>
      <c r="G39" s="841"/>
      <c r="H39" s="842"/>
      <c r="I39" s="36"/>
      <c r="J39" s="37"/>
      <c r="K39" s="274"/>
      <c r="L39" s="276"/>
      <c r="M39" s="277"/>
      <c r="N39" s="278"/>
    </row>
    <row r="40" spans="1:14">
      <c r="B40" s="847" t="s">
        <v>952</v>
      </c>
      <c r="C40" s="848"/>
      <c r="D40" s="848"/>
      <c r="E40" s="38"/>
      <c r="F40" s="39"/>
      <c r="G40" s="39"/>
      <c r="H40" s="40"/>
      <c r="I40" s="36"/>
      <c r="J40" s="37"/>
      <c r="K40" s="279"/>
      <c r="L40" s="276"/>
      <c r="M40" s="401">
        <v>0.1</v>
      </c>
      <c r="N40" s="344">
        <f>N76*M40</f>
        <v>1381.7853224957469</v>
      </c>
    </row>
    <row r="41" spans="1:14" ht="15.75" thickBot="1">
      <c r="B41" s="840"/>
      <c r="C41" s="841"/>
      <c r="D41" s="841"/>
      <c r="E41" s="841"/>
      <c r="F41" s="841"/>
      <c r="G41" s="841"/>
      <c r="H41" s="842"/>
      <c r="I41" s="849"/>
      <c r="J41" s="850"/>
      <c r="K41" s="41"/>
      <c r="L41" s="851"/>
      <c r="M41" s="852"/>
      <c r="N41" s="105"/>
    </row>
    <row r="42" spans="1:14" ht="15.75" thickBot="1">
      <c r="B42" s="827" t="s">
        <v>953</v>
      </c>
      <c r="C42" s="828"/>
      <c r="D42" s="828"/>
      <c r="E42" s="828"/>
      <c r="F42" s="828"/>
      <c r="G42" s="828"/>
      <c r="H42" s="828"/>
      <c r="I42" s="828"/>
      <c r="J42" s="828"/>
      <c r="K42" s="828"/>
      <c r="L42" s="828"/>
      <c r="M42" s="829"/>
      <c r="N42" s="394">
        <f>SUM(N36:N41)</f>
        <v>163750.41940219174</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8" t="s">
        <v>944</v>
      </c>
      <c r="C46" s="819"/>
      <c r="D46" s="819"/>
      <c r="E46" s="819"/>
      <c r="F46" s="819"/>
      <c r="G46" s="819"/>
      <c r="H46" s="819"/>
      <c r="I46" s="820"/>
      <c r="J46" s="315" t="s">
        <v>945</v>
      </c>
      <c r="K46" s="85" t="s">
        <v>946</v>
      </c>
      <c r="L46" s="821" t="s">
        <v>955</v>
      </c>
      <c r="M46" s="820"/>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3105.6446717244148</v>
      </c>
      <c r="N47" s="272">
        <f>K47*M47</f>
        <v>36880.214434621892</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17044.841573014703</v>
      </c>
      <c r="N48" s="272">
        <f>K48*M48</f>
        <v>8522.4207865073513</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4398.4723297590745</v>
      </c>
      <c r="N49" s="272">
        <f>K49*M49</f>
        <v>2199.2361648795372</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451335.3699031712</v>
      </c>
      <c r="N50" s="272">
        <f>K50*M50</f>
        <v>59552.299060507452</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7" t="s">
        <v>953</v>
      </c>
      <c r="C54" s="828"/>
      <c r="D54" s="828"/>
      <c r="E54" s="828"/>
      <c r="F54" s="828"/>
      <c r="G54" s="828"/>
      <c r="H54" s="828"/>
      <c r="I54" s="828"/>
      <c r="J54" s="828"/>
      <c r="K54" s="828"/>
      <c r="L54" s="828"/>
      <c r="M54" s="829"/>
      <c r="N54" s="394">
        <f>SUM(N47:N53)</f>
        <v>107154.17044651622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31">
        <f>VLOOKUP(A59,TRANSPORTE!A5:D117,4,FALSE)</f>
        <v>66.079971257217039</v>
      </c>
      <c r="M59" s="832"/>
      <c r="N59" s="287">
        <f>K59*L59</f>
        <v>3.3039985628608521</v>
      </c>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6"/>
      <c r="M64" s="817"/>
      <c r="N64" s="127"/>
    </row>
    <row r="65" spans="1:15" ht="15.75" thickBot="1">
      <c r="B65" s="833" t="s">
        <v>953</v>
      </c>
      <c r="C65" s="834"/>
      <c r="D65" s="834"/>
      <c r="E65" s="834"/>
      <c r="F65" s="834"/>
      <c r="G65" s="834"/>
      <c r="H65" s="834"/>
      <c r="I65" s="834"/>
      <c r="J65" s="834"/>
      <c r="K65" s="834"/>
      <c r="L65" s="834"/>
      <c r="M65" s="835"/>
      <c r="N65" s="104">
        <f>N59+N60+N61+N62+N63</f>
        <v>3.3039985628608521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856"/>
      <c r="N69" s="98" t="s">
        <v>951</v>
      </c>
    </row>
    <row r="70" spans="1:15">
      <c r="A70" s="162" t="s">
        <v>7</v>
      </c>
      <c r="B70" s="49" t="str">
        <f>VLOOKUP(A70,'MANO DE OBRA'!A8:D68,3,FALSE)</f>
        <v>Obrero (2)</v>
      </c>
      <c r="C70" s="47"/>
      <c r="D70" s="47"/>
      <c r="E70" s="47"/>
      <c r="F70" s="47"/>
      <c r="G70" s="47"/>
      <c r="H70" s="47"/>
      <c r="I70" s="292">
        <f>K70/J70*100</f>
        <v>67665.399999999994</v>
      </c>
      <c r="J70" s="293">
        <v>185</v>
      </c>
      <c r="K70" s="294">
        <f>VLOOKUP(A70,'MANO DE OBRA'!A8:D99,4,FALSE)</f>
        <v>125180.98999999999</v>
      </c>
      <c r="L70" s="50"/>
      <c r="M70" s="437">
        <v>47.058819999999997</v>
      </c>
      <c r="N70" s="395">
        <f>K70/M70</f>
        <v>2660.096237007218</v>
      </c>
      <c r="O70" s="106"/>
    </row>
    <row r="71" spans="1:15">
      <c r="A71" s="162" t="s">
        <v>11</v>
      </c>
      <c r="B71" s="49" t="str">
        <f>VLOOKUP(A71,'MANO DE OBRA'!A8:D69,3,FALSE)</f>
        <v>Obrero (4)</v>
      </c>
      <c r="C71" s="47"/>
      <c r="D71" s="47"/>
      <c r="E71" s="47"/>
      <c r="F71" s="47"/>
      <c r="G71" s="47"/>
      <c r="H71" s="47"/>
      <c r="I71" s="292">
        <f>K71/J71*100</f>
        <v>135330.79999999999</v>
      </c>
      <c r="J71" s="293">
        <v>185</v>
      </c>
      <c r="K71" s="294">
        <f>VLOOKUP(A71,'MANO DE OBRA'!A8:D100,4,FALSE)</f>
        <v>250361.97999999998</v>
      </c>
      <c r="L71" s="50"/>
      <c r="M71" s="432">
        <v>32</v>
      </c>
      <c r="N71" s="395">
        <f>K71/M71</f>
        <v>7823.8118749999994</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4"/>
      <c r="C75" s="815"/>
      <c r="D75" s="815"/>
      <c r="E75" s="815"/>
      <c r="F75" s="815"/>
      <c r="G75" s="815"/>
      <c r="H75" s="815"/>
      <c r="I75" s="126"/>
      <c r="J75" s="126"/>
      <c r="K75" s="126"/>
      <c r="L75" s="915"/>
      <c r="M75" s="915"/>
      <c r="N75" s="45"/>
    </row>
    <row r="76" spans="1:15" ht="15.75" thickBot="1">
      <c r="B76" s="833" t="s">
        <v>953</v>
      </c>
      <c r="C76" s="834"/>
      <c r="D76" s="834"/>
      <c r="E76" s="834"/>
      <c r="F76" s="834"/>
      <c r="G76" s="834"/>
      <c r="H76" s="834"/>
      <c r="I76" s="834"/>
      <c r="J76" s="834"/>
      <c r="K76" s="834"/>
      <c r="L76" s="834"/>
      <c r="M76" s="835"/>
      <c r="N76" s="301">
        <f>SUM(N70:N75)</f>
        <v>13817.853224957467</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N42+N54+N65+N76</f>
        <v>284725.74707222829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56945.149414445659</v>
      </c>
      <c r="M83" s="862"/>
      <c r="N83" s="51"/>
    </row>
    <row r="84" spans="1:14">
      <c r="B84" s="89" t="s">
        <v>973</v>
      </c>
      <c r="C84" s="90"/>
      <c r="D84" s="90"/>
      <c r="E84" s="90"/>
      <c r="F84" s="90"/>
      <c r="G84" s="90"/>
      <c r="H84" s="90"/>
      <c r="I84" s="87"/>
      <c r="J84" s="88"/>
      <c r="K84" s="304">
        <v>0.05</v>
      </c>
      <c r="L84" s="861">
        <f>N78*K84</f>
        <v>14236.287353611415</v>
      </c>
      <c r="M84" s="862"/>
      <c r="N84" s="51"/>
    </row>
    <row r="85" spans="1:14" ht="15.75" thickBot="1">
      <c r="B85" s="91" t="s">
        <v>974</v>
      </c>
      <c r="C85" s="92"/>
      <c r="D85" s="92"/>
      <c r="E85" s="92"/>
      <c r="F85" s="92"/>
      <c r="G85" s="92"/>
      <c r="H85" s="92"/>
      <c r="I85" s="93"/>
      <c r="J85" s="94"/>
      <c r="K85" s="305">
        <v>0.05</v>
      </c>
      <c r="L85" s="863">
        <f>N78*K85</f>
        <v>14236.287353611415</v>
      </c>
      <c r="M85" s="864"/>
      <c r="N85" s="51"/>
    </row>
    <row r="86" spans="1:14" ht="15.75" thickBot="1">
      <c r="B86" s="827" t="s">
        <v>953</v>
      </c>
      <c r="C86" s="828"/>
      <c r="D86" s="828"/>
      <c r="E86" s="828"/>
      <c r="F86" s="828"/>
      <c r="G86" s="828"/>
      <c r="H86" s="828"/>
      <c r="I86" s="828"/>
      <c r="J86" s="828"/>
      <c r="K86" s="828"/>
      <c r="L86" s="828"/>
      <c r="M86" s="829"/>
      <c r="N86" s="52">
        <f>L83+L84+L85</f>
        <v>85417.724121668492</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370143.47119389678</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63" zoomScale="77" zoomScaleNormal="77" workbookViewId="0">
      <selection activeCell="A77" sqref="A77:XFD78"/>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243</v>
      </c>
      <c r="B36" s="840" t="str">
        <f>VLOOKUP(A36,EQUIPOS!A6:D154,3,FALSE)</f>
        <v>Grúa 10 ton</v>
      </c>
      <c r="C36" s="841"/>
      <c r="D36" s="841"/>
      <c r="E36" s="841"/>
      <c r="F36" s="841"/>
      <c r="G36" s="841"/>
      <c r="H36" s="842"/>
      <c r="I36" s="267"/>
      <c r="J36" s="268"/>
      <c r="K36" s="269">
        <f>VLOOKUP(A36,EQUIPOS!A6:D163,4,FALSE)</f>
        <v>220512.97310486808</v>
      </c>
      <c r="L36" s="270"/>
      <c r="M36" s="271">
        <v>0.158</v>
      </c>
      <c r="N36" s="272">
        <f t="shared" ref="N36:N44" si="0">K36/M36</f>
        <v>1395651.7285118233</v>
      </c>
    </row>
    <row r="37" spans="1:14">
      <c r="A37" s="113" t="s">
        <v>121</v>
      </c>
      <c r="B37" s="840" t="str">
        <f>VLOOKUP(A37,EQUIPOS!A7:D154,3,FALSE)</f>
        <v>Bomba eléctrica para accionar la celda</v>
      </c>
      <c r="C37" s="841"/>
      <c r="D37" s="841"/>
      <c r="E37" s="841"/>
      <c r="F37" s="841"/>
      <c r="G37" s="841"/>
      <c r="H37" s="842"/>
      <c r="I37" s="421"/>
      <c r="J37" s="422"/>
      <c r="K37" s="269">
        <f>VLOOKUP(A37,EQUIPOS!A7:D164,4,FALSE)</f>
        <v>73822.066404463534</v>
      </c>
      <c r="L37" s="335"/>
      <c r="M37" s="336">
        <v>0.158</v>
      </c>
      <c r="N37" s="272">
        <f t="shared" si="0"/>
        <v>467228.2683826806</v>
      </c>
    </row>
    <row r="38" spans="1:14">
      <c r="A38" s="113" t="s">
        <v>217</v>
      </c>
      <c r="B38" s="840" t="str">
        <f>VLOOKUP(A38,EQUIPOS!A8:D154,3,FALSE)</f>
        <v>Equipo de soldadura y de acetileno (incluye soldadura)</v>
      </c>
      <c r="C38" s="841"/>
      <c r="D38" s="841"/>
      <c r="E38" s="841"/>
      <c r="F38" s="841"/>
      <c r="G38" s="841"/>
      <c r="H38" s="842"/>
      <c r="I38" s="421"/>
      <c r="J38" s="422"/>
      <c r="K38" s="438">
        <f>VLOOKUP(A38,EQUIPOS!A8:D165,4,FALSE)</f>
        <v>45225.283148788993</v>
      </c>
      <c r="L38" s="335"/>
      <c r="M38" s="336">
        <v>0.158</v>
      </c>
      <c r="N38" s="272">
        <f t="shared" si="0"/>
        <v>286235.96929613285</v>
      </c>
    </row>
    <row r="39" spans="1:14">
      <c r="A39" s="113" t="s">
        <v>255</v>
      </c>
      <c r="B39" s="840" t="str">
        <f>VLOOKUP(A39,EQUIPOS!A9:D154,3,FALSE)</f>
        <v>Manómetro cable de acero para bajar la celda</v>
      </c>
      <c r="C39" s="841"/>
      <c r="D39" s="841"/>
      <c r="E39" s="841"/>
      <c r="F39" s="841"/>
      <c r="G39" s="841"/>
      <c r="H39" s="842"/>
      <c r="I39" s="421"/>
      <c r="J39" s="422"/>
      <c r="K39" s="438">
        <f>VLOOKUP(A39,EQUIPOS!A9:D166,4,FALSE)</f>
        <v>2005375.9043071915</v>
      </c>
      <c r="L39" s="335"/>
      <c r="M39" s="336">
        <v>0.158</v>
      </c>
      <c r="N39" s="272">
        <f t="shared" si="0"/>
        <v>12692252.558906276</v>
      </c>
    </row>
    <row r="40" spans="1:14">
      <c r="A40" s="113" t="s">
        <v>1648</v>
      </c>
      <c r="B40" s="840" t="str">
        <f>VLOOKUP(A40,EQUIPOS!A10:D154,3,FALSE)</f>
        <v xml:space="preserve">Retroexcavadora sobre llantas 
</v>
      </c>
      <c r="C40" s="841"/>
      <c r="D40" s="841"/>
      <c r="E40" s="841"/>
      <c r="F40" s="841"/>
      <c r="G40" s="841"/>
      <c r="H40" s="842"/>
      <c r="I40" s="421"/>
      <c r="J40" s="422"/>
      <c r="K40" s="438">
        <f>VLOOKUP(A40,EQUIPOS!A10:D167,4,FALSE)</f>
        <v>130057.4060474288</v>
      </c>
      <c r="L40" s="335"/>
      <c r="M40" s="336">
        <v>0.158</v>
      </c>
      <c r="N40" s="272">
        <f t="shared" si="0"/>
        <v>823148.1395406886</v>
      </c>
    </row>
    <row r="41" spans="1:14">
      <c r="A41" s="113" t="s">
        <v>115</v>
      </c>
      <c r="B41" s="840" t="str">
        <f>VLOOKUP(A41,EQUIPOS!A6:D154,3,FALSE)</f>
        <v>Andamiaje para Aplicar la Carga (Equipos Sustituto de la Tara)</v>
      </c>
      <c r="C41" s="841"/>
      <c r="D41" s="841"/>
      <c r="E41" s="841"/>
      <c r="F41" s="841"/>
      <c r="G41" s="841"/>
      <c r="H41" s="842"/>
      <c r="I41" s="421"/>
      <c r="J41" s="422"/>
      <c r="K41" s="438">
        <f>VLOOKUP(A41,EQUIPOS!A6:D154,4,FALSE)</f>
        <v>71809.7001753605</v>
      </c>
      <c r="L41" s="335"/>
      <c r="M41" s="336">
        <v>0.158</v>
      </c>
      <c r="N41" s="272">
        <f t="shared" si="0"/>
        <v>454491.77326177532</v>
      </c>
    </row>
    <row r="42" spans="1:14">
      <c r="A42" s="113" t="s">
        <v>224</v>
      </c>
      <c r="B42" s="840" t="str">
        <f>VLOOKUP(A42,EQUIPOS!A12:D156,3,FALSE)</f>
        <v>Equipo de Medición (Deformimetros Eléctricos, Mecánicos, Celdas de Carga,  Etc.)</v>
      </c>
      <c r="C42" s="841"/>
      <c r="D42" s="841"/>
      <c r="E42" s="841"/>
      <c r="F42" s="841"/>
      <c r="G42" s="841"/>
      <c r="H42" s="842"/>
      <c r="I42" s="328"/>
      <c r="J42" s="330"/>
      <c r="K42" s="438">
        <f>VLOOKUP(A42,EQUIPOS!A12:D169,4,FALSE)</f>
        <v>147750.04682098512</v>
      </c>
      <c r="L42" s="423"/>
      <c r="M42" s="424">
        <v>0.158</v>
      </c>
      <c r="N42" s="272">
        <f t="shared" si="0"/>
        <v>935126.87861382985</v>
      </c>
    </row>
    <row r="43" spans="1:14">
      <c r="A43" t="s">
        <v>335</v>
      </c>
      <c r="B43" s="840" t="str">
        <f>VLOOKUP(A43,EQUIPOS!A13:D157,3,FALSE)</f>
        <v>Tara (Recebo, Agua, Etc.)</v>
      </c>
      <c r="C43" s="841"/>
      <c r="D43" s="841"/>
      <c r="E43" s="841"/>
      <c r="F43" s="841"/>
      <c r="G43" s="841"/>
      <c r="H43" s="842"/>
      <c r="I43" s="36"/>
      <c r="J43" s="37"/>
      <c r="K43" s="438">
        <f>VLOOKUP(A43,EQUIPOS!A13:D170,4,FALSE)</f>
        <v>6466.0504361441881</v>
      </c>
      <c r="L43" s="276"/>
      <c r="M43" s="277">
        <v>2.8000000000000001E-2</v>
      </c>
      <c r="N43" s="272">
        <f t="shared" si="0"/>
        <v>230930.37271943528</v>
      </c>
    </row>
    <row r="44" spans="1:14">
      <c r="A44" t="s">
        <v>216</v>
      </c>
      <c r="B44" s="840" t="str">
        <f>VLOOKUP(A44,EQUIPOS!A14:D158,3,FALSE)</f>
        <v xml:space="preserve">Equipo de topografía Teodolito electrónico con abertura de anteojo de 42 mm. Aumento del anteojo: 30x.Distancia mínima de enfoque: 1.0 m. Precisión: 5´´. Compensador con rango de trabajo ±3´. </v>
      </c>
      <c r="C44" s="841"/>
      <c r="D44" s="841"/>
      <c r="E44" s="841"/>
      <c r="F44" s="841"/>
      <c r="G44" s="841"/>
      <c r="H44" s="842"/>
      <c r="I44" s="36"/>
      <c r="J44" s="37"/>
      <c r="K44" s="438">
        <f>VLOOKUP(A44,EQUIPOS!A14:D171,4,FALSE)</f>
        <v>29132.858954624051</v>
      </c>
      <c r="L44" s="276"/>
      <c r="M44" s="277">
        <v>0.158</v>
      </c>
      <c r="N44" s="273">
        <f t="shared" si="0"/>
        <v>184385.18325711426</v>
      </c>
    </row>
    <row r="45" spans="1:14">
      <c r="B45" s="847" t="s">
        <v>952</v>
      </c>
      <c r="C45" s="848"/>
      <c r="D45" s="848"/>
      <c r="E45" s="38"/>
      <c r="F45" s="39"/>
      <c r="G45" s="39"/>
      <c r="H45" s="40"/>
      <c r="I45" s="36"/>
      <c r="J45" s="37"/>
      <c r="K45" s="279"/>
      <c r="L45" s="276"/>
      <c r="M45" s="401">
        <v>0.02</v>
      </c>
      <c r="N45" s="344">
        <f>N79*M45</f>
        <v>8647.9318827683801</v>
      </c>
    </row>
    <row r="46" spans="1:14" ht="15.75" thickBot="1">
      <c r="B46" s="840"/>
      <c r="C46" s="841"/>
      <c r="D46" s="841"/>
      <c r="E46" s="841"/>
      <c r="F46" s="841"/>
      <c r="G46" s="841"/>
      <c r="H46" s="842"/>
      <c r="I46" s="849"/>
      <c r="J46" s="850"/>
      <c r="K46" s="41"/>
      <c r="L46" s="851"/>
      <c r="M46" s="852"/>
      <c r="N46" s="105"/>
    </row>
    <row r="47" spans="1:14" ht="15.75" thickBot="1">
      <c r="B47" s="827" t="s">
        <v>953</v>
      </c>
      <c r="C47" s="828"/>
      <c r="D47" s="828"/>
      <c r="E47" s="828"/>
      <c r="F47" s="828"/>
      <c r="G47" s="828"/>
      <c r="H47" s="828"/>
      <c r="I47" s="828"/>
      <c r="J47" s="828"/>
      <c r="K47" s="828"/>
      <c r="L47" s="828"/>
      <c r="M47" s="829"/>
      <c r="N47" s="394">
        <f>SUM(N36:N46)</f>
        <v>17478098.804372527</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8" t="s">
        <v>944</v>
      </c>
      <c r="C51" s="819"/>
      <c r="D51" s="819"/>
      <c r="E51" s="819"/>
      <c r="F51" s="819"/>
      <c r="G51" s="819"/>
      <c r="H51" s="819"/>
      <c r="I51" s="820"/>
      <c r="J51" s="315" t="s">
        <v>945</v>
      </c>
      <c r="K51" s="85" t="s">
        <v>946</v>
      </c>
      <c r="L51" s="821" t="s">
        <v>955</v>
      </c>
      <c r="M51" s="820"/>
      <c r="N51" s="86" t="s">
        <v>951</v>
      </c>
    </row>
    <row r="52" spans="1:14">
      <c r="A52" s="161" t="s">
        <v>410</v>
      </c>
      <c r="B52" s="43" t="str">
        <f>VLOOKUP(A52,MATERIALES!A5:D373,3,FALSE)</f>
        <v>Celda especial de carga</v>
      </c>
      <c r="C52" s="281"/>
      <c r="D52" s="281"/>
      <c r="E52" s="281"/>
      <c r="F52" s="281"/>
      <c r="G52" s="281"/>
      <c r="H52" s="281"/>
      <c r="I52" s="268"/>
      <c r="J52" s="224" t="str">
        <f>VLOOKUP(A52,MATERIALES!A6:D644,2,FALSE)</f>
        <v>u</v>
      </c>
      <c r="K52" s="282">
        <v>1</v>
      </c>
      <c r="L52" s="267"/>
      <c r="M52" s="402">
        <f>VLOOKUP(A52,MATERIALES!A5:D396,4,FALSE)</f>
        <v>22230387.856559057</v>
      </c>
      <c r="N52" s="272">
        <f t="shared" ref="N52:N58" si="1">K52*M52</f>
        <v>22230387.856559057</v>
      </c>
    </row>
    <row r="53" spans="1:14">
      <c r="A53" s="161" t="s">
        <v>505</v>
      </c>
      <c r="B53" s="43" t="str">
        <f>VLOOKUP(A53,MATERIALES!A6:D373,3,FALSE)</f>
        <v>Manguera de alta presión</v>
      </c>
      <c r="C53" s="425"/>
      <c r="D53" s="425"/>
      <c r="E53" s="425"/>
      <c r="F53" s="425"/>
      <c r="G53" s="425"/>
      <c r="H53" s="425"/>
      <c r="I53" s="425"/>
      <c r="J53" s="311" t="str">
        <f>VLOOKUP(A53,MATERIALES!A7:D645,2,FALSE)</f>
        <v>m</v>
      </c>
      <c r="K53" s="397">
        <v>30</v>
      </c>
      <c r="L53" s="421"/>
      <c r="M53" s="402">
        <f>VLOOKUP(A53,MATERIALES!A6:D397,4,FALSE)</f>
        <v>152737.52806073715</v>
      </c>
      <c r="N53" s="272">
        <f t="shared" si="1"/>
        <v>4582125.8418221148</v>
      </c>
    </row>
    <row r="54" spans="1:14">
      <c r="A54" s="161" t="s">
        <v>729</v>
      </c>
      <c r="B54" s="43" t="str">
        <f>VLOOKUP(A54,MATERIALES!A6:D373,3,FALSE)</f>
        <v>Tubo Metálico De Alta Resistencia</v>
      </c>
      <c r="C54" s="425"/>
      <c r="D54" s="425"/>
      <c r="E54" s="425"/>
      <c r="F54" s="425"/>
      <c r="G54" s="425"/>
      <c r="H54" s="425"/>
      <c r="I54" s="425"/>
      <c r="J54" s="312" t="str">
        <f>VLOOKUP(A54,MATERIALES!A8:D646,2,FALSE)</f>
        <v>m</v>
      </c>
      <c r="K54" s="397">
        <v>60</v>
      </c>
      <c r="L54" s="421"/>
      <c r="M54" s="402">
        <f>VLOOKUP(A54,MATERIALES!A6:D398,4,FALSE)</f>
        <v>86788.078680896593</v>
      </c>
      <c r="N54" s="272">
        <f t="shared" si="1"/>
        <v>5207284.7208537953</v>
      </c>
    </row>
    <row r="55" spans="1:14">
      <c r="A55" s="161" t="s">
        <v>734</v>
      </c>
      <c r="B55" s="43" t="str">
        <f>VLOOKUP(A55,MATERIALES!A6:D373,3,FALSE)</f>
        <v>Uniones especiales de alta resistencia para tubería</v>
      </c>
      <c r="C55" s="425"/>
      <c r="D55" s="425"/>
      <c r="E55" s="425"/>
      <c r="F55" s="425"/>
      <c r="G55" s="425"/>
      <c r="H55" s="425"/>
      <c r="I55" s="425"/>
      <c r="J55" s="312" t="str">
        <f>VLOOKUP(A55,MATERIALES!A9:D647,2,FALSE)</f>
        <v>u</v>
      </c>
      <c r="K55" s="397">
        <v>12</v>
      </c>
      <c r="L55" s="421"/>
      <c r="M55" s="402">
        <f>VLOOKUP(A55,MATERIALES!A6:D399,4,FALSE)</f>
        <v>64953.40318875893</v>
      </c>
      <c r="N55" s="272">
        <f t="shared" si="1"/>
        <v>779440.83826510713</v>
      </c>
    </row>
    <row r="56" spans="1:14">
      <c r="A56" s="161" t="s">
        <v>698</v>
      </c>
      <c r="B56" s="43" t="str">
        <f>VLOOKUP(A56,MATERIALES!A7:D373,3,FALSE)</f>
        <v>Transductores electrónicos (incluye cables, protección contra el concreto y panel de lectura)</v>
      </c>
      <c r="C56" s="425"/>
      <c r="D56" s="425"/>
      <c r="E56" s="425"/>
      <c r="F56" s="425"/>
      <c r="G56" s="425"/>
      <c r="H56" s="425"/>
      <c r="I56" s="425"/>
      <c r="J56" s="312" t="str">
        <f>VLOOKUP(A56,MATERIALES!A10:D648,2,FALSE)</f>
        <v>u</v>
      </c>
      <c r="K56" s="397">
        <v>2</v>
      </c>
      <c r="L56" s="421"/>
      <c r="M56" s="402">
        <f>VLOOKUP(A56,MATERIALES!A7:D400,4,FALSE)</f>
        <v>2605327.8048805711</v>
      </c>
      <c r="N56" s="272">
        <f t="shared" si="1"/>
        <v>5210655.6097611422</v>
      </c>
    </row>
    <row r="57" spans="1:14">
      <c r="A57" s="161" t="s">
        <v>700</v>
      </c>
      <c r="B57" s="43" t="str">
        <f>VLOOKUP(A57,MATERIALES!A8:D373,3,FALSE)</f>
        <v>Transductores mecánicos (incluye cables, protección contra el concreto y panel de lectura)</v>
      </c>
      <c r="C57" s="425"/>
      <c r="D57" s="425"/>
      <c r="E57" s="425"/>
      <c r="F57" s="425"/>
      <c r="G57" s="425"/>
      <c r="H57" s="425"/>
      <c r="I57" s="425"/>
      <c r="J57" s="312" t="str">
        <f>VLOOKUP(A57,MATERIALES!A11:D649,2,FALSE)</f>
        <v>u</v>
      </c>
      <c r="K57" s="397">
        <v>5</v>
      </c>
      <c r="L57" s="421"/>
      <c r="M57" s="402">
        <f>VLOOKUP(A57,MATERIALES!A8:D401,4,FALSE)</f>
        <v>1532968.8074197602</v>
      </c>
      <c r="N57" s="272">
        <f t="shared" si="1"/>
        <v>7664844.0370988008</v>
      </c>
    </row>
    <row r="58" spans="1:14" ht="15.75" thickBot="1">
      <c r="A58" s="205" t="s">
        <v>550</v>
      </c>
      <c r="B58" s="43" t="str">
        <f>VLOOKUP(A58,MATERIALES!A9:D374,3,FALSE)</f>
        <v>Material seleccionado para Relleno</v>
      </c>
      <c r="C58" s="310"/>
      <c r="D58" s="310"/>
      <c r="E58" s="310"/>
      <c r="F58" s="310"/>
      <c r="G58" s="310"/>
      <c r="H58" s="310"/>
      <c r="I58" s="310"/>
      <c r="J58" s="435" t="str">
        <f>VLOOKUP(A58,MATERIALES!A12:D650,2,FALSE)</f>
        <v>m3</v>
      </c>
      <c r="K58" s="126">
        <v>70</v>
      </c>
      <c r="L58" s="325"/>
      <c r="M58" s="402">
        <f>VLOOKUP(A58,MATERIALES!A9:D402,4,FALSE)</f>
        <v>15138.782951417039</v>
      </c>
      <c r="N58" s="272">
        <f t="shared" si="1"/>
        <v>1059714.8065991928</v>
      </c>
    </row>
    <row r="59" spans="1:14" ht="15.75" thickBot="1">
      <c r="B59" s="827" t="s">
        <v>953</v>
      </c>
      <c r="C59" s="828"/>
      <c r="D59" s="828"/>
      <c r="E59" s="828"/>
      <c r="F59" s="828"/>
      <c r="G59" s="828"/>
      <c r="H59" s="828"/>
      <c r="I59" s="828"/>
      <c r="J59" s="828"/>
      <c r="K59" s="828"/>
      <c r="L59" s="828"/>
      <c r="M59" s="829"/>
      <c r="N59" s="394">
        <f>SUM(N52:N58)</f>
        <v>46734453.710959211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831">
        <f>VLOOKUP(A64,TRANSPORTE!A5:D117,4,FALSE)</f>
        <v>135942.55483985864</v>
      </c>
      <c r="M64" s="832"/>
      <c r="N64" s="287">
        <f>K64*L64</f>
        <v>6797.127741992932</v>
      </c>
    </row>
    <row r="65" spans="1:15">
      <c r="B65" s="46"/>
      <c r="C65" s="47"/>
      <c r="D65" s="47"/>
      <c r="E65" s="47"/>
      <c r="F65" s="47"/>
      <c r="G65" s="47"/>
      <c r="H65" s="311"/>
      <c r="I65" s="279"/>
      <c r="J65" s="286"/>
      <c r="K65" s="279"/>
      <c r="L65" s="831"/>
      <c r="M65" s="832"/>
      <c r="N65" s="287"/>
    </row>
    <row r="66" spans="1:15">
      <c r="B66" s="46"/>
      <c r="C66" s="47"/>
      <c r="D66" s="47"/>
      <c r="E66" s="47"/>
      <c r="F66" s="47"/>
      <c r="G66" s="47"/>
      <c r="H66" s="311"/>
      <c r="I66" s="279"/>
      <c r="J66" s="286"/>
      <c r="K66" s="279"/>
      <c r="L66" s="831"/>
      <c r="M66" s="832"/>
      <c r="N66" s="287"/>
    </row>
    <row r="67" spans="1:15">
      <c r="B67" s="46"/>
      <c r="C67" s="47"/>
      <c r="D67" s="47"/>
      <c r="E67" s="47"/>
      <c r="F67" s="47"/>
      <c r="G67" s="47"/>
      <c r="H67" s="311"/>
      <c r="I67" s="279"/>
      <c r="J67" s="286"/>
      <c r="K67" s="279"/>
      <c r="L67" s="831"/>
      <c r="M67" s="83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6797.127741992932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s="162" t="s">
        <v>15</v>
      </c>
      <c r="B75" s="49" t="str">
        <f>VLOOKUP(A75,'MANO DE OBRA'!A8:D68,3,FALSE)</f>
        <v>Obrero (6)</v>
      </c>
      <c r="C75" s="47"/>
      <c r="D75" s="47"/>
      <c r="E75" s="47"/>
      <c r="F75" s="47"/>
      <c r="G75" s="47"/>
      <c r="H75" s="47"/>
      <c r="I75" s="292">
        <f>K75/J75*100</f>
        <v>202996.19999999998</v>
      </c>
      <c r="J75" s="293">
        <v>185</v>
      </c>
      <c r="K75" s="294">
        <f>VLOOKUP(A75,'MANO DE OBRA'!A8:D99,4,FALSE)</f>
        <v>375542.97</v>
      </c>
      <c r="L75" s="50"/>
      <c r="M75" s="434">
        <v>1.26</v>
      </c>
      <c r="N75" s="395">
        <f>K75/M75</f>
        <v>298049.97619047615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33832.699999999997</v>
      </c>
      <c r="J77" s="293">
        <v>185</v>
      </c>
      <c r="K77" s="298">
        <f>VLOOKUP(A77,'MANO DE OBRA'!A11:D103,4,FALSE)</f>
        <v>62590.494999999995</v>
      </c>
      <c r="L77" s="318"/>
      <c r="M77" s="300">
        <v>1.26</v>
      </c>
      <c r="N77" s="395">
        <f>K77/M77</f>
        <v>49674.996031746028</v>
      </c>
    </row>
    <row r="78" spans="1:15" ht="15.75" thickBot="1">
      <c r="B78" s="814"/>
      <c r="C78" s="815"/>
      <c r="D78" s="815"/>
      <c r="E78" s="815"/>
      <c r="F78" s="815"/>
      <c r="G78" s="815"/>
      <c r="H78" s="815"/>
      <c r="I78" s="126"/>
      <c r="J78" s="126"/>
      <c r="K78" s="126"/>
      <c r="L78" s="915"/>
      <c r="M78" s="915"/>
      <c r="N78" s="45"/>
    </row>
    <row r="79" spans="1:15" ht="15.75" thickBot="1">
      <c r="B79" s="833" t="s">
        <v>953</v>
      </c>
      <c r="C79" s="834"/>
      <c r="D79" s="834"/>
      <c r="E79" s="834"/>
      <c r="F79" s="834"/>
      <c r="G79" s="834"/>
      <c r="H79" s="834"/>
      <c r="I79" s="834"/>
      <c r="J79" s="834"/>
      <c r="K79" s="834"/>
      <c r="L79" s="834"/>
      <c r="M79" s="835"/>
      <c r="N79" s="301">
        <f>SUM(N75:N78)</f>
        <v>432396.59413841902</v>
      </c>
    </row>
    <row r="80" spans="1:15" ht="15.75" thickBot="1">
      <c r="B80" s="33"/>
      <c r="C80" s="34"/>
      <c r="D80" s="34"/>
      <c r="E80" s="34"/>
      <c r="F80" s="34"/>
      <c r="G80" s="34"/>
      <c r="H80" s="34"/>
      <c r="I80" s="34"/>
      <c r="J80" s="34"/>
      <c r="K80" s="34"/>
      <c r="L80" s="34"/>
      <c r="M80" s="34"/>
      <c r="N80" s="35"/>
    </row>
    <row r="81" spans="1:14" ht="15.75" thickBot="1">
      <c r="B81" s="827" t="s">
        <v>967</v>
      </c>
      <c r="C81" s="828"/>
      <c r="D81" s="828"/>
      <c r="E81" s="828"/>
      <c r="F81" s="828"/>
      <c r="G81" s="828"/>
      <c r="H81" s="828"/>
      <c r="I81" s="828"/>
      <c r="J81" s="828"/>
      <c r="K81" s="828"/>
      <c r="L81" s="828"/>
      <c r="M81" s="829"/>
      <c r="N81" s="99">
        <f>N47+N59+N70+N79</f>
        <v>64651746.237212151</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8" t="s">
        <v>969</v>
      </c>
      <c r="C85" s="819"/>
      <c r="D85" s="819"/>
      <c r="E85" s="819"/>
      <c r="F85" s="819"/>
      <c r="G85" s="819"/>
      <c r="H85" s="819"/>
      <c r="I85" s="314"/>
      <c r="J85" s="334"/>
      <c r="K85" s="302" t="s">
        <v>970</v>
      </c>
      <c r="L85" s="857" t="s">
        <v>971</v>
      </c>
      <c r="M85" s="858"/>
      <c r="N85" s="303"/>
    </row>
    <row r="86" spans="1:14">
      <c r="B86" s="859" t="s">
        <v>972</v>
      </c>
      <c r="C86" s="860"/>
      <c r="D86" s="860"/>
      <c r="E86" s="860"/>
      <c r="F86" s="860"/>
      <c r="G86" s="860"/>
      <c r="H86" s="860"/>
      <c r="I86" s="87"/>
      <c r="J86" s="88"/>
      <c r="K86" s="304">
        <v>0.2</v>
      </c>
      <c r="L86" s="861">
        <f>N81*K86</f>
        <v>12930349.247442432</v>
      </c>
      <c r="M86" s="862"/>
      <c r="N86" s="51"/>
    </row>
    <row r="87" spans="1:14">
      <c r="B87" s="89" t="s">
        <v>973</v>
      </c>
      <c r="C87" s="90"/>
      <c r="D87" s="90"/>
      <c r="E87" s="90"/>
      <c r="F87" s="90"/>
      <c r="G87" s="90"/>
      <c r="H87" s="90"/>
      <c r="I87" s="87"/>
      <c r="J87" s="88"/>
      <c r="K87" s="304">
        <v>0.05</v>
      </c>
      <c r="L87" s="861">
        <f>N81*K87</f>
        <v>3232587.3118606079</v>
      </c>
      <c r="M87" s="862"/>
      <c r="N87" s="51"/>
    </row>
    <row r="88" spans="1:14" ht="15.75" thickBot="1">
      <c r="B88" s="91" t="s">
        <v>974</v>
      </c>
      <c r="C88" s="92"/>
      <c r="D88" s="92"/>
      <c r="E88" s="92"/>
      <c r="F88" s="92"/>
      <c r="G88" s="92"/>
      <c r="H88" s="92"/>
      <c r="I88" s="93"/>
      <c r="J88" s="94"/>
      <c r="K88" s="305">
        <v>0.05</v>
      </c>
      <c r="L88" s="863">
        <f>N81*K88</f>
        <v>3232587.3118606079</v>
      </c>
      <c r="M88" s="864"/>
      <c r="N88" s="51"/>
    </row>
    <row r="89" spans="1:14" ht="15.75" thickBot="1">
      <c r="B89" s="827" t="s">
        <v>953</v>
      </c>
      <c r="C89" s="828"/>
      <c r="D89" s="828"/>
      <c r="E89" s="828"/>
      <c r="F89" s="828"/>
      <c r="G89" s="828"/>
      <c r="H89" s="828"/>
      <c r="I89" s="828"/>
      <c r="J89" s="828"/>
      <c r="K89" s="828"/>
      <c r="L89" s="828"/>
      <c r="M89" s="829"/>
      <c r="N89" s="52">
        <f>L86+L87+L88</f>
        <v>19395523.871163648</v>
      </c>
    </row>
    <row r="90" spans="1:14" ht="15.75" thickBot="1">
      <c r="B90" s="33"/>
      <c r="C90" s="34"/>
      <c r="D90" s="34"/>
      <c r="E90" s="34"/>
      <c r="F90" s="34"/>
      <c r="G90" s="34"/>
      <c r="H90" s="34"/>
      <c r="I90" s="34"/>
      <c r="J90" s="34"/>
      <c r="K90" s="34"/>
      <c r="L90" s="34"/>
      <c r="M90" s="34"/>
      <c r="N90" s="35"/>
    </row>
    <row r="91" spans="1:14" ht="15.75" thickBot="1">
      <c r="A91" t="s">
        <v>2016</v>
      </c>
      <c r="B91" s="827" t="s">
        <v>975</v>
      </c>
      <c r="C91" s="828"/>
      <c r="D91" s="828"/>
      <c r="E91" s="828"/>
      <c r="F91" s="828"/>
      <c r="G91" s="828"/>
      <c r="H91" s="828"/>
      <c r="I91" s="828"/>
      <c r="J91" s="828"/>
      <c r="K91" s="828"/>
      <c r="L91" s="828"/>
      <c r="M91" s="829"/>
      <c r="N91" s="188">
        <f>N81+N89</f>
        <v>84047270.108375803</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69" t="s">
        <v>2218</v>
      </c>
      <c r="C108" s="970"/>
      <c r="D108" s="970"/>
      <c r="E108" s="970"/>
      <c r="F108" s="970"/>
      <c r="G108" s="970"/>
      <c r="H108" s="970"/>
      <c r="I108" s="970"/>
      <c r="J108" s="970"/>
      <c r="K108" s="970"/>
      <c r="L108" s="970"/>
      <c r="M108" s="970"/>
      <c r="N108" s="971"/>
    </row>
    <row r="109" spans="2:14" ht="15" customHeight="1">
      <c r="B109" s="969"/>
      <c r="C109" s="970"/>
      <c r="D109" s="970"/>
      <c r="E109" s="970"/>
      <c r="F109" s="970"/>
      <c r="G109" s="970"/>
      <c r="H109" s="970"/>
      <c r="I109" s="970"/>
      <c r="J109" s="970"/>
      <c r="K109" s="970"/>
      <c r="L109" s="970"/>
      <c r="M109" s="970"/>
      <c r="N109" s="971"/>
    </row>
    <row r="110" spans="2:14" ht="30" customHeight="1">
      <c r="B110" s="972" t="s">
        <v>2219</v>
      </c>
      <c r="C110" s="973"/>
      <c r="D110" s="973"/>
      <c r="E110" s="973"/>
      <c r="F110" s="973"/>
      <c r="G110" s="973"/>
      <c r="H110" s="973"/>
      <c r="I110" s="973"/>
      <c r="J110" s="973"/>
      <c r="K110" s="973"/>
      <c r="L110" s="973"/>
      <c r="M110" s="973"/>
      <c r="N110" s="974"/>
    </row>
    <row r="111" spans="2:14">
      <c r="B111" s="972"/>
      <c r="C111" s="973"/>
      <c r="D111" s="973"/>
      <c r="E111" s="973"/>
      <c r="F111" s="973"/>
      <c r="G111" s="973"/>
      <c r="H111" s="973"/>
      <c r="I111" s="973"/>
      <c r="J111" s="973"/>
      <c r="K111" s="973"/>
      <c r="L111" s="973"/>
      <c r="M111" s="973"/>
      <c r="N111" s="974"/>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5"/>
      <c r="K121" s="975"/>
      <c r="L121" s="975"/>
      <c r="M121" s="975"/>
      <c r="N121" s="976"/>
    </row>
    <row r="122" spans="2:14" ht="15.75" thickBot="1">
      <c r="B122" s="419" t="s">
        <v>2221</v>
      </c>
      <c r="C122" s="420"/>
      <c r="D122" s="420"/>
      <c r="E122" s="259"/>
      <c r="F122" s="259"/>
      <c r="G122" s="259"/>
      <c r="H122" s="259"/>
      <c r="I122" s="259"/>
      <c r="J122" s="977"/>
      <c r="K122" s="977"/>
      <c r="L122" s="977"/>
      <c r="M122" s="977"/>
      <c r="N122" s="978"/>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1:M81"/>
    <mergeCell ref="B85:H85"/>
    <mergeCell ref="L85:M85"/>
    <mergeCell ref="L66:M66"/>
    <mergeCell ref="L67:M67"/>
    <mergeCell ref="L69:M69"/>
    <mergeCell ref="B70:M70"/>
    <mergeCell ref="B74:H74"/>
    <mergeCell ref="L74:M74"/>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140</v>
      </c>
      <c r="B36" s="840" t="str">
        <f>VLOOKUP(A36,EQUIPOS!A6:D154,3,FALSE)</f>
        <v>Camisa para Pilote D=1.20m</v>
      </c>
      <c r="C36" s="841"/>
      <c r="D36" s="841"/>
      <c r="E36" s="841"/>
      <c r="F36" s="841"/>
      <c r="G36" s="841"/>
      <c r="H36" s="842"/>
      <c r="I36" s="267"/>
      <c r="J36" s="268"/>
      <c r="K36" s="269">
        <f>VLOOKUP(A36,EQUIPOS!A6:D163,4,FALSE)</f>
        <v>41941.948774989316</v>
      </c>
      <c r="L36" s="270"/>
      <c r="M36" s="271">
        <v>1</v>
      </c>
      <c r="N36" s="272">
        <f t="shared" ref="N36:N42" si="0">K36/M36</f>
        <v>41941.948774989316</v>
      </c>
    </row>
    <row r="37" spans="1:14">
      <c r="A37" s="113" t="s">
        <v>206</v>
      </c>
      <c r="B37" s="840" t="str">
        <f>VLOOKUP(A37,EQUIPOS!A7:D154,3,FALSE)</f>
        <v>Equipo de Soldadura</v>
      </c>
      <c r="C37" s="841"/>
      <c r="D37" s="841"/>
      <c r="E37" s="841"/>
      <c r="F37" s="841"/>
      <c r="G37" s="841"/>
      <c r="H37" s="842"/>
      <c r="I37" s="421"/>
      <c r="J37" s="422"/>
      <c r="K37" s="269">
        <f>VLOOKUP(A37,EQUIPOS!A7:D164,4,FALSE)</f>
        <v>3677.2951215474213</v>
      </c>
      <c r="L37" s="335"/>
      <c r="M37" s="336">
        <v>1</v>
      </c>
      <c r="N37" s="272">
        <f t="shared" si="0"/>
        <v>3677.2951215474213</v>
      </c>
    </row>
    <row r="38" spans="1:14">
      <c r="A38" s="113" t="s">
        <v>242</v>
      </c>
      <c r="B38" s="840" t="str">
        <f>VLOOKUP(A38,EQUIPOS!A8:D154,3,FALSE)</f>
        <v>Grúa con torre capacidad 1 ton en la punta.</v>
      </c>
      <c r="C38" s="841"/>
      <c r="D38" s="841"/>
      <c r="E38" s="841"/>
      <c r="F38" s="841"/>
      <c r="G38" s="841"/>
      <c r="H38" s="842"/>
      <c r="I38" s="421"/>
      <c r="J38" s="422"/>
      <c r="K38" s="438">
        <f>VLOOKUP(A38,EQUIPOS!A8:D165,4,FALSE)</f>
        <v>229303.83610568658</v>
      </c>
      <c r="L38" s="335"/>
      <c r="M38" s="336">
        <v>2.5</v>
      </c>
      <c r="N38" s="272">
        <f t="shared" si="0"/>
        <v>91721.534442274628</v>
      </c>
    </row>
    <row r="39" spans="1:14">
      <c r="A39" s="113" t="s">
        <v>267</v>
      </c>
      <c r="B39" s="840" t="str">
        <f>VLOOKUP(A39,EQUIPOS!A9:D154,3,FALSE)</f>
        <v>Motobomba de concreto</v>
      </c>
      <c r="C39" s="841"/>
      <c r="D39" s="841"/>
      <c r="E39" s="841"/>
      <c r="F39" s="841"/>
      <c r="G39" s="841"/>
      <c r="H39" s="842"/>
      <c r="I39" s="421"/>
      <c r="J39" s="422"/>
      <c r="K39" s="438">
        <f>VLOOKUP(A39,EQUIPOS!A9:D166,4,FALSE)</f>
        <v>92792.209752287235</v>
      </c>
      <c r="L39" s="335"/>
      <c r="M39" s="336">
        <v>2.5499800000000001</v>
      </c>
      <c r="N39" s="272">
        <f t="shared" si="0"/>
        <v>36389.387270601037</v>
      </c>
    </row>
    <row r="40" spans="1:14">
      <c r="A40" s="113" t="s">
        <v>277</v>
      </c>
      <c r="B40" s="840" t="str">
        <f>VLOOKUP(A40,EQUIPOS!A10:D154,3,FALSE)</f>
        <v>Pala auxiliar de piloteadora</v>
      </c>
      <c r="C40" s="841"/>
      <c r="D40" s="841"/>
      <c r="E40" s="841"/>
      <c r="F40" s="841"/>
      <c r="G40" s="841"/>
      <c r="H40" s="842"/>
      <c r="I40" s="421"/>
      <c r="J40" s="422"/>
      <c r="K40" s="438">
        <f>VLOOKUP(A40,EQUIPOS!A10:D167,4,FALSE)</f>
        <v>420054.97182224155</v>
      </c>
      <c r="L40" s="335"/>
      <c r="M40" s="336">
        <v>2.5</v>
      </c>
      <c r="N40" s="272">
        <f t="shared" si="0"/>
        <v>168021.98872889663</v>
      </c>
    </row>
    <row r="41" spans="1:14">
      <c r="A41" s="113" t="s">
        <v>282</v>
      </c>
      <c r="B41" s="840" t="str">
        <f>VLOOKUP(A41,EQUIPOS!A6:D154,3,FALSE)</f>
        <v>Piloteadora potencia 250KW, RPM 1800, fuerza elevadora 200KN</v>
      </c>
      <c r="C41" s="841"/>
      <c r="D41" s="841"/>
      <c r="E41" s="841"/>
      <c r="F41" s="841"/>
      <c r="G41" s="841"/>
      <c r="H41" s="842"/>
      <c r="I41" s="421"/>
      <c r="J41" s="422"/>
      <c r="K41" s="438">
        <f>VLOOKUP(A41,EQUIPOS!A6:D154,4,FALSE)</f>
        <v>627328.69341985299</v>
      </c>
      <c r="L41" s="335"/>
      <c r="M41" s="336">
        <v>1</v>
      </c>
      <c r="N41" s="272">
        <f t="shared" si="0"/>
        <v>627328.69341985299</v>
      </c>
    </row>
    <row r="42" spans="1:14">
      <c r="A42" s="113" t="s">
        <v>310</v>
      </c>
      <c r="B42" s="840" t="str">
        <f>VLOOKUP(A42,EQUIPOS!A12:D156,3,FALSE)</f>
        <v>Retroexcavadora A25C</v>
      </c>
      <c r="C42" s="841"/>
      <c r="D42" s="841"/>
      <c r="E42" s="841"/>
      <c r="F42" s="841"/>
      <c r="G42" s="841"/>
      <c r="H42" s="842"/>
      <c r="I42" s="328"/>
      <c r="J42" s="330"/>
      <c r="K42" s="438">
        <f>VLOOKUP(A42,EQUIPOS!A12:D169,4,FALSE)</f>
        <v>141077.46406132774</v>
      </c>
      <c r="L42" s="423"/>
      <c r="M42" s="424">
        <v>2.5</v>
      </c>
      <c r="N42" s="272">
        <f t="shared" si="0"/>
        <v>56430.985624531095</v>
      </c>
    </row>
    <row r="43" spans="1:14">
      <c r="B43" s="840"/>
      <c r="C43" s="841"/>
      <c r="D43" s="841"/>
      <c r="E43" s="841"/>
      <c r="F43" s="841"/>
      <c r="G43" s="841"/>
      <c r="H43" s="842"/>
      <c r="I43" s="36"/>
      <c r="J43" s="37"/>
      <c r="K43" s="438"/>
      <c r="L43" s="276"/>
      <c r="M43" s="277"/>
      <c r="N43" s="272"/>
    </row>
    <row r="44" spans="1:14">
      <c r="B44" s="320"/>
      <c r="C44" s="321"/>
      <c r="D44" s="321"/>
      <c r="E44" s="321"/>
      <c r="F44" s="323"/>
      <c r="G44" s="323"/>
      <c r="H44" s="125"/>
      <c r="I44" s="36"/>
      <c r="J44" s="37"/>
      <c r="K44" s="438"/>
      <c r="L44" s="276"/>
      <c r="M44" s="277"/>
      <c r="N44" s="273"/>
    </row>
    <row r="45" spans="1:14">
      <c r="B45" s="847" t="s">
        <v>952</v>
      </c>
      <c r="C45" s="848"/>
      <c r="D45" s="848"/>
      <c r="E45" s="38"/>
      <c r="F45" s="39"/>
      <c r="G45" s="39"/>
      <c r="H45" s="40"/>
      <c r="I45" s="36"/>
      <c r="J45" s="37"/>
      <c r="K45" s="279"/>
      <c r="L45" s="276"/>
      <c r="M45" s="401">
        <v>0.1</v>
      </c>
      <c r="N45" s="344">
        <f>N83*M45</f>
        <v>10046.441950300166</v>
      </c>
    </row>
    <row r="46" spans="1:14" ht="15.75" thickBot="1">
      <c r="B46" s="840"/>
      <c r="C46" s="841"/>
      <c r="D46" s="841"/>
      <c r="E46" s="841"/>
      <c r="F46" s="841"/>
      <c r="G46" s="841"/>
      <c r="H46" s="842"/>
      <c r="I46" s="849"/>
      <c r="J46" s="850"/>
      <c r="K46" s="41"/>
      <c r="L46" s="851"/>
      <c r="M46" s="852"/>
      <c r="N46" s="105"/>
    </row>
    <row r="47" spans="1:14" ht="15.75" thickBot="1">
      <c r="B47" s="827" t="s">
        <v>953</v>
      </c>
      <c r="C47" s="828"/>
      <c r="D47" s="828"/>
      <c r="E47" s="828"/>
      <c r="F47" s="828"/>
      <c r="G47" s="828"/>
      <c r="H47" s="828"/>
      <c r="I47" s="828"/>
      <c r="J47" s="828"/>
      <c r="K47" s="828"/>
      <c r="L47" s="828"/>
      <c r="M47" s="829"/>
      <c r="N47" s="394">
        <f>SUM(N36:N46)</f>
        <v>1035558.2753329932</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8" t="s">
        <v>944</v>
      </c>
      <c r="C51" s="819"/>
      <c r="D51" s="819"/>
      <c r="E51" s="819"/>
      <c r="F51" s="819"/>
      <c r="G51" s="819"/>
      <c r="H51" s="819"/>
      <c r="I51" s="820"/>
      <c r="J51" s="315" t="s">
        <v>945</v>
      </c>
      <c r="K51" s="85" t="s">
        <v>946</v>
      </c>
      <c r="L51" s="821" t="s">
        <v>955</v>
      </c>
      <c r="M51" s="820"/>
      <c r="N51" s="86" t="s">
        <v>951</v>
      </c>
    </row>
    <row r="52" spans="1:14">
      <c r="A52" s="161" t="s">
        <v>388</v>
      </c>
      <c r="B52" s="43" t="str">
        <f>VLOOKUP(A52,MATERIALES!A5:D373,3,FALSE)</f>
        <v>Bentonita</v>
      </c>
      <c r="C52" s="281"/>
      <c r="D52" s="281"/>
      <c r="E52" s="281"/>
      <c r="F52" s="281"/>
      <c r="G52" s="281"/>
      <c r="H52" s="281"/>
      <c r="I52" s="281"/>
      <c r="J52" s="311" t="str">
        <f>VLOOKUP(A52,MATERIALES!A6:D644,2,FALSE)</f>
        <v>kg</v>
      </c>
      <c r="K52" s="282">
        <v>2.355</v>
      </c>
      <c r="L52" s="267"/>
      <c r="M52" s="402">
        <f>VLOOKUP(A52,MATERIALES!A5:D396,4,FALSE)</f>
        <v>10371.204188689604</v>
      </c>
      <c r="N52" s="272">
        <f>K52*M52</f>
        <v>24424.185864364019</v>
      </c>
    </row>
    <row r="53" spans="1:14">
      <c r="A53" s="161" t="s">
        <v>745</v>
      </c>
      <c r="B53" s="43" t="str">
        <f>VLOOKUP(A53,MATERIALES!A6:D373,3,FALSE)</f>
        <v>Acero PDR-60</v>
      </c>
      <c r="C53" s="425"/>
      <c r="D53" s="425"/>
      <c r="E53" s="425"/>
      <c r="F53" s="425"/>
      <c r="G53" s="425"/>
      <c r="H53" s="425"/>
      <c r="I53" s="425"/>
      <c r="J53" s="312" t="str">
        <f>VLOOKUP(A53,MATERIALES!A7:D645,2,FALSE)</f>
        <v>kg</v>
      </c>
      <c r="K53" s="397">
        <v>123.70021073509811</v>
      </c>
      <c r="L53" s="421"/>
      <c r="M53" s="402">
        <f>VLOOKUP(A53,MATERIALES!A6:D397,4,FALSE)</f>
        <v>3105.6446717244148</v>
      </c>
      <c r="N53" s="272">
        <f>K53*M53</f>
        <v>384168.90036064468</v>
      </c>
    </row>
    <row r="54" spans="1:14">
      <c r="A54" s="161" t="s">
        <v>829</v>
      </c>
      <c r="B54" s="43" t="str">
        <f>VLOOKUP(A54,MATERIALES!A6:D373,3,FALSE)</f>
        <v>Concreto Resistencia  28 (Mpa)</v>
      </c>
      <c r="C54" s="425"/>
      <c r="D54" s="425"/>
      <c r="E54" s="425"/>
      <c r="F54" s="425"/>
      <c r="G54" s="425"/>
      <c r="H54" s="425"/>
      <c r="I54" s="425"/>
      <c r="J54" s="312" t="str">
        <f>VLOOKUP(A54,MATERIALES!A8:D646,2,FALSE)</f>
        <v>m3</v>
      </c>
      <c r="K54" s="397">
        <v>0.82466807156732069</v>
      </c>
      <c r="L54" s="421"/>
      <c r="M54" s="402">
        <f>VLOOKUP(A54,MATERIALES!A6:D398,4,FALSE)</f>
        <v>451335.3699031712</v>
      </c>
      <c r="N54" s="272">
        <f>K54*M54</f>
        <v>372201.86912817153</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7" t="s">
        <v>953</v>
      </c>
      <c r="C59" s="828"/>
      <c r="D59" s="828"/>
      <c r="E59" s="828"/>
      <c r="F59" s="828"/>
      <c r="G59" s="828"/>
      <c r="H59" s="828"/>
      <c r="I59" s="828"/>
      <c r="J59" s="828"/>
      <c r="K59" s="828"/>
      <c r="L59" s="828"/>
      <c r="M59" s="829"/>
      <c r="N59" s="394">
        <f>SUM(N52:N58)</f>
        <v>780794.95535318018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831">
        <f>VLOOKUP(A64,TRANSPORTE!A5:D117,4,FALSE)</f>
        <v>1404.1158416360727</v>
      </c>
      <c r="M64" s="832"/>
      <c r="N64" s="287">
        <f>K64*L64</f>
        <v>1825.3505941268945</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831">
        <f>VLOOKUP(A65,TRANSPORTE!A6:D117,4,FALSE)</f>
        <v>66.079971257217039</v>
      </c>
      <c r="M65" s="832"/>
      <c r="N65" s="287">
        <f>K65*L65</f>
        <v>3.3039985628608521</v>
      </c>
    </row>
    <row r="66" spans="1:15">
      <c r="B66" s="46"/>
      <c r="C66" s="47"/>
      <c r="D66" s="47"/>
      <c r="E66" s="47"/>
      <c r="F66" s="47"/>
      <c r="G66" s="47"/>
      <c r="H66" s="311"/>
      <c r="I66" s="279"/>
      <c r="J66" s="286"/>
      <c r="K66" s="279"/>
      <c r="L66" s="831"/>
      <c r="M66" s="832"/>
      <c r="N66" s="287"/>
    </row>
    <row r="67" spans="1:15">
      <c r="B67" s="46"/>
      <c r="C67" s="47"/>
      <c r="D67" s="47"/>
      <c r="E67" s="47"/>
      <c r="F67" s="47"/>
      <c r="G67" s="47"/>
      <c r="H67" s="311"/>
      <c r="I67" s="279"/>
      <c r="J67" s="286"/>
      <c r="K67" s="279"/>
      <c r="L67" s="831"/>
      <c r="M67" s="83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1828.6545926897554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979"/>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202996.19999999998</v>
      </c>
      <c r="J76" s="293">
        <v>185</v>
      </c>
      <c r="K76" s="294">
        <f>VLOOKUP(A76,'MANO DE OBRA'!A8:D99,4,FALSE)</f>
        <v>375542.97</v>
      </c>
      <c r="L76" s="50"/>
      <c r="M76" s="434">
        <v>8</v>
      </c>
      <c r="N76" s="395">
        <f>K76/M76</f>
        <v>46942.871249999997</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202996.19999999998</v>
      </c>
      <c r="J79" s="293">
        <v>185</v>
      </c>
      <c r="K79" s="294">
        <f>VLOOKUP(A79,'MANO DE OBRA'!A9:D101,4,FALSE)</f>
        <v>375542.97</v>
      </c>
      <c r="L79" s="50"/>
      <c r="M79" s="300">
        <v>12</v>
      </c>
      <c r="N79" s="395">
        <f>K79/M79</f>
        <v>31295.247499999998</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814"/>
      <c r="C82" s="815"/>
      <c r="D82" s="815"/>
      <c r="E82" s="815"/>
      <c r="F82" s="815"/>
      <c r="G82" s="815"/>
      <c r="H82" s="815"/>
      <c r="I82" s="126"/>
      <c r="J82" s="126"/>
      <c r="K82" s="126"/>
      <c r="L82" s="915"/>
      <c r="M82" s="915"/>
      <c r="N82" s="127"/>
    </row>
    <row r="83" spans="1:14" ht="15.75" thickBot="1">
      <c r="B83" s="833" t="s">
        <v>953</v>
      </c>
      <c r="C83" s="834"/>
      <c r="D83" s="834"/>
      <c r="E83" s="834"/>
      <c r="F83" s="834"/>
      <c r="G83" s="834"/>
      <c r="H83" s="834"/>
      <c r="I83" s="834"/>
      <c r="J83" s="834"/>
      <c r="K83" s="834"/>
      <c r="L83" s="834"/>
      <c r="M83" s="835"/>
      <c r="N83" s="460">
        <f>SUM(N76:N82)</f>
        <v>100464.41950300166</v>
      </c>
    </row>
    <row r="84" spans="1:14" ht="15.75" thickBot="1">
      <c r="B84" s="33"/>
      <c r="C84" s="34"/>
      <c r="D84" s="34"/>
      <c r="E84" s="34"/>
      <c r="F84" s="34"/>
      <c r="G84" s="34"/>
      <c r="H84" s="34"/>
      <c r="I84" s="34"/>
      <c r="J84" s="34"/>
      <c r="K84" s="34"/>
      <c r="L84" s="34"/>
      <c r="M84" s="34"/>
      <c r="N84" s="35"/>
    </row>
    <row r="85" spans="1:14" ht="15.75" thickBot="1">
      <c r="B85" s="827" t="s">
        <v>967</v>
      </c>
      <c r="C85" s="828"/>
      <c r="D85" s="828"/>
      <c r="E85" s="828"/>
      <c r="F85" s="828"/>
      <c r="G85" s="828"/>
      <c r="H85" s="828"/>
      <c r="I85" s="828"/>
      <c r="J85" s="828"/>
      <c r="K85" s="828"/>
      <c r="L85" s="828"/>
      <c r="M85" s="829"/>
      <c r="N85" s="99">
        <f>N47+N59+N70+N83</f>
        <v>1918646.3047818649</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8" t="s">
        <v>969</v>
      </c>
      <c r="C89" s="819"/>
      <c r="D89" s="819"/>
      <c r="E89" s="819"/>
      <c r="F89" s="819"/>
      <c r="G89" s="819"/>
      <c r="H89" s="819"/>
      <c r="I89" s="314"/>
      <c r="J89" s="334"/>
      <c r="K89" s="302" t="s">
        <v>970</v>
      </c>
      <c r="L89" s="857" t="s">
        <v>971</v>
      </c>
      <c r="M89" s="858"/>
      <c r="N89" s="303"/>
    </row>
    <row r="90" spans="1:14">
      <c r="B90" s="859" t="s">
        <v>972</v>
      </c>
      <c r="C90" s="860"/>
      <c r="D90" s="860"/>
      <c r="E90" s="860"/>
      <c r="F90" s="860"/>
      <c r="G90" s="860"/>
      <c r="H90" s="860"/>
      <c r="I90" s="87"/>
      <c r="J90" s="88"/>
      <c r="K90" s="304">
        <v>0.2</v>
      </c>
      <c r="L90" s="861">
        <f>N85*K90</f>
        <v>383729.26095637301</v>
      </c>
      <c r="M90" s="862"/>
      <c r="N90" s="51"/>
    </row>
    <row r="91" spans="1:14">
      <c r="B91" s="89" t="s">
        <v>973</v>
      </c>
      <c r="C91" s="90"/>
      <c r="D91" s="90"/>
      <c r="E91" s="90"/>
      <c r="F91" s="90"/>
      <c r="G91" s="90"/>
      <c r="H91" s="90"/>
      <c r="I91" s="87"/>
      <c r="J91" s="88"/>
      <c r="K91" s="304">
        <v>0.05</v>
      </c>
      <c r="L91" s="861">
        <f>N85*K91</f>
        <v>95932.315239093252</v>
      </c>
      <c r="M91" s="862"/>
      <c r="N91" s="51"/>
    </row>
    <row r="92" spans="1:14" ht="15.75" thickBot="1">
      <c r="B92" s="91" t="s">
        <v>974</v>
      </c>
      <c r="C92" s="92"/>
      <c r="D92" s="92"/>
      <c r="E92" s="92"/>
      <c r="F92" s="92"/>
      <c r="G92" s="92"/>
      <c r="H92" s="92"/>
      <c r="I92" s="93"/>
      <c r="J92" s="94"/>
      <c r="K92" s="305">
        <v>0.05</v>
      </c>
      <c r="L92" s="863">
        <f>N85*K92</f>
        <v>95932.315239093252</v>
      </c>
      <c r="M92" s="864"/>
      <c r="N92" s="51"/>
    </row>
    <row r="93" spans="1:14" ht="15.75" thickBot="1">
      <c r="B93" s="827" t="s">
        <v>953</v>
      </c>
      <c r="C93" s="828"/>
      <c r="D93" s="828"/>
      <c r="E93" s="828"/>
      <c r="F93" s="828"/>
      <c r="G93" s="828"/>
      <c r="H93" s="828"/>
      <c r="I93" s="828"/>
      <c r="J93" s="828"/>
      <c r="K93" s="828"/>
      <c r="L93" s="828"/>
      <c r="M93" s="829"/>
      <c r="N93" s="52">
        <f>L90+L91+L92</f>
        <v>575593.89143455948</v>
      </c>
    </row>
    <row r="94" spans="1:14" ht="15.75" thickBot="1">
      <c r="B94" s="33"/>
      <c r="C94" s="34"/>
      <c r="D94" s="34"/>
      <c r="E94" s="34"/>
      <c r="F94" s="34"/>
      <c r="G94" s="34"/>
      <c r="H94" s="34"/>
      <c r="I94" s="34"/>
      <c r="J94" s="34"/>
      <c r="K94" s="34"/>
      <c r="L94" s="34"/>
      <c r="M94" s="34"/>
      <c r="N94" s="35"/>
    </row>
    <row r="95" spans="1:14" ht="15.75" thickBot="1">
      <c r="A95" t="s">
        <v>2016</v>
      </c>
      <c r="B95" s="827" t="s">
        <v>975</v>
      </c>
      <c r="C95" s="828"/>
      <c r="D95" s="828"/>
      <c r="E95" s="828"/>
      <c r="F95" s="828"/>
      <c r="G95" s="828"/>
      <c r="H95" s="828"/>
      <c r="I95" s="828"/>
      <c r="J95" s="828"/>
      <c r="K95" s="828"/>
      <c r="L95" s="828"/>
      <c r="M95" s="829"/>
      <c r="N95" s="188">
        <f>N85+N93</f>
        <v>2494240.1962164245</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9" t="s">
        <v>2218</v>
      </c>
      <c r="C112" s="970"/>
      <c r="D112" s="970"/>
      <c r="E112" s="970"/>
      <c r="F112" s="970"/>
      <c r="G112" s="970"/>
      <c r="H112" s="970"/>
      <c r="I112" s="970"/>
      <c r="J112" s="970"/>
      <c r="K112" s="970"/>
      <c r="L112" s="970"/>
      <c r="M112" s="970"/>
      <c r="N112" s="971"/>
    </row>
    <row r="113" spans="2:14" ht="15" customHeight="1">
      <c r="B113" s="969"/>
      <c r="C113" s="970"/>
      <c r="D113" s="970"/>
      <c r="E113" s="970"/>
      <c r="F113" s="970"/>
      <c r="G113" s="970"/>
      <c r="H113" s="970"/>
      <c r="I113" s="970"/>
      <c r="J113" s="970"/>
      <c r="K113" s="970"/>
      <c r="L113" s="970"/>
      <c r="M113" s="970"/>
      <c r="N113" s="971"/>
    </row>
    <row r="114" spans="2:14" ht="30" customHeight="1">
      <c r="B114" s="972" t="s">
        <v>2219</v>
      </c>
      <c r="C114" s="973"/>
      <c r="D114" s="973"/>
      <c r="E114" s="973"/>
      <c r="F114" s="973"/>
      <c r="G114" s="973"/>
      <c r="H114" s="973"/>
      <c r="I114" s="973"/>
      <c r="J114" s="973"/>
      <c r="K114" s="973"/>
      <c r="L114" s="973"/>
      <c r="M114" s="973"/>
      <c r="N114" s="974"/>
    </row>
    <row r="115" spans="2:14">
      <c r="B115" s="972"/>
      <c r="C115" s="973"/>
      <c r="D115" s="973"/>
      <c r="E115" s="973"/>
      <c r="F115" s="973"/>
      <c r="G115" s="973"/>
      <c r="H115" s="973"/>
      <c r="I115" s="973"/>
      <c r="J115" s="973"/>
      <c r="K115" s="973"/>
      <c r="L115" s="973"/>
      <c r="M115" s="973"/>
      <c r="N115" s="974"/>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5"/>
      <c r="K125" s="975"/>
      <c r="L125" s="975"/>
      <c r="M125" s="975"/>
      <c r="N125" s="976"/>
    </row>
    <row r="126" spans="2:14" ht="15.75" thickBot="1">
      <c r="B126" s="419" t="s">
        <v>2221</v>
      </c>
      <c r="C126" s="420"/>
      <c r="D126" s="420"/>
      <c r="E126" s="259"/>
      <c r="F126" s="259"/>
      <c r="G126" s="259"/>
      <c r="H126" s="259"/>
      <c r="I126" s="259"/>
      <c r="J126" s="977"/>
      <c r="K126" s="977"/>
      <c r="L126" s="977"/>
      <c r="M126" s="977"/>
      <c r="N126" s="97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182</v>
      </c>
      <c r="B36" s="840" t="str">
        <f>VLOOKUP(A36,EQUIPOS!A6:D154,3,FALSE)</f>
        <v xml:space="preserve">Compresor para penetrar roca
</v>
      </c>
      <c r="C36" s="841"/>
      <c r="D36" s="841"/>
      <c r="E36" s="841"/>
      <c r="F36" s="841"/>
      <c r="G36" s="841"/>
      <c r="H36" s="842"/>
      <c r="I36" s="267"/>
      <c r="J36" s="268"/>
      <c r="K36" s="269">
        <f>VLOOKUP(A36,EQUIPOS!A6:D163,4,FALSE)</f>
        <v>39717.754521770192</v>
      </c>
      <c r="L36" s="270"/>
      <c r="M36" s="271">
        <v>0.125</v>
      </c>
      <c r="N36" s="272">
        <f>K36/M36</f>
        <v>317742.03617416153</v>
      </c>
    </row>
    <row r="37" spans="1:14">
      <c r="A37" s="113" t="s">
        <v>242</v>
      </c>
      <c r="B37" s="840" t="str">
        <f>VLOOKUP(A37,EQUIPOS!A7:D154,3,FALSE)</f>
        <v>Grúa con torre capacidad 1 ton en la punta.</v>
      </c>
      <c r="C37" s="841"/>
      <c r="D37" s="841"/>
      <c r="E37" s="841"/>
      <c r="F37" s="841"/>
      <c r="G37" s="841"/>
      <c r="H37" s="842"/>
      <c r="I37" s="421"/>
      <c r="J37" s="422"/>
      <c r="K37" s="269">
        <f>VLOOKUP(A37,EQUIPOS!A7:D164,4,FALSE)</f>
        <v>229303.83610568658</v>
      </c>
      <c r="L37" s="335"/>
      <c r="M37" s="336">
        <v>2.5</v>
      </c>
      <c r="N37" s="272">
        <f>K37/M37</f>
        <v>91721.534442274628</v>
      </c>
    </row>
    <row r="38" spans="1:14">
      <c r="A38" s="113" t="s">
        <v>267</v>
      </c>
      <c r="B38" s="840" t="str">
        <f>VLOOKUP(A38,EQUIPOS!A8:D154,3,FALSE)</f>
        <v>Motobomba de concreto</v>
      </c>
      <c r="C38" s="841"/>
      <c r="D38" s="841"/>
      <c r="E38" s="841"/>
      <c r="F38" s="841"/>
      <c r="G38" s="841"/>
      <c r="H38" s="842"/>
      <c r="I38" s="421"/>
      <c r="J38" s="422"/>
      <c r="K38" s="438">
        <f>VLOOKUP(A38,EQUIPOS!A8:D165,4,FALSE)</f>
        <v>92792.209752287235</v>
      </c>
      <c r="L38" s="335"/>
      <c r="M38" s="336">
        <v>0.65</v>
      </c>
      <c r="N38" s="272">
        <f>K38/M38</f>
        <v>142757.24577274959</v>
      </c>
    </row>
    <row r="39" spans="1:14">
      <c r="A39" s="113" t="s">
        <v>310</v>
      </c>
      <c r="B39" s="840" t="str">
        <f>VLOOKUP(A39,EQUIPOS!A9:D154,3,FALSE)</f>
        <v>Retroexcavadora A25C</v>
      </c>
      <c r="C39" s="841"/>
      <c r="D39" s="841"/>
      <c r="E39" s="841"/>
      <c r="F39" s="841"/>
      <c r="G39" s="841"/>
      <c r="H39" s="842"/>
      <c r="I39" s="421"/>
      <c r="J39" s="422"/>
      <c r="K39" s="438">
        <f>VLOOKUP(A39,EQUIPOS!A9:D166,4,FALSE)</f>
        <v>141077.46406132774</v>
      </c>
      <c r="L39" s="335"/>
      <c r="M39" s="336">
        <v>0.65</v>
      </c>
      <c r="N39" s="272">
        <f>K39/M39</f>
        <v>217042.25240204268</v>
      </c>
    </row>
    <row r="40" spans="1:14">
      <c r="A40" s="113"/>
      <c r="B40" s="840"/>
      <c r="C40" s="841"/>
      <c r="D40" s="841"/>
      <c r="E40" s="841"/>
      <c r="F40" s="841"/>
      <c r="G40" s="841"/>
      <c r="H40" s="842"/>
      <c r="I40" s="421"/>
      <c r="J40" s="422"/>
      <c r="K40" s="438"/>
      <c r="L40" s="335"/>
      <c r="M40" s="336"/>
      <c r="N40" s="272"/>
    </row>
    <row r="41" spans="1:14">
      <c r="A41" s="113"/>
      <c r="B41" s="840"/>
      <c r="C41" s="841"/>
      <c r="D41" s="841"/>
      <c r="E41" s="841"/>
      <c r="F41" s="841"/>
      <c r="G41" s="841"/>
      <c r="H41" s="842"/>
      <c r="I41" s="421"/>
      <c r="J41" s="422"/>
      <c r="K41" s="438"/>
      <c r="L41" s="335"/>
      <c r="M41" s="336"/>
      <c r="N41" s="272"/>
    </row>
    <row r="42" spans="1:14">
      <c r="A42" s="113"/>
      <c r="B42" s="840"/>
      <c r="C42" s="841"/>
      <c r="D42" s="841"/>
      <c r="E42" s="841"/>
      <c r="F42" s="841"/>
      <c r="G42" s="841"/>
      <c r="H42" s="842"/>
      <c r="I42" s="328"/>
      <c r="J42" s="330"/>
      <c r="K42" s="438"/>
      <c r="L42" s="423"/>
      <c r="M42" s="424"/>
      <c r="N42" s="272"/>
    </row>
    <row r="43" spans="1:14">
      <c r="B43" s="840"/>
      <c r="C43" s="841"/>
      <c r="D43" s="841"/>
      <c r="E43" s="841"/>
      <c r="F43" s="841"/>
      <c r="G43" s="841"/>
      <c r="H43" s="842"/>
      <c r="I43" s="36"/>
      <c r="J43" s="37"/>
      <c r="K43" s="438"/>
      <c r="L43" s="276"/>
      <c r="M43" s="277"/>
      <c r="N43" s="272"/>
    </row>
    <row r="44" spans="1:14">
      <c r="B44" s="320"/>
      <c r="C44" s="321"/>
      <c r="D44" s="321"/>
      <c r="E44" s="321"/>
      <c r="F44" s="323"/>
      <c r="G44" s="323"/>
      <c r="H44" s="125"/>
      <c r="I44" s="36"/>
      <c r="J44" s="37"/>
      <c r="K44" s="438"/>
      <c r="L44" s="276"/>
      <c r="M44" s="277"/>
      <c r="N44" s="273"/>
    </row>
    <row r="45" spans="1:14">
      <c r="B45" s="847" t="s">
        <v>952</v>
      </c>
      <c r="C45" s="848"/>
      <c r="D45" s="848"/>
      <c r="E45" s="38"/>
      <c r="F45" s="39"/>
      <c r="G45" s="39"/>
      <c r="H45" s="40"/>
      <c r="I45" s="36"/>
      <c r="J45" s="37"/>
      <c r="K45" s="279"/>
      <c r="L45" s="276"/>
      <c r="M45" s="401">
        <v>0.1</v>
      </c>
      <c r="N45" s="344">
        <f>N87*M45</f>
        <v>52241.498141560864</v>
      </c>
    </row>
    <row r="46" spans="1:14" ht="15.75" thickBot="1">
      <c r="B46" s="840"/>
      <c r="C46" s="841"/>
      <c r="D46" s="841"/>
      <c r="E46" s="841"/>
      <c r="F46" s="841"/>
      <c r="G46" s="841"/>
      <c r="H46" s="842"/>
      <c r="I46" s="849"/>
      <c r="J46" s="850"/>
      <c r="K46" s="41"/>
      <c r="L46" s="851"/>
      <c r="M46" s="852"/>
      <c r="N46" s="105"/>
    </row>
    <row r="47" spans="1:14" ht="15.75" thickBot="1">
      <c r="B47" s="827" t="s">
        <v>953</v>
      </c>
      <c r="C47" s="828"/>
      <c r="D47" s="828"/>
      <c r="E47" s="828"/>
      <c r="F47" s="828"/>
      <c r="G47" s="828"/>
      <c r="H47" s="828"/>
      <c r="I47" s="828"/>
      <c r="J47" s="828"/>
      <c r="K47" s="828"/>
      <c r="L47" s="828"/>
      <c r="M47" s="829"/>
      <c r="N47" s="394">
        <f>SUM(N36:N46)</f>
        <v>821504.5669327894</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8" t="s">
        <v>944</v>
      </c>
      <c r="C51" s="819"/>
      <c r="D51" s="819"/>
      <c r="E51" s="819"/>
      <c r="F51" s="819"/>
      <c r="G51" s="819"/>
      <c r="H51" s="819"/>
      <c r="I51" s="820"/>
      <c r="J51" s="315" t="s">
        <v>945</v>
      </c>
      <c r="K51" s="85" t="s">
        <v>946</v>
      </c>
      <c r="L51" s="821" t="s">
        <v>955</v>
      </c>
      <c r="M51" s="820"/>
      <c r="N51" s="86" t="s">
        <v>951</v>
      </c>
    </row>
    <row r="52" spans="1:14">
      <c r="A52" s="161" t="s">
        <v>745</v>
      </c>
      <c r="B52" s="43" t="str">
        <f>VLOOKUP(A52,MATERIALES!A5:D373,3,FALSE)</f>
        <v>Acero PDR-60</v>
      </c>
      <c r="C52" s="281"/>
      <c r="D52" s="281"/>
      <c r="E52" s="281"/>
      <c r="F52" s="281"/>
      <c r="G52" s="281"/>
      <c r="H52" s="281"/>
      <c r="I52" s="281"/>
      <c r="J52" s="311" t="str">
        <f>VLOOKUP(A52,MATERIALES!A6:D644,2,FALSE)</f>
        <v>kg</v>
      </c>
      <c r="K52" s="282">
        <v>178.12830345854127</v>
      </c>
      <c r="L52" s="267"/>
      <c r="M52" s="402">
        <f>VLOOKUP(A52,MATERIALES!A5:D396,4,FALSE)</f>
        <v>3105.6446717244148</v>
      </c>
      <c r="N52" s="272">
        <f>K52*M52</f>
        <v>553203.2165193283</v>
      </c>
    </row>
    <row r="53" spans="1:14">
      <c r="A53" s="161" t="s">
        <v>829</v>
      </c>
      <c r="B53" s="43" t="str">
        <f>VLOOKUP(A53,MATERIALES!A6:D373,3,FALSE)</f>
        <v>Concreto Resistencia  28 (Mpa)</v>
      </c>
      <c r="C53" s="425"/>
      <c r="D53" s="425"/>
      <c r="E53" s="425"/>
      <c r="F53" s="425"/>
      <c r="G53" s="425"/>
      <c r="H53" s="425"/>
      <c r="I53" s="425"/>
      <c r="J53" s="312" t="str">
        <f>VLOOKUP(A53,MATERIALES!A7:D645,2,FALSE)</f>
        <v>m3</v>
      </c>
      <c r="K53" s="397">
        <v>1.1875220230569419</v>
      </c>
      <c r="L53" s="421"/>
      <c r="M53" s="402">
        <f>VLOOKUP(A53,MATERIALES!A6:D397,4,FALSE)</f>
        <v>451335.3699031712</v>
      </c>
      <c r="N53" s="272">
        <f t="shared" ref="N53:N59" si="0">K53*M53</f>
        <v>535970.69154456712</v>
      </c>
    </row>
    <row r="54" spans="1:14">
      <c r="A54" s="161" t="s">
        <v>376</v>
      </c>
      <c r="B54" s="43" t="str">
        <f>VLOOKUP(A54,MATERIALES!A6:D373,3,FALSE)</f>
        <v>Anfo</v>
      </c>
      <c r="C54" s="425"/>
      <c r="D54" s="425"/>
      <c r="E54" s="425"/>
      <c r="F54" s="425"/>
      <c r="G54" s="425"/>
      <c r="H54" s="425"/>
      <c r="I54" s="425"/>
      <c r="J54" s="312" t="s">
        <v>377</v>
      </c>
      <c r="K54" s="397">
        <v>0.3</v>
      </c>
      <c r="L54" s="421"/>
      <c r="M54" s="402">
        <f>VLOOKUP(A54,MATERIALES!A6:D398,4,FALSE)</f>
        <v>6506.7556797175021</v>
      </c>
      <c r="N54" s="272">
        <f t="shared" si="0"/>
        <v>1952.0267039152504</v>
      </c>
    </row>
    <row r="55" spans="1:14">
      <c r="A55" s="161" t="s">
        <v>424</v>
      </c>
      <c r="B55" s="43" t="str">
        <f>VLOOKUP(A55,MATERIALES!A6:D373,3,FALSE)</f>
        <v>Cordón detonante</v>
      </c>
      <c r="C55" s="425"/>
      <c r="D55" s="425"/>
      <c r="E55" s="425"/>
      <c r="F55" s="425"/>
      <c r="G55" s="425"/>
      <c r="H55" s="425"/>
      <c r="I55" s="425"/>
      <c r="J55" s="312" t="str">
        <f>VLOOKUP(A55,MATERIALES!A9:D647,2,FALSE)</f>
        <v>m</v>
      </c>
      <c r="K55" s="397">
        <v>3</v>
      </c>
      <c r="L55" s="421"/>
      <c r="M55" s="402">
        <f>VLOOKUP(A55,MATERIALES!A6:D399,4,FALSE)</f>
        <v>2330.6076828515961</v>
      </c>
      <c r="N55" s="272">
        <f t="shared" si="0"/>
        <v>6991.8230485547883</v>
      </c>
    </row>
    <row r="56" spans="1:14">
      <c r="A56" s="161" t="s">
        <v>453</v>
      </c>
      <c r="B56" s="43" t="str">
        <f>VLOOKUP(A56,MATERIALES!A7:D373,3,FALSE)</f>
        <v>Explosivos  75% (INDUGEL)</v>
      </c>
      <c r="C56" s="425"/>
      <c r="D56" s="425"/>
      <c r="E56" s="425"/>
      <c r="F56" s="425"/>
      <c r="G56" s="425"/>
      <c r="H56" s="425"/>
      <c r="I56" s="425"/>
      <c r="J56" s="312" t="str">
        <f>VLOOKUP(A56,MATERIALES!A10:D648,2,FALSE)</f>
        <v>lb</v>
      </c>
      <c r="K56" s="397">
        <v>0.25</v>
      </c>
      <c r="L56" s="421"/>
      <c r="M56" s="402">
        <f>VLOOKUP(A56,MATERIALES!A7:D400,4,FALSE)</f>
        <v>12574.803374149613</v>
      </c>
      <c r="N56" s="272">
        <f t="shared" si="0"/>
        <v>3143.7008435374032</v>
      </c>
    </row>
    <row r="57" spans="1:14">
      <c r="A57" s="161" t="s">
        <v>458</v>
      </c>
      <c r="B57" s="43" t="str">
        <f>VLOOKUP(A57,MATERIALES!A8:D373,3,FALSE)</f>
        <v>Fulminantes</v>
      </c>
      <c r="C57" s="425"/>
      <c r="D57" s="425"/>
      <c r="E57" s="425"/>
      <c r="F57" s="425"/>
      <c r="G57" s="425"/>
      <c r="H57" s="425"/>
      <c r="I57" s="425"/>
      <c r="J57" s="312" t="str">
        <f>VLOOKUP(A57,MATERIALES!A11:D649,2,FALSE)</f>
        <v>u</v>
      </c>
      <c r="K57" s="397">
        <v>1</v>
      </c>
      <c r="L57" s="421"/>
      <c r="M57" s="402">
        <f>VLOOKUP(A57,MATERIALES!A8:D401,4,FALSE)</f>
        <v>1255.6896925770618</v>
      </c>
      <c r="N57" s="272">
        <f t="shared" si="0"/>
        <v>1255.6896925770618</v>
      </c>
    </row>
    <row r="58" spans="1:14">
      <c r="A58" s="161" t="s">
        <v>552</v>
      </c>
      <c r="B58" s="43" t="str">
        <f>VLOOKUP(A58,MATERIALES!A9:D373,3,FALSE)</f>
        <v>Mecha Lenta</v>
      </c>
      <c r="C58" s="425"/>
      <c r="D58" s="425"/>
      <c r="E58" s="425"/>
      <c r="F58" s="425"/>
      <c r="G58" s="425"/>
      <c r="H58" s="425"/>
      <c r="I58" s="425"/>
      <c r="J58" s="312" t="str">
        <f>VLOOKUP(A58,MATERIALES!A11:D650,2,FALSE)</f>
        <v>m</v>
      </c>
      <c r="K58" s="397">
        <v>1</v>
      </c>
      <c r="L58" s="421"/>
      <c r="M58" s="402">
        <f>VLOOKUP(A58,MATERIALES!A9:D402,4,FALSE)</f>
        <v>13241.818576267196</v>
      </c>
      <c r="N58" s="272">
        <f t="shared" si="0"/>
        <v>13241.818576267196</v>
      </c>
    </row>
    <row r="59" spans="1:14">
      <c r="A59" s="161" t="s">
        <v>845</v>
      </c>
      <c r="B59" s="43" t="str">
        <f>VLOOKUP(A59,MATERIALES!A10:D373,3,FALSE)</f>
        <v>Escolta y transporte (una tarifa por cada m3 escoltado y transportado)</v>
      </c>
      <c r="C59" s="425"/>
      <c r="D59" s="425"/>
      <c r="E59" s="425"/>
      <c r="F59" s="425"/>
      <c r="G59" s="425"/>
      <c r="H59" s="425"/>
      <c r="I59" s="425"/>
      <c r="J59" s="312" t="str">
        <f>VLOOKUP(A59,MATERIALES!A12:D651,2,FALSE)</f>
        <v>kg</v>
      </c>
      <c r="K59" s="397">
        <v>0.45800000000000002</v>
      </c>
      <c r="L59" s="421"/>
      <c r="M59" s="402">
        <f>VLOOKUP(A59,MATERIALES!A10:D403,4,FALSE)</f>
        <v>11301.207233193558</v>
      </c>
      <c r="N59" s="272">
        <f t="shared" si="0"/>
        <v>5175.9529128026497</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7" t="s">
        <v>953</v>
      </c>
      <c r="C63" s="828"/>
      <c r="D63" s="828"/>
      <c r="E63" s="828"/>
      <c r="F63" s="828"/>
      <c r="G63" s="828"/>
      <c r="H63" s="828"/>
      <c r="I63" s="828"/>
      <c r="J63" s="828"/>
      <c r="K63" s="828"/>
      <c r="L63" s="828"/>
      <c r="M63" s="829"/>
      <c r="N63" s="394">
        <f>SUM(N52:N62)</f>
        <v>1120934.9198415501</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30" t="s">
        <v>961</v>
      </c>
      <c r="M67" s="803"/>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831">
        <f>VLOOKUP(A68,TRANSPORTE!A5:D117,4,FALSE)</f>
        <v>1404.1158416360727</v>
      </c>
      <c r="M68" s="832"/>
      <c r="N68" s="287">
        <f>K68*L68</f>
        <v>1825.3505941268945</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831">
        <f>VLOOKUP(A69,TRANSPORTE!A6:D117,4,FALSE)</f>
        <v>66.079971257217039</v>
      </c>
      <c r="M69" s="832"/>
      <c r="N69" s="287">
        <f>K69*L69</f>
        <v>3.3039985628608521</v>
      </c>
    </row>
    <row r="70" spans="1:15">
      <c r="B70" s="46"/>
      <c r="C70" s="47"/>
      <c r="D70" s="47"/>
      <c r="E70" s="47"/>
      <c r="F70" s="47"/>
      <c r="G70" s="47"/>
      <c r="H70" s="311"/>
      <c r="I70" s="279"/>
      <c r="J70" s="286"/>
      <c r="K70" s="279"/>
      <c r="L70" s="831"/>
      <c r="M70" s="832"/>
      <c r="N70" s="287"/>
    </row>
    <row r="71" spans="1:15">
      <c r="B71" s="46"/>
      <c r="C71" s="47"/>
      <c r="D71" s="47"/>
      <c r="E71" s="47"/>
      <c r="F71" s="47"/>
      <c r="G71" s="47"/>
      <c r="H71" s="311"/>
      <c r="I71" s="279"/>
      <c r="J71" s="286"/>
      <c r="K71" s="279"/>
      <c r="L71" s="831"/>
      <c r="M71" s="832"/>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6"/>
      <c r="M73" s="817"/>
      <c r="N73" s="127"/>
    </row>
    <row r="74" spans="1:15" ht="15.75" thickBot="1">
      <c r="B74" s="833" t="s">
        <v>953</v>
      </c>
      <c r="C74" s="834"/>
      <c r="D74" s="834"/>
      <c r="E74" s="834"/>
      <c r="F74" s="834"/>
      <c r="G74" s="834"/>
      <c r="H74" s="834"/>
      <c r="I74" s="834"/>
      <c r="J74" s="834"/>
      <c r="K74" s="834"/>
      <c r="L74" s="834"/>
      <c r="M74" s="835"/>
      <c r="N74" s="104">
        <f>N68+N69+N70+N71+N72</f>
        <v>1828.6545926897554</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3" t="s">
        <v>963</v>
      </c>
      <c r="C78" s="854"/>
      <c r="D78" s="854"/>
      <c r="E78" s="854"/>
      <c r="F78" s="854"/>
      <c r="G78" s="854"/>
      <c r="H78" s="854"/>
      <c r="I78" s="73" t="s">
        <v>964</v>
      </c>
      <c r="J78" s="75" t="s">
        <v>1410</v>
      </c>
      <c r="K78" s="74" t="s">
        <v>966</v>
      </c>
      <c r="L78" s="855" t="s">
        <v>950</v>
      </c>
      <c r="M78" s="979"/>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202996.19999999998</v>
      </c>
      <c r="J80" s="293">
        <v>185</v>
      </c>
      <c r="K80" s="294">
        <f>VLOOKUP(A80,'MANO DE OBRA'!A8:D99,4,FALSE)</f>
        <v>375542.97</v>
      </c>
      <c r="L80" s="50"/>
      <c r="M80" s="434">
        <v>1</v>
      </c>
      <c r="N80" s="395">
        <f>K80/M80</f>
        <v>375542.97</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202996.19999999998</v>
      </c>
      <c r="J83" s="293">
        <v>185</v>
      </c>
      <c r="K83" s="294">
        <f>VLOOKUP(A83,'MANO DE OBRA'!A9:D101,4,FALSE)</f>
        <v>375542.97</v>
      </c>
      <c r="L83" s="50"/>
      <c r="M83" s="300">
        <v>12</v>
      </c>
      <c r="N83" s="395">
        <f>K83/M83</f>
        <v>31295.247499999998</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814"/>
      <c r="C86" s="815"/>
      <c r="D86" s="815"/>
      <c r="E86" s="815"/>
      <c r="F86" s="815"/>
      <c r="G86" s="815"/>
      <c r="H86" s="815"/>
      <c r="I86" s="126"/>
      <c r="J86" s="126"/>
      <c r="K86" s="126"/>
      <c r="L86" s="915"/>
      <c r="M86" s="915"/>
      <c r="N86" s="45"/>
    </row>
    <row r="87" spans="1:14" ht="15.75" thickBot="1">
      <c r="B87" s="833" t="s">
        <v>953</v>
      </c>
      <c r="C87" s="834"/>
      <c r="D87" s="834"/>
      <c r="E87" s="834"/>
      <c r="F87" s="834"/>
      <c r="G87" s="834"/>
      <c r="H87" s="834"/>
      <c r="I87" s="834"/>
      <c r="J87" s="834"/>
      <c r="K87" s="834"/>
      <c r="L87" s="834"/>
      <c r="M87" s="835"/>
      <c r="N87" s="301">
        <f>SUM(N80:N86)</f>
        <v>522414.98141560861</v>
      </c>
    </row>
    <row r="88" spans="1:14" ht="15.75" thickBot="1">
      <c r="B88" s="33"/>
      <c r="C88" s="34"/>
      <c r="D88" s="34"/>
      <c r="E88" s="34"/>
      <c r="F88" s="34"/>
      <c r="G88" s="34"/>
      <c r="H88" s="34"/>
      <c r="I88" s="34"/>
      <c r="J88" s="34"/>
      <c r="K88" s="34"/>
      <c r="L88" s="34"/>
      <c r="M88" s="34"/>
      <c r="N88" s="35"/>
    </row>
    <row r="89" spans="1:14" ht="15.75" thickBot="1">
      <c r="B89" s="827" t="s">
        <v>967</v>
      </c>
      <c r="C89" s="828"/>
      <c r="D89" s="828"/>
      <c r="E89" s="828"/>
      <c r="F89" s="828"/>
      <c r="G89" s="828"/>
      <c r="H89" s="828"/>
      <c r="I89" s="828"/>
      <c r="J89" s="828"/>
      <c r="K89" s="828"/>
      <c r="L89" s="828"/>
      <c r="M89" s="829"/>
      <c r="N89" s="99">
        <f>N47+N63+N74+N87</f>
        <v>2466683.1227826378</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18" t="s">
        <v>969</v>
      </c>
      <c r="C93" s="819"/>
      <c r="D93" s="819"/>
      <c r="E93" s="819"/>
      <c r="F93" s="819"/>
      <c r="G93" s="819"/>
      <c r="H93" s="819"/>
      <c r="I93" s="314"/>
      <c r="J93" s="334"/>
      <c r="K93" s="302" t="s">
        <v>970</v>
      </c>
      <c r="L93" s="857" t="s">
        <v>971</v>
      </c>
      <c r="M93" s="858"/>
      <c r="N93" s="303"/>
    </row>
    <row r="94" spans="1:14">
      <c r="B94" s="859" t="s">
        <v>972</v>
      </c>
      <c r="C94" s="860"/>
      <c r="D94" s="860"/>
      <c r="E94" s="860"/>
      <c r="F94" s="860"/>
      <c r="G94" s="860"/>
      <c r="H94" s="860"/>
      <c r="I94" s="87"/>
      <c r="J94" s="88"/>
      <c r="K94" s="304">
        <v>0.2</v>
      </c>
      <c r="L94" s="861">
        <f>N89*K94</f>
        <v>493336.62455652759</v>
      </c>
      <c r="M94" s="862"/>
      <c r="N94" s="51"/>
    </row>
    <row r="95" spans="1:14">
      <c r="B95" s="89" t="s">
        <v>973</v>
      </c>
      <c r="C95" s="90"/>
      <c r="D95" s="90"/>
      <c r="E95" s="90"/>
      <c r="F95" s="90"/>
      <c r="G95" s="90"/>
      <c r="H95" s="90"/>
      <c r="I95" s="87"/>
      <c r="J95" s="88"/>
      <c r="K95" s="304">
        <v>0.05</v>
      </c>
      <c r="L95" s="861">
        <f>N89*K95</f>
        <v>123334.1561391319</v>
      </c>
      <c r="M95" s="862"/>
      <c r="N95" s="51"/>
    </row>
    <row r="96" spans="1:14" ht="15.75" thickBot="1">
      <c r="B96" s="91" t="s">
        <v>974</v>
      </c>
      <c r="C96" s="92"/>
      <c r="D96" s="92"/>
      <c r="E96" s="92"/>
      <c r="F96" s="92"/>
      <c r="G96" s="92"/>
      <c r="H96" s="92"/>
      <c r="I96" s="93"/>
      <c r="J96" s="94"/>
      <c r="K96" s="305">
        <v>0.05</v>
      </c>
      <c r="L96" s="863">
        <f>N89*K96</f>
        <v>123334.1561391319</v>
      </c>
      <c r="M96" s="864"/>
      <c r="N96" s="51"/>
    </row>
    <row r="97" spans="1:14" ht="15.75" thickBot="1">
      <c r="B97" s="827" t="s">
        <v>953</v>
      </c>
      <c r="C97" s="828"/>
      <c r="D97" s="828"/>
      <c r="E97" s="828"/>
      <c r="F97" s="828"/>
      <c r="G97" s="828"/>
      <c r="H97" s="828"/>
      <c r="I97" s="828"/>
      <c r="J97" s="828"/>
      <c r="K97" s="828"/>
      <c r="L97" s="828"/>
      <c r="M97" s="829"/>
      <c r="N97" s="52">
        <f>L94+L95+L96</f>
        <v>740004.93683479133</v>
      </c>
    </row>
    <row r="98" spans="1:14" ht="15.75" thickBot="1">
      <c r="B98" s="33"/>
      <c r="C98" s="34"/>
      <c r="D98" s="34"/>
      <c r="E98" s="34"/>
      <c r="F98" s="34"/>
      <c r="G98" s="34"/>
      <c r="H98" s="34"/>
      <c r="I98" s="34"/>
      <c r="J98" s="34"/>
      <c r="K98" s="34"/>
      <c r="L98" s="34"/>
      <c r="M98" s="34"/>
      <c r="N98" s="35"/>
    </row>
    <row r="99" spans="1:14" ht="15.75" thickBot="1">
      <c r="A99" t="s">
        <v>2016</v>
      </c>
      <c r="B99" s="827" t="s">
        <v>975</v>
      </c>
      <c r="C99" s="828"/>
      <c r="D99" s="828"/>
      <c r="E99" s="828"/>
      <c r="F99" s="828"/>
      <c r="G99" s="828"/>
      <c r="H99" s="828"/>
      <c r="I99" s="828"/>
      <c r="J99" s="828"/>
      <c r="K99" s="828"/>
      <c r="L99" s="828"/>
      <c r="M99" s="829"/>
      <c r="N99" s="188">
        <f>N89+N97</f>
        <v>3206688.059617429</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69" t="s">
        <v>2218</v>
      </c>
      <c r="C116" s="970"/>
      <c r="D116" s="970"/>
      <c r="E116" s="970"/>
      <c r="F116" s="970"/>
      <c r="G116" s="970"/>
      <c r="H116" s="970"/>
      <c r="I116" s="970"/>
      <c r="J116" s="970"/>
      <c r="K116" s="970"/>
      <c r="L116" s="970"/>
      <c r="M116" s="970"/>
      <c r="N116" s="971"/>
    </row>
    <row r="117" spans="2:14" ht="15" customHeight="1">
      <c r="B117" s="969"/>
      <c r="C117" s="970"/>
      <c r="D117" s="970"/>
      <c r="E117" s="970"/>
      <c r="F117" s="970"/>
      <c r="G117" s="970"/>
      <c r="H117" s="970"/>
      <c r="I117" s="970"/>
      <c r="J117" s="970"/>
      <c r="K117" s="970"/>
      <c r="L117" s="970"/>
      <c r="M117" s="970"/>
      <c r="N117" s="971"/>
    </row>
    <row r="118" spans="2:14" ht="30" customHeight="1">
      <c r="B118" s="972" t="s">
        <v>2219</v>
      </c>
      <c r="C118" s="973"/>
      <c r="D118" s="973"/>
      <c r="E118" s="973"/>
      <c r="F118" s="973"/>
      <c r="G118" s="973"/>
      <c r="H118" s="973"/>
      <c r="I118" s="973"/>
      <c r="J118" s="973"/>
      <c r="K118" s="973"/>
      <c r="L118" s="973"/>
      <c r="M118" s="973"/>
      <c r="N118" s="974"/>
    </row>
    <row r="119" spans="2:14">
      <c r="B119" s="972"/>
      <c r="C119" s="973"/>
      <c r="D119" s="973"/>
      <c r="E119" s="973"/>
      <c r="F119" s="973"/>
      <c r="G119" s="973"/>
      <c r="H119" s="973"/>
      <c r="I119" s="973"/>
      <c r="J119" s="973"/>
      <c r="K119" s="973"/>
      <c r="L119" s="973"/>
      <c r="M119" s="973"/>
      <c r="N119" s="974"/>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5"/>
      <c r="K129" s="975"/>
      <c r="L129" s="975"/>
      <c r="M129" s="975"/>
      <c r="N129" s="976"/>
    </row>
    <row r="130" spans="2:14" ht="15.75" thickBot="1">
      <c r="B130" s="419" t="s">
        <v>2221</v>
      </c>
      <c r="C130" s="420"/>
      <c r="D130" s="420"/>
      <c r="E130" s="259"/>
      <c r="F130" s="259"/>
      <c r="G130" s="259"/>
      <c r="H130" s="259"/>
      <c r="I130" s="259"/>
      <c r="J130" s="977"/>
      <c r="K130" s="977"/>
      <c r="L130" s="977"/>
      <c r="M130" s="977"/>
      <c r="N130" s="97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6"/>
      <c r="C1" s="928"/>
      <c r="D1" s="929"/>
      <c r="E1" s="929"/>
      <c r="F1" s="929"/>
      <c r="G1" s="929"/>
      <c r="H1" s="929"/>
      <c r="I1" s="929"/>
      <c r="J1" s="930"/>
      <c r="K1" s="931" t="s">
        <v>933</v>
      </c>
      <c r="L1" s="933" t="s">
        <v>2198</v>
      </c>
      <c r="M1" s="934"/>
      <c r="N1" s="935"/>
    </row>
    <row r="2" spans="2:14" ht="40.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2" hidden="1" customHeight="1" thickBot="1">
      <c r="B30" s="71" t="s">
        <v>943</v>
      </c>
      <c r="C30" s="836" t="s">
        <v>944</v>
      </c>
      <c r="D30" s="837"/>
      <c r="E30" s="837"/>
      <c r="F30" s="837"/>
      <c r="G30" s="837"/>
      <c r="H30" s="837"/>
      <c r="I30" s="837"/>
      <c r="J30" s="72"/>
      <c r="K30" s="307"/>
      <c r="L30" s="838" t="s">
        <v>945</v>
      </c>
      <c r="M30" s="839"/>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180</v>
      </c>
      <c r="B36" s="840" t="str">
        <f>VLOOKUP(A36,EQUIPOS!A6:D154,3,FALSE)</f>
        <v>Compresor 120 HP, con martillo.</v>
      </c>
      <c r="C36" s="841"/>
      <c r="D36" s="841"/>
      <c r="E36" s="841"/>
      <c r="F36" s="841"/>
      <c r="G36" s="841"/>
      <c r="H36" s="842"/>
      <c r="I36" s="267"/>
      <c r="J36" s="268"/>
      <c r="K36" s="269">
        <f>VLOOKUP(A36,EQUIPOS!A6:D163,4,FALSE)</f>
        <v>49548.881878644002</v>
      </c>
      <c r="L36" s="270"/>
      <c r="M36" s="271">
        <v>0.16</v>
      </c>
      <c r="N36" s="272">
        <f>K36/M36</f>
        <v>309680.51174152503</v>
      </c>
    </row>
    <row r="37" spans="1:14">
      <c r="A37" s="113" t="s">
        <v>261</v>
      </c>
      <c r="B37" s="840" t="str">
        <f>VLOOKUP(A37,EQUIPOS!A7:D154,3,FALSE)</f>
        <v xml:space="preserve">Motobomba 3 PULGADAS (incluye operario)
</v>
      </c>
      <c r="C37" s="841"/>
      <c r="D37" s="841"/>
      <c r="E37" s="841"/>
      <c r="F37" s="841"/>
      <c r="G37" s="841"/>
      <c r="H37" s="842"/>
      <c r="I37" s="421"/>
      <c r="J37" s="422"/>
      <c r="K37" s="269">
        <f>VLOOKUP(A37,EQUIPOS!A7:D164,4,FALSE)</f>
        <v>8342.0120812881287</v>
      </c>
      <c r="L37" s="335"/>
      <c r="M37" s="336">
        <v>0.16</v>
      </c>
      <c r="N37" s="272">
        <f>K37/M37</f>
        <v>52137.575508050802</v>
      </c>
    </row>
    <row r="38" spans="1:14">
      <c r="A38" s="113"/>
      <c r="B38" s="840"/>
      <c r="C38" s="841"/>
      <c r="D38" s="841"/>
      <c r="E38" s="841"/>
      <c r="F38" s="841"/>
      <c r="G38" s="841"/>
      <c r="H38" s="842"/>
      <c r="I38" s="421"/>
      <c r="J38" s="422"/>
      <c r="K38" s="438"/>
      <c r="L38" s="335"/>
      <c r="M38" s="336"/>
      <c r="N38" s="272"/>
    </row>
    <row r="39" spans="1:14">
      <c r="A39" s="113"/>
      <c r="B39" s="840"/>
      <c r="C39" s="841"/>
      <c r="D39" s="841"/>
      <c r="E39" s="841"/>
      <c r="F39" s="841"/>
      <c r="G39" s="841"/>
      <c r="H39" s="842"/>
      <c r="I39" s="421"/>
      <c r="J39" s="422"/>
      <c r="K39" s="438"/>
      <c r="L39" s="335"/>
      <c r="M39" s="336"/>
      <c r="N39" s="272"/>
    </row>
    <row r="40" spans="1:14">
      <c r="A40" s="113"/>
      <c r="B40" s="840"/>
      <c r="C40" s="841"/>
      <c r="D40" s="841"/>
      <c r="E40" s="841"/>
      <c r="F40" s="841"/>
      <c r="G40" s="841"/>
      <c r="H40" s="842"/>
      <c r="I40" s="328"/>
      <c r="J40" s="330"/>
      <c r="K40" s="438"/>
      <c r="L40" s="423"/>
      <c r="M40" s="424"/>
      <c r="N40" s="272"/>
    </row>
    <row r="41" spans="1:14">
      <c r="B41" s="840"/>
      <c r="C41" s="841"/>
      <c r="D41" s="841"/>
      <c r="E41" s="841"/>
      <c r="F41" s="841"/>
      <c r="G41" s="841"/>
      <c r="H41" s="842"/>
      <c r="I41" s="36"/>
      <c r="J41" s="37"/>
      <c r="K41" s="438"/>
      <c r="L41" s="276"/>
      <c r="M41" s="277"/>
      <c r="N41" s="272"/>
    </row>
    <row r="42" spans="1:14">
      <c r="B42" s="320"/>
      <c r="C42" s="321"/>
      <c r="D42" s="321"/>
      <c r="E42" s="321"/>
      <c r="F42" s="323"/>
      <c r="G42" s="323"/>
      <c r="H42" s="125"/>
      <c r="I42" s="36"/>
      <c r="J42" s="37"/>
      <c r="K42" s="438"/>
      <c r="L42" s="276"/>
      <c r="M42" s="277"/>
      <c r="N42" s="273"/>
    </row>
    <row r="43" spans="1:14">
      <c r="B43" s="847" t="s">
        <v>952</v>
      </c>
      <c r="C43" s="848"/>
      <c r="D43" s="848"/>
      <c r="E43" s="38"/>
      <c r="F43" s="39"/>
      <c r="G43" s="39"/>
      <c r="H43" s="40"/>
      <c r="I43" s="36"/>
      <c r="J43" s="37"/>
      <c r="K43" s="279"/>
      <c r="L43" s="276"/>
      <c r="M43" s="401">
        <v>0.05</v>
      </c>
      <c r="N43" s="344">
        <f>N77*M43</f>
        <v>13947.19623493781</v>
      </c>
    </row>
    <row r="44" spans="1:14" ht="15.75" thickBot="1">
      <c r="B44" s="840"/>
      <c r="C44" s="841"/>
      <c r="D44" s="841"/>
      <c r="E44" s="841"/>
      <c r="F44" s="841"/>
      <c r="G44" s="841"/>
      <c r="H44" s="842"/>
      <c r="I44" s="849"/>
      <c r="J44" s="850"/>
      <c r="K44" s="41"/>
      <c r="L44" s="851"/>
      <c r="M44" s="852"/>
      <c r="N44" s="105"/>
    </row>
    <row r="45" spans="1:14" ht="15.75" thickBot="1">
      <c r="B45" s="827" t="s">
        <v>953</v>
      </c>
      <c r="C45" s="828"/>
      <c r="D45" s="828"/>
      <c r="E45" s="828"/>
      <c r="F45" s="828"/>
      <c r="G45" s="828"/>
      <c r="H45" s="828"/>
      <c r="I45" s="828"/>
      <c r="J45" s="828"/>
      <c r="K45" s="828"/>
      <c r="L45" s="828"/>
      <c r="M45" s="829"/>
      <c r="N45" s="394">
        <f>SUM(N36:N44)</f>
        <v>375765.28348451364</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8" t="s">
        <v>944</v>
      </c>
      <c r="C49" s="819"/>
      <c r="D49" s="819"/>
      <c r="E49" s="819"/>
      <c r="F49" s="819"/>
      <c r="G49" s="819"/>
      <c r="H49" s="819"/>
      <c r="I49" s="820"/>
      <c r="J49" s="315" t="s">
        <v>945</v>
      </c>
      <c r="K49" s="85" t="s">
        <v>946</v>
      </c>
      <c r="L49" s="821" t="s">
        <v>955</v>
      </c>
      <c r="M49" s="820"/>
      <c r="N49" s="86" t="s">
        <v>951</v>
      </c>
    </row>
    <row r="50" spans="1:14">
      <c r="A50" s="161" t="s">
        <v>453</v>
      </c>
      <c r="B50" s="43" t="str">
        <f>VLOOKUP(A50,MATERIALES!A5:D373,3,FALSE)</f>
        <v>Explosivos  75% (INDUGEL)</v>
      </c>
      <c r="C50" s="281"/>
      <c r="D50" s="281"/>
      <c r="E50" s="281"/>
      <c r="F50" s="281"/>
      <c r="G50" s="281"/>
      <c r="H50" s="281"/>
      <c r="I50" s="281"/>
      <c r="J50" s="311" t="str">
        <f>VLOOKUP(A50,MATERIALES!A6:D642,2,FALSE)</f>
        <v>lb</v>
      </c>
      <c r="K50" s="282">
        <v>0.2</v>
      </c>
      <c r="L50" s="267"/>
      <c r="M50" s="402">
        <f>VLOOKUP(A50,MATERIALES!A5:D396,4,FALSE)</f>
        <v>12574.803374149613</v>
      </c>
      <c r="N50" s="272">
        <f>K50*M50</f>
        <v>2514.9606748299229</v>
      </c>
    </row>
    <row r="51" spans="1:14">
      <c r="A51" s="161"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VLOOKUP(A51,MATERIALES!A6:D397,4,FALSE)</f>
        <v>1255.6896925770618</v>
      </c>
      <c r="N51" s="272">
        <f>K51*M51</f>
        <v>1255.6896925770618</v>
      </c>
    </row>
    <row r="52" spans="1:14">
      <c r="A52" s="161" t="s">
        <v>552</v>
      </c>
      <c r="B52" s="43" t="str">
        <f>VLOOKUP(A52,MATERIALES!A6:D373,3,FALSE)</f>
        <v>Mecha Lenta</v>
      </c>
      <c r="C52" s="425"/>
      <c r="D52" s="425"/>
      <c r="E52" s="425"/>
      <c r="F52" s="425"/>
      <c r="G52" s="425"/>
      <c r="H52" s="425"/>
      <c r="I52" s="425"/>
      <c r="J52" s="312" t="str">
        <f>VLOOKUP(A52,MATERIALES!A6:D644,2,FALSE)</f>
        <v>m</v>
      </c>
      <c r="K52" s="397">
        <v>0.5</v>
      </c>
      <c r="L52" s="421"/>
      <c r="M52" s="402">
        <f>VLOOKUP(A52,MATERIALES!A6:D398,4,FALSE)</f>
        <v>13241.818576267196</v>
      </c>
      <c r="N52" s="272">
        <f>K52*M52</f>
        <v>6620.9092881335982</v>
      </c>
    </row>
    <row r="53" spans="1:14">
      <c r="A53" s="161" t="s">
        <v>747</v>
      </c>
      <c r="B53" s="43" t="str">
        <f>VLOOKUP(A53,MATERIALES!A6:D373,3,FALSE)</f>
        <v>Acero A-37</v>
      </c>
      <c r="C53" s="425"/>
      <c r="D53" s="425"/>
      <c r="E53" s="425"/>
      <c r="F53" s="425"/>
      <c r="G53" s="425"/>
      <c r="H53" s="425"/>
      <c r="I53" s="425"/>
      <c r="J53" s="312" t="str">
        <f>VLOOKUP(A53,MATERIALES!A7:D645,2,FALSE)</f>
        <v>kg</v>
      </c>
      <c r="K53" s="397">
        <v>150</v>
      </c>
      <c r="L53" s="421"/>
      <c r="M53" s="402">
        <f>VLOOKUP(A53,MATERIALES!A6:D399,4,FALSE)</f>
        <v>3101.273082907866</v>
      </c>
      <c r="N53" s="272">
        <f>K53*M53</f>
        <v>465190.96243617992</v>
      </c>
    </row>
    <row r="54" spans="1:14">
      <c r="A54" s="161" t="s">
        <v>831</v>
      </c>
      <c r="B54" s="43" t="str">
        <f>VLOOKUP(A54,MATERIALES!A7:D373,3,FALSE)</f>
        <v>Concreto Resistencia  32 (Mpa)</v>
      </c>
      <c r="C54" s="425"/>
      <c r="D54" s="425"/>
      <c r="E54" s="425"/>
      <c r="F54" s="425"/>
      <c r="G54" s="425"/>
      <c r="H54" s="425"/>
      <c r="I54" s="425"/>
      <c r="J54" s="312" t="str">
        <f>VLOOKUP(A54,MATERIALES!A8:D646,2,FALSE)</f>
        <v>m3</v>
      </c>
      <c r="K54" s="397">
        <v>1</v>
      </c>
      <c r="L54" s="421"/>
      <c r="M54" s="402">
        <f>VLOOKUP(A54,MATERIALES!A7:D400,4,FALSE)</f>
        <v>476191.52070943278</v>
      </c>
      <c r="N54" s="272">
        <f>K54*M54</f>
        <v>476191.52070943278</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7" t="s">
        <v>953</v>
      </c>
      <c r="C58" s="828"/>
      <c r="D58" s="828"/>
      <c r="E58" s="828"/>
      <c r="F58" s="828"/>
      <c r="G58" s="828"/>
      <c r="H58" s="828"/>
      <c r="I58" s="828"/>
      <c r="J58" s="828"/>
      <c r="K58" s="828"/>
      <c r="L58" s="828"/>
      <c r="M58" s="829"/>
      <c r="N58" s="394">
        <f>SUM(N50:N57)</f>
        <v>951774.04280115326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831">
        <f>VLOOKUP(A63,TRANSPORTE!A5:D117,4,FALSE)</f>
        <v>1404.1158416360727</v>
      </c>
      <c r="M63" s="832"/>
      <c r="N63" s="287">
        <f>K63*L63</f>
        <v>1404.1158416360727</v>
      </c>
    </row>
    <row r="64" spans="1:14">
      <c r="B64" s="46"/>
      <c r="C64" s="47"/>
      <c r="D64" s="47"/>
      <c r="E64" s="47"/>
      <c r="F64" s="47"/>
      <c r="G64" s="47"/>
      <c r="H64" s="311"/>
      <c r="I64" s="279"/>
      <c r="J64" s="286"/>
      <c r="K64" s="279"/>
      <c r="L64" s="831"/>
      <c r="M64" s="832"/>
      <c r="N64" s="287"/>
    </row>
    <row r="65" spans="1:15">
      <c r="B65" s="46"/>
      <c r="C65" s="47"/>
      <c r="D65" s="47"/>
      <c r="E65" s="47"/>
      <c r="F65" s="47"/>
      <c r="G65" s="47"/>
      <c r="H65" s="311"/>
      <c r="I65" s="279"/>
      <c r="J65" s="286"/>
      <c r="K65" s="279"/>
      <c r="L65" s="831"/>
      <c r="M65" s="832"/>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6"/>
      <c r="M67" s="817"/>
      <c r="N67" s="127"/>
    </row>
    <row r="68" spans="1:15" ht="15.75" thickBot="1">
      <c r="B68" s="833" t="s">
        <v>953</v>
      </c>
      <c r="C68" s="834"/>
      <c r="D68" s="834"/>
      <c r="E68" s="834"/>
      <c r="F68" s="834"/>
      <c r="G68" s="834"/>
      <c r="H68" s="834"/>
      <c r="I68" s="834"/>
      <c r="J68" s="834"/>
      <c r="K68" s="834"/>
      <c r="L68" s="834"/>
      <c r="M68" s="835"/>
      <c r="N68" s="104">
        <f>SUM(N63:N67)</f>
        <v>1404.1158416360727</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3" t="s">
        <v>963</v>
      </c>
      <c r="C72" s="854"/>
      <c r="D72" s="854"/>
      <c r="E72" s="854"/>
      <c r="F72" s="854"/>
      <c r="G72" s="854"/>
      <c r="H72" s="854"/>
      <c r="I72" s="73" t="s">
        <v>964</v>
      </c>
      <c r="J72" s="75" t="s">
        <v>1410</v>
      </c>
      <c r="K72" s="74" t="s">
        <v>966</v>
      </c>
      <c r="L72" s="855" t="s">
        <v>950</v>
      </c>
      <c r="M72" s="856"/>
      <c r="N72" s="98" t="s">
        <v>951</v>
      </c>
    </row>
    <row r="73" spans="1:15">
      <c r="A73" s="162" t="s">
        <v>11</v>
      </c>
      <c r="B73" s="49" t="str">
        <f>VLOOKUP(A73,'MANO DE OBRA'!A8:D68,3,FALSE)</f>
        <v>Obrero (4)</v>
      </c>
      <c r="C73" s="47"/>
      <c r="D73" s="47"/>
      <c r="E73" s="47"/>
      <c r="F73" s="47"/>
      <c r="G73" s="47"/>
      <c r="H73" s="47"/>
      <c r="I73" s="292">
        <f>K73/J73*100</f>
        <v>135330.79999999999</v>
      </c>
      <c r="J73" s="293">
        <v>185</v>
      </c>
      <c r="K73" s="294">
        <f>VLOOKUP(A73,'MANO DE OBRA'!A8:D99,4,FALSE)</f>
        <v>250361.97999999998</v>
      </c>
      <c r="L73" s="50"/>
      <c r="M73" s="434">
        <v>1.28</v>
      </c>
      <c r="N73" s="395">
        <f>K73/M73</f>
        <v>195595.29687499997</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SUM(N73:N76)</f>
        <v>278943.92469875619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N45+N58+N68+N77</f>
        <v>1607887.3668260588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321577.4733652118</v>
      </c>
      <c r="M84" s="862"/>
      <c r="N84" s="51"/>
    </row>
    <row r="85" spans="1:14">
      <c r="B85" s="89" t="s">
        <v>973</v>
      </c>
      <c r="C85" s="90"/>
      <c r="D85" s="90"/>
      <c r="E85" s="90"/>
      <c r="F85" s="90"/>
      <c r="G85" s="90"/>
      <c r="H85" s="90"/>
      <c r="I85" s="87"/>
      <c r="J85" s="88"/>
      <c r="K85" s="304">
        <v>0.05</v>
      </c>
      <c r="L85" s="861">
        <f>N79*K85</f>
        <v>80394.36834130295</v>
      </c>
      <c r="M85" s="862"/>
      <c r="N85" s="51"/>
    </row>
    <row r="86" spans="1:14" ht="15.75" thickBot="1">
      <c r="B86" s="91" t="s">
        <v>974</v>
      </c>
      <c r="C86" s="92"/>
      <c r="D86" s="92"/>
      <c r="E86" s="92"/>
      <c r="F86" s="92"/>
      <c r="G86" s="92"/>
      <c r="H86" s="92"/>
      <c r="I86" s="93"/>
      <c r="J86" s="94"/>
      <c r="K86" s="305">
        <v>0.05</v>
      </c>
      <c r="L86" s="863">
        <f>N79*K86</f>
        <v>80394.36834130295</v>
      </c>
      <c r="M86" s="864"/>
      <c r="N86" s="51"/>
    </row>
    <row r="87" spans="1:14" ht="15.75" thickBot="1">
      <c r="B87" s="827" t="s">
        <v>953</v>
      </c>
      <c r="C87" s="828"/>
      <c r="D87" s="828"/>
      <c r="E87" s="828"/>
      <c r="F87" s="828"/>
      <c r="G87" s="828"/>
      <c r="H87" s="828"/>
      <c r="I87" s="828"/>
      <c r="J87" s="828"/>
      <c r="K87" s="828"/>
      <c r="L87" s="828"/>
      <c r="M87" s="829"/>
      <c r="N87" s="52">
        <f>L84+L85+L86</f>
        <v>482366.21004781773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2090253.5768738766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57" zoomScale="75" zoomScaleNormal="75" workbookViewId="0">
      <selection activeCell="A75" sqref="A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6"/>
      <c r="C1" s="928"/>
      <c r="D1" s="929"/>
      <c r="E1" s="929"/>
      <c r="F1" s="929"/>
      <c r="G1" s="929"/>
      <c r="H1" s="929"/>
      <c r="I1" s="929"/>
      <c r="J1" s="930"/>
      <c r="K1" s="931" t="s">
        <v>933</v>
      </c>
      <c r="L1" s="933" t="s">
        <v>2198</v>
      </c>
      <c r="M1" s="934"/>
      <c r="N1" s="935"/>
    </row>
    <row r="2" spans="2:14" ht="38.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452"/>
      <c r="L30" s="838" t="s">
        <v>945</v>
      </c>
      <c r="M30" s="839"/>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121</v>
      </c>
      <c r="B36" s="840" t="str">
        <f>VLOOKUP(A36,EQUIPOS!A6:D154,3,FALSE)</f>
        <v>Bomba eléctrica para accionar la celda</v>
      </c>
      <c r="C36" s="841"/>
      <c r="D36" s="841"/>
      <c r="E36" s="841"/>
      <c r="F36" s="841"/>
      <c r="G36" s="841"/>
      <c r="H36" s="842"/>
      <c r="I36" s="267"/>
      <c r="J36" s="268"/>
      <c r="K36" s="269">
        <f>VLOOKUP(A36,EQUIPOS!A6:D163,4,FALSE)</f>
        <v>73822.066404463534</v>
      </c>
      <c r="L36" s="270"/>
      <c r="M36" s="271">
        <v>0.01</v>
      </c>
      <c r="N36" s="272">
        <f t="shared" ref="N36:N41" si="0">K36/M36</f>
        <v>7382206.6404463537</v>
      </c>
    </row>
    <row r="37" spans="1:14">
      <c r="A37" s="113" t="s">
        <v>192</v>
      </c>
      <c r="B37" s="840" t="str">
        <f>VLOOKUP(A37,EQUIPOS!A7:D154,3,FALSE)</f>
        <v>Equipo de acarreo interno</v>
      </c>
      <c r="C37" s="841"/>
      <c r="D37" s="841"/>
      <c r="E37" s="841"/>
      <c r="F37" s="841"/>
      <c r="G37" s="841"/>
      <c r="H37" s="842"/>
      <c r="I37" s="421"/>
      <c r="J37" s="422"/>
      <c r="K37" s="269">
        <f>VLOOKUP(A37,EQUIPOS!A7:D164,4,FALSE)</f>
        <v>44060.229016150399</v>
      </c>
      <c r="L37" s="335"/>
      <c r="M37" s="336">
        <v>0.05</v>
      </c>
      <c r="N37" s="272">
        <f t="shared" si="0"/>
        <v>881204.58032300789</v>
      </c>
    </row>
    <row r="38" spans="1:14">
      <c r="A38" s="113" t="s">
        <v>217</v>
      </c>
      <c r="B38" s="840" t="str">
        <f>VLOOKUP(A38,EQUIPOS!A8:D154,3,FALSE)</f>
        <v>Equipo de soldadura y de acetileno (incluye soldadura)</v>
      </c>
      <c r="C38" s="841"/>
      <c r="D38" s="841"/>
      <c r="E38" s="841"/>
      <c r="F38" s="841"/>
      <c r="G38" s="841"/>
      <c r="H38" s="842"/>
      <c r="I38" s="421"/>
      <c r="J38" s="422"/>
      <c r="K38" s="269">
        <f>VLOOKUP(A38,EQUIPOS!A8:D165,4,FALSE)</f>
        <v>45225.283148788993</v>
      </c>
      <c r="L38" s="335"/>
      <c r="M38" s="336">
        <v>0.01</v>
      </c>
      <c r="N38" s="272">
        <f t="shared" si="0"/>
        <v>4522528.3148788996</v>
      </c>
    </row>
    <row r="39" spans="1:14">
      <c r="A39" s="113" t="s">
        <v>242</v>
      </c>
      <c r="B39" s="840" t="str">
        <f>VLOOKUP(A39,EQUIPOS!A9:D154,3,FALSE)</f>
        <v>Grúa con torre capacidad 1 ton en la punta.</v>
      </c>
      <c r="C39" s="841"/>
      <c r="D39" s="841"/>
      <c r="E39" s="841"/>
      <c r="F39" s="841"/>
      <c r="G39" s="841"/>
      <c r="H39" s="842"/>
      <c r="I39" s="421"/>
      <c r="J39" s="422"/>
      <c r="K39" s="269">
        <f>VLOOKUP(A39,EQUIPOS!A9:D166,4,FALSE)</f>
        <v>229303.83610568658</v>
      </c>
      <c r="L39" s="335"/>
      <c r="M39" s="336">
        <v>0.04</v>
      </c>
      <c r="N39" s="272">
        <f t="shared" si="0"/>
        <v>5732595.9026421644</v>
      </c>
    </row>
    <row r="40" spans="1:14">
      <c r="A40" s="113" t="s">
        <v>255</v>
      </c>
      <c r="B40" s="840" t="str">
        <f>VLOOKUP(A40,EQUIPOS!A10:D154,3,FALSE)</f>
        <v>Manómetro cable de acero para bajar la celda</v>
      </c>
      <c r="C40" s="841"/>
      <c r="D40" s="841"/>
      <c r="E40" s="841"/>
      <c r="F40" s="841"/>
      <c r="G40" s="841"/>
      <c r="H40" s="842"/>
      <c r="I40" s="328"/>
      <c r="J40" s="330"/>
      <c r="K40" s="269">
        <f>VLOOKUP(A40,EQUIPOS!A10:D167,4,FALSE)</f>
        <v>2005375.9043071915</v>
      </c>
      <c r="L40" s="423"/>
      <c r="M40" s="424">
        <v>1</v>
      </c>
      <c r="N40" s="272">
        <f t="shared" si="0"/>
        <v>2005375.9043071915</v>
      </c>
    </row>
    <row r="41" spans="1:14">
      <c r="A41" t="s">
        <v>320</v>
      </c>
      <c r="B41" s="840" t="str">
        <f>VLOOKUP(A41,EQUIPOS!A11:D155,3,FALSE)</f>
        <v>Retroexcavadora sobre llantas, motor 62HP, Profundidad de excavación de 5.41 metros.</v>
      </c>
      <c r="C41" s="841"/>
      <c r="D41" s="841"/>
      <c r="E41" s="841"/>
      <c r="F41" s="841"/>
      <c r="G41" s="841"/>
      <c r="H41" s="842"/>
      <c r="I41" s="36"/>
      <c r="J41" s="37"/>
      <c r="K41" s="269">
        <f>VLOOKUP(A41,EQUIPOS!A11:D168,4,FALSE)</f>
        <v>135259.70228932594</v>
      </c>
      <c r="L41" s="276"/>
      <c r="M41" s="277">
        <v>0.2</v>
      </c>
      <c r="N41" s="272">
        <f t="shared" si="0"/>
        <v>676298.51144662965</v>
      </c>
    </row>
    <row r="42" spans="1:14">
      <c r="B42" s="320"/>
      <c r="C42" s="321"/>
      <c r="D42" s="321"/>
      <c r="E42" s="321"/>
      <c r="F42" s="323"/>
      <c r="G42" s="323"/>
      <c r="H42" s="125"/>
      <c r="I42" s="36"/>
      <c r="J42" s="37"/>
      <c r="K42" s="438"/>
      <c r="L42" s="276"/>
      <c r="M42" s="277"/>
      <c r="N42" s="273"/>
    </row>
    <row r="43" spans="1:14">
      <c r="B43" s="847" t="s">
        <v>952</v>
      </c>
      <c r="C43" s="848"/>
      <c r="D43" s="848"/>
      <c r="E43" s="38"/>
      <c r="F43" s="39"/>
      <c r="G43" s="39"/>
      <c r="H43" s="40"/>
      <c r="I43" s="36"/>
      <c r="J43" s="37"/>
      <c r="K43" s="279"/>
      <c r="L43" s="276"/>
      <c r="M43" s="401">
        <v>0.01</v>
      </c>
      <c r="N43" s="344">
        <f>N81*M43</f>
        <v>6998.5517413614798</v>
      </c>
    </row>
    <row r="44" spans="1:14" ht="15.75" thickBot="1">
      <c r="B44" s="840"/>
      <c r="C44" s="841"/>
      <c r="D44" s="841"/>
      <c r="E44" s="841"/>
      <c r="F44" s="841"/>
      <c r="G44" s="841"/>
      <c r="H44" s="842"/>
      <c r="I44" s="849"/>
      <c r="J44" s="850"/>
      <c r="K44" s="41"/>
      <c r="L44" s="851"/>
      <c r="M44" s="852"/>
      <c r="N44" s="105"/>
    </row>
    <row r="45" spans="1:14" ht="15.75" thickBot="1">
      <c r="B45" s="827" t="s">
        <v>953</v>
      </c>
      <c r="C45" s="828"/>
      <c r="D45" s="828"/>
      <c r="E45" s="828"/>
      <c r="F45" s="828"/>
      <c r="G45" s="828"/>
      <c r="H45" s="828"/>
      <c r="I45" s="828"/>
      <c r="J45" s="828"/>
      <c r="K45" s="828"/>
      <c r="L45" s="828"/>
      <c r="M45" s="829"/>
      <c r="N45" s="394">
        <f>SUM(N36:N44)</f>
        <v>21207208.405785605</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8" t="s">
        <v>944</v>
      </c>
      <c r="C49" s="819"/>
      <c r="D49" s="819"/>
      <c r="E49" s="819"/>
      <c r="F49" s="819"/>
      <c r="G49" s="819"/>
      <c r="H49" s="819"/>
      <c r="I49" s="820"/>
      <c r="J49" s="315" t="s">
        <v>945</v>
      </c>
      <c r="K49" s="85" t="s">
        <v>946</v>
      </c>
      <c r="L49" s="821" t="s">
        <v>955</v>
      </c>
      <c r="M49" s="820"/>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22230387.856559057</v>
      </c>
      <c r="N50" s="272">
        <f t="shared" ref="N50:N55" si="1">K50*M50</f>
        <v>22230387.856559057</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152737.52806073715</v>
      </c>
      <c r="N51" s="272">
        <f t="shared" si="1"/>
        <v>4582125.8418221148</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2605327.8048805711</v>
      </c>
      <c r="N52" s="272">
        <f t="shared" si="1"/>
        <v>5210655.6097611422</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1532968.8074197602</v>
      </c>
      <c r="N53" s="272">
        <f t="shared" si="1"/>
        <v>7664844.0370988008</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86788.078680896593</v>
      </c>
      <c r="N54" s="272">
        <f t="shared" si="1"/>
        <v>5207284.7208537953</v>
      </c>
    </row>
    <row r="55" spans="1:14">
      <c r="A55" s="161" t="s">
        <v>734</v>
      </c>
      <c r="B55" s="43" t="str">
        <f>VLOOKUP(A55,MATERIALES!A7:D373,3,FALSE)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64953.40318875893</v>
      </c>
      <c r="N55" s="272">
        <f t="shared" si="1"/>
        <v>779440.83826510713</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7" t="s">
        <v>953</v>
      </c>
      <c r="C58" s="828"/>
      <c r="D58" s="828"/>
      <c r="E58" s="828"/>
      <c r="F58" s="828"/>
      <c r="G58" s="828"/>
      <c r="H58" s="828"/>
      <c r="I58" s="828"/>
      <c r="J58" s="828"/>
      <c r="K58" s="828"/>
      <c r="L58" s="828"/>
      <c r="M58" s="829"/>
      <c r="N58" s="394">
        <f>SUM(N50:N57)</f>
        <v>45674738.904360019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831">
        <f>VLOOKUP(A63,TRANSPORTE!A5:D117,4,FALSE)</f>
        <v>1167863.5194174619</v>
      </c>
      <c r="M63" s="832"/>
      <c r="N63" s="287">
        <f>K63*L63</f>
        <v>1167863.5194174619</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831">
        <f>VLOOKUP(A64,TRANSPORTE!A6:D117,4,FALSE)</f>
        <v>150194.06409486252</v>
      </c>
      <c r="M64" s="832"/>
      <c r="N64" s="287">
        <f>K64*L64</f>
        <v>1201552.5127589002</v>
      </c>
    </row>
    <row r="65" spans="1:15">
      <c r="A65" t="s">
        <v>1399</v>
      </c>
      <c r="B65" s="46" t="str">
        <f>VLOOKUP(A65,TRANSPORTE!A6:D117,3,FALSE)</f>
        <v>Pasajes aéreos</v>
      </c>
      <c r="C65" s="47"/>
      <c r="D65" s="47"/>
      <c r="E65" s="47"/>
      <c r="F65" s="47"/>
      <c r="G65" s="47"/>
      <c r="H65" s="311" t="s">
        <v>945</v>
      </c>
      <c r="I65" s="279">
        <v>3</v>
      </c>
      <c r="J65" s="286">
        <v>1</v>
      </c>
      <c r="K65" s="279">
        <f>I65*J65</f>
        <v>3</v>
      </c>
      <c r="L65" s="831">
        <f>VLOOKUP(A65,TRANSPORTE!A6:D117,4,FALSE)</f>
        <v>343311.77549876273</v>
      </c>
      <c r="M65" s="832"/>
      <c r="N65" s="287">
        <f>K65*L65</f>
        <v>1029935.3264962882</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6"/>
      <c r="M67" s="817"/>
      <c r="N67" s="127"/>
    </row>
    <row r="68" spans="1:15" ht="15.75" thickBot="1">
      <c r="B68" s="833" t="s">
        <v>953</v>
      </c>
      <c r="C68" s="834"/>
      <c r="D68" s="834"/>
      <c r="E68" s="834"/>
      <c r="F68" s="834"/>
      <c r="G68" s="834"/>
      <c r="H68" s="834"/>
      <c r="I68" s="834"/>
      <c r="J68" s="834"/>
      <c r="K68" s="834"/>
      <c r="L68" s="834"/>
      <c r="M68" s="835"/>
      <c r="N68" s="104">
        <f>SUM(N63:N67)</f>
        <v>3399351.3586726505</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3" t="s">
        <v>963</v>
      </c>
      <c r="C72" s="854"/>
      <c r="D72" s="854"/>
      <c r="E72" s="854"/>
      <c r="F72" s="854"/>
      <c r="G72" s="854"/>
      <c r="H72" s="854"/>
      <c r="I72" s="73" t="s">
        <v>964</v>
      </c>
      <c r="J72" s="75" t="s">
        <v>1410</v>
      </c>
      <c r="K72" s="74" t="s">
        <v>966</v>
      </c>
      <c r="L72" s="855" t="s">
        <v>950</v>
      </c>
      <c r="M72" s="856"/>
      <c r="N72" s="98" t="s">
        <v>951</v>
      </c>
    </row>
    <row r="73" spans="1:15">
      <c r="A73" s="162" t="s">
        <v>6</v>
      </c>
      <c r="B73" s="49" t="str">
        <f>VLOOKUP(A73,'MANO DE OBRA'!A8:D68,3,FALSE)</f>
        <v xml:space="preserve">Obrero </v>
      </c>
      <c r="C73" s="47"/>
      <c r="D73" s="47"/>
      <c r="E73" s="47"/>
      <c r="F73" s="47"/>
      <c r="G73" s="47"/>
      <c r="H73" s="47"/>
      <c r="I73" s="292">
        <f t="shared" ref="I73:I76" si="2">K73/J73*100</f>
        <v>33832.699999999997</v>
      </c>
      <c r="J73" s="293">
        <v>185</v>
      </c>
      <c r="K73" s="294">
        <f>VLOOKUP(A73,'MANO DE OBRA'!A8:D99,4,FALSE)</f>
        <v>62590.494999999995</v>
      </c>
      <c r="L73" s="50"/>
      <c r="M73" s="434">
        <v>1</v>
      </c>
      <c r="N73" s="395">
        <f t="shared" ref="N73:N76" si="3">K73/M73</f>
        <v>62590.494999999995</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SUM(N73:N80)</f>
        <v>699855.17413614795</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N45+N58+N68+N81</f>
        <v>70981153.842954427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14196230.768590886</v>
      </c>
      <c r="M88" s="862"/>
      <c r="N88" s="51"/>
    </row>
    <row r="89" spans="1:14">
      <c r="B89" s="89" t="s">
        <v>973</v>
      </c>
      <c r="C89" s="90"/>
      <c r="D89" s="90"/>
      <c r="E89" s="90"/>
      <c r="F89" s="90"/>
      <c r="G89" s="90"/>
      <c r="H89" s="90"/>
      <c r="I89" s="87"/>
      <c r="J89" s="88"/>
      <c r="K89" s="304">
        <v>0.05</v>
      </c>
      <c r="L89" s="861">
        <f>N83*K89</f>
        <v>3549057.6921477215</v>
      </c>
      <c r="M89" s="862"/>
      <c r="N89" s="51"/>
    </row>
    <row r="90" spans="1:14" ht="15.75" thickBot="1">
      <c r="B90" s="91" t="s">
        <v>974</v>
      </c>
      <c r="C90" s="92"/>
      <c r="D90" s="92"/>
      <c r="E90" s="92"/>
      <c r="F90" s="92"/>
      <c r="G90" s="92"/>
      <c r="H90" s="92"/>
      <c r="I90" s="93"/>
      <c r="J90" s="94"/>
      <c r="K90" s="305">
        <v>0.05</v>
      </c>
      <c r="L90" s="863">
        <f>N83*K90</f>
        <v>3549057.6921477215</v>
      </c>
      <c r="M90" s="864"/>
      <c r="N90" s="51"/>
    </row>
    <row r="91" spans="1:14" ht="15.75" thickBot="1">
      <c r="B91" s="827" t="s">
        <v>953</v>
      </c>
      <c r="C91" s="828"/>
      <c r="D91" s="828"/>
      <c r="E91" s="828"/>
      <c r="F91" s="828"/>
      <c r="G91" s="828"/>
      <c r="H91" s="828"/>
      <c r="I91" s="828"/>
      <c r="J91" s="828"/>
      <c r="K91" s="828"/>
      <c r="L91" s="828"/>
      <c r="M91" s="829"/>
      <c r="N91" s="52">
        <f>L88+L89+L90</f>
        <v>21294346.152886327</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92275499.995840758</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J63" zoomScale="78" zoomScaleNormal="78" workbookViewId="0">
      <selection activeCell="P75" sqref="P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6"/>
      <c r="C1" s="928"/>
      <c r="D1" s="929"/>
      <c r="E1" s="929"/>
      <c r="F1" s="929"/>
      <c r="G1" s="929"/>
      <c r="H1" s="929"/>
      <c r="I1" s="929"/>
      <c r="J1" s="930"/>
      <c r="K1" s="931" t="s">
        <v>933</v>
      </c>
      <c r="L1" s="933" t="s">
        <v>2198</v>
      </c>
      <c r="M1" s="934"/>
      <c r="N1" s="935"/>
    </row>
    <row r="2" spans="2:14" ht="27"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8" t="s">
        <v>944</v>
      </c>
      <c r="C35" s="809"/>
      <c r="D35" s="809"/>
      <c r="E35" s="809"/>
      <c r="F35" s="809"/>
      <c r="G35" s="809"/>
      <c r="H35" s="810"/>
      <c r="I35" s="811" t="s">
        <v>948</v>
      </c>
      <c r="J35" s="812"/>
      <c r="K35" s="69" t="s">
        <v>949</v>
      </c>
      <c r="L35" s="813" t="s">
        <v>950</v>
      </c>
      <c r="M35" s="810"/>
      <c r="N35" s="70" t="s">
        <v>951</v>
      </c>
    </row>
    <row r="36" spans="1:16">
      <c r="A36" s="113" t="s">
        <v>121</v>
      </c>
      <c r="B36" s="840" t="str">
        <f>VLOOKUP(A36,EQUIPOS!A6:D154,3,FALSE)</f>
        <v>Bomba eléctrica para accionar la celda</v>
      </c>
      <c r="C36" s="841"/>
      <c r="D36" s="841"/>
      <c r="E36" s="841"/>
      <c r="F36" s="841"/>
      <c r="G36" s="841"/>
      <c r="H36" s="842"/>
      <c r="I36" s="267"/>
      <c r="J36" s="268"/>
      <c r="K36" s="269">
        <f>VLOOKUP(A36,EQUIPOS!A6:D163,4,FALSE)</f>
        <v>73822.066404463534</v>
      </c>
      <c r="L36" s="270"/>
      <c r="M36" s="271">
        <v>0.01</v>
      </c>
      <c r="N36" s="272">
        <f>K36/M36</f>
        <v>7382206.6404463537</v>
      </c>
    </row>
    <row r="37" spans="1:16">
      <c r="A37" s="113" t="s">
        <v>217</v>
      </c>
      <c r="B37" s="840" t="str">
        <f>VLOOKUP(A37,EQUIPOS!A7:D154,3,FALSE)</f>
        <v>Equipo de soldadura y de acetileno (incluye soldadura)</v>
      </c>
      <c r="C37" s="841"/>
      <c r="D37" s="841"/>
      <c r="E37" s="841"/>
      <c r="F37" s="841"/>
      <c r="G37" s="841"/>
      <c r="H37" s="842"/>
      <c r="I37" s="421"/>
      <c r="J37" s="422"/>
      <c r="K37" s="269">
        <f>VLOOKUP(A37,EQUIPOS!A7:D164,4,FALSE)</f>
        <v>45225.283148788993</v>
      </c>
      <c r="L37" s="335"/>
      <c r="M37" s="336">
        <v>0.01</v>
      </c>
      <c r="N37" s="272">
        <f>K37/M37</f>
        <v>4522528.3148788996</v>
      </c>
    </row>
    <row r="38" spans="1:16">
      <c r="A38" s="113" t="s">
        <v>255</v>
      </c>
      <c r="B38" s="840" t="str">
        <f>VLOOKUP(A38,EQUIPOS!A8:D154,3,FALSE)</f>
        <v>Manómetro cable de acero para bajar la celda</v>
      </c>
      <c r="C38" s="841"/>
      <c r="D38" s="841"/>
      <c r="E38" s="841"/>
      <c r="F38" s="841"/>
      <c r="G38" s="841"/>
      <c r="H38" s="842"/>
      <c r="I38" s="421"/>
      <c r="J38" s="422"/>
      <c r="K38" s="269">
        <f>VLOOKUP(A38,EQUIPOS!A8:D165,4,FALSE)</f>
        <v>2005375.9043071915</v>
      </c>
      <c r="L38" s="335"/>
      <c r="M38" s="336">
        <v>1</v>
      </c>
      <c r="N38" s="272">
        <f>K38/M38</f>
        <v>2005375.9043071915</v>
      </c>
    </row>
    <row r="39" spans="1:16">
      <c r="A39" s="113"/>
      <c r="B39" s="840"/>
      <c r="C39" s="841"/>
      <c r="D39" s="841"/>
      <c r="E39" s="841"/>
      <c r="F39" s="841"/>
      <c r="G39" s="841"/>
      <c r="H39" s="842"/>
      <c r="I39" s="421"/>
      <c r="J39" s="422"/>
      <c r="K39" s="269"/>
      <c r="L39" s="335"/>
      <c r="M39" s="336"/>
      <c r="N39" s="272"/>
    </row>
    <row r="40" spans="1:16">
      <c r="A40" s="113"/>
      <c r="B40" s="840"/>
      <c r="C40" s="841"/>
      <c r="D40" s="841"/>
      <c r="E40" s="841"/>
      <c r="F40" s="841"/>
      <c r="G40" s="841"/>
      <c r="H40" s="842"/>
      <c r="I40" s="328"/>
      <c r="J40" s="330"/>
      <c r="K40" s="269"/>
      <c r="L40" s="423"/>
      <c r="M40" s="424"/>
      <c r="N40" s="272"/>
    </row>
    <row r="41" spans="1:16">
      <c r="B41" s="840"/>
      <c r="C41" s="841"/>
      <c r="D41" s="841"/>
      <c r="E41" s="841"/>
      <c r="F41" s="841"/>
      <c r="G41" s="841"/>
      <c r="H41" s="842"/>
      <c r="I41" s="36"/>
      <c r="J41" s="37"/>
      <c r="K41" s="269"/>
      <c r="L41" s="276"/>
      <c r="M41" s="277"/>
      <c r="N41" s="272"/>
    </row>
    <row r="42" spans="1:16">
      <c r="B42" s="320"/>
      <c r="C42" s="321"/>
      <c r="D42" s="321"/>
      <c r="E42" s="321"/>
      <c r="F42" s="323"/>
      <c r="G42" s="323"/>
      <c r="H42" s="125"/>
      <c r="I42" s="36"/>
      <c r="J42" s="37"/>
      <c r="K42" s="438"/>
      <c r="L42" s="276"/>
      <c r="M42" s="277"/>
      <c r="N42" s="273"/>
    </row>
    <row r="43" spans="1:16">
      <c r="B43" s="847" t="s">
        <v>952</v>
      </c>
      <c r="C43" s="848"/>
      <c r="D43" s="848"/>
      <c r="E43" s="38"/>
      <c r="F43" s="39"/>
      <c r="G43" s="39"/>
      <c r="H43" s="40"/>
      <c r="I43" s="36"/>
      <c r="J43" s="37"/>
      <c r="K43" s="279"/>
      <c r="L43" s="276"/>
      <c r="M43" s="401">
        <v>0.01</v>
      </c>
      <c r="N43" s="344">
        <f>N81*M43</f>
        <v>6998.5517413614798</v>
      </c>
    </row>
    <row r="44" spans="1:16" ht="15.75" thickBot="1">
      <c r="B44" s="840"/>
      <c r="C44" s="841"/>
      <c r="D44" s="841"/>
      <c r="E44" s="841"/>
      <c r="F44" s="841"/>
      <c r="G44" s="841"/>
      <c r="H44" s="842"/>
      <c r="I44" s="849"/>
      <c r="J44" s="850"/>
      <c r="K44" s="41"/>
      <c r="L44" s="851"/>
      <c r="M44" s="852"/>
      <c r="N44" s="105"/>
    </row>
    <row r="45" spans="1:16" ht="15.75" thickBot="1">
      <c r="B45" s="827" t="s">
        <v>953</v>
      </c>
      <c r="C45" s="828"/>
      <c r="D45" s="828"/>
      <c r="E45" s="828"/>
      <c r="F45" s="828"/>
      <c r="G45" s="828"/>
      <c r="H45" s="828"/>
      <c r="I45" s="828"/>
      <c r="J45" s="828"/>
      <c r="K45" s="828"/>
      <c r="L45" s="828"/>
      <c r="M45" s="829"/>
      <c r="N45" s="394">
        <f>SUM(N36:N44)</f>
        <v>13917109.411373807</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18" t="s">
        <v>944</v>
      </c>
      <c r="C49" s="819"/>
      <c r="D49" s="819"/>
      <c r="E49" s="819"/>
      <c r="F49" s="819"/>
      <c r="G49" s="819"/>
      <c r="H49" s="819"/>
      <c r="I49" s="820"/>
      <c r="J49" s="315" t="s">
        <v>945</v>
      </c>
      <c r="K49" s="85" t="s">
        <v>946</v>
      </c>
      <c r="L49" s="821" t="s">
        <v>955</v>
      </c>
      <c r="M49" s="820"/>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22230387.856559057</v>
      </c>
      <c r="N50" s="272">
        <f t="shared" ref="N50:N55" si="0">K50*M50</f>
        <v>22230387.856559057</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152737.52806073715</v>
      </c>
      <c r="N51" s="272">
        <f t="shared" si="0"/>
        <v>4582125.8418221148</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2605327.8048805711</v>
      </c>
      <c r="N52" s="272">
        <f t="shared" si="0"/>
        <v>5210655.6097611422</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1532968.8074197602</v>
      </c>
      <c r="N53" s="272">
        <f t="shared" si="0"/>
        <v>7664844.0370988008</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86788.078680896593</v>
      </c>
      <c r="N54" s="272">
        <f t="shared" si="0"/>
        <v>5207284.7208537953</v>
      </c>
    </row>
    <row r="55" spans="1:14">
      <c r="A55" s="161" t="s">
        <v>734</v>
      </c>
      <c r="B55" s="43" t="str">
        <f>VLOOKUP(A55,MATERIALES!A8:D373,3,FALSE)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64953.40318875893</v>
      </c>
      <c r="N55" s="272">
        <f t="shared" si="0"/>
        <v>779440.83826510713</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7" t="s">
        <v>953</v>
      </c>
      <c r="C58" s="828"/>
      <c r="D58" s="828"/>
      <c r="E58" s="828"/>
      <c r="F58" s="828"/>
      <c r="G58" s="828"/>
      <c r="H58" s="828"/>
      <c r="I58" s="828"/>
      <c r="J58" s="828"/>
      <c r="K58" s="828"/>
      <c r="L58" s="828"/>
      <c r="M58" s="829"/>
      <c r="N58" s="394">
        <f>SUM(N50:N57)</f>
        <v>45674738.904360019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30" t="s">
        <v>961</v>
      </c>
      <c r="M62" s="803"/>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831">
        <f>VLOOKUP(A63,TRANSPORTE!A5:D117,4,FALSE)</f>
        <v>343311.77549876273</v>
      </c>
      <c r="M63" s="832"/>
      <c r="N63" s="287">
        <f>K63*L63</f>
        <v>1029935.3264962882</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831">
        <f>VLOOKUP(A64,TRANSPORTE!A6:D117,4,FALSE)</f>
        <v>1167863.5194174619</v>
      </c>
      <c r="M64" s="832"/>
      <c r="N64" s="287">
        <f>K64*L64</f>
        <v>1167863.5194174619</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831">
        <f>VLOOKUP(A65,TRANSPORTE!A6:D118,4,FALSE)</f>
        <v>150194.06409486252</v>
      </c>
      <c r="M65" s="832"/>
      <c r="N65" s="287">
        <f>K65*L65</f>
        <v>1201552.5127589002</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6"/>
      <c r="M67" s="817"/>
      <c r="N67" s="127"/>
    </row>
    <row r="68" spans="1:15" ht="15.75" thickBot="1">
      <c r="B68" s="833" t="s">
        <v>953</v>
      </c>
      <c r="C68" s="834"/>
      <c r="D68" s="834"/>
      <c r="E68" s="834"/>
      <c r="F68" s="834"/>
      <c r="G68" s="834"/>
      <c r="H68" s="834"/>
      <c r="I68" s="834"/>
      <c r="J68" s="834"/>
      <c r="K68" s="834"/>
      <c r="L68" s="834"/>
      <c r="M68" s="835"/>
      <c r="N68" s="104">
        <f>SUM(N63:N67)</f>
        <v>3399351.3586726505</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3" t="s">
        <v>963</v>
      </c>
      <c r="C72" s="854"/>
      <c r="D72" s="854"/>
      <c r="E72" s="854"/>
      <c r="F72" s="854"/>
      <c r="G72" s="854"/>
      <c r="H72" s="854"/>
      <c r="I72" s="73" t="s">
        <v>964</v>
      </c>
      <c r="J72" s="75" t="s">
        <v>1410</v>
      </c>
      <c r="K72" s="74" t="s">
        <v>966</v>
      </c>
      <c r="L72" s="855" t="s">
        <v>950</v>
      </c>
      <c r="M72" s="856"/>
      <c r="N72" s="98" t="s">
        <v>951</v>
      </c>
    </row>
    <row r="73" spans="1:15">
      <c r="A73" s="162" t="s">
        <v>6</v>
      </c>
      <c r="B73" s="49" t="str">
        <f>VLOOKUP(A73,'MANO DE OBRA'!A8:D68,3,FALSE)</f>
        <v xml:space="preserve">Obrero </v>
      </c>
      <c r="C73" s="47"/>
      <c r="D73" s="47"/>
      <c r="E73" s="47"/>
      <c r="F73" s="47"/>
      <c r="G73" s="47"/>
      <c r="H73" s="47"/>
      <c r="I73" s="292">
        <f t="shared" ref="I73:I76" si="1">K73/J73*100</f>
        <v>33832.699999999997</v>
      </c>
      <c r="J73" s="293">
        <v>185</v>
      </c>
      <c r="K73" s="294">
        <f>VLOOKUP(A73,'MANO DE OBRA'!A8:D99,4,FALSE)</f>
        <v>62590.494999999995</v>
      </c>
      <c r="L73" s="50"/>
      <c r="M73" s="434">
        <v>1</v>
      </c>
      <c r="N73" s="395">
        <f t="shared" ref="N73:N76" si="2">K73/M73</f>
        <v>62590.494999999995</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4"/>
      <c r="C80" s="815"/>
      <c r="D80" s="815"/>
      <c r="E80" s="815"/>
      <c r="F80" s="815"/>
      <c r="G80" s="815"/>
      <c r="H80" s="815"/>
      <c r="I80" s="44"/>
      <c r="J80" s="44"/>
      <c r="K80" s="44"/>
      <c r="L80" s="980"/>
      <c r="M80" s="981"/>
      <c r="N80" s="45"/>
    </row>
    <row r="81" spans="1:14" ht="15.75" thickBot="1">
      <c r="B81" s="827" t="s">
        <v>953</v>
      </c>
      <c r="C81" s="828"/>
      <c r="D81" s="828"/>
      <c r="E81" s="828"/>
      <c r="F81" s="828"/>
      <c r="G81" s="828"/>
      <c r="H81" s="828"/>
      <c r="I81" s="834"/>
      <c r="J81" s="834"/>
      <c r="K81" s="834"/>
      <c r="L81" s="834"/>
      <c r="M81" s="835"/>
      <c r="N81" s="301">
        <f>SUM(N73:N80)</f>
        <v>699855.17413614795</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N45+N58+N68+N81</f>
        <v>63691054.848542623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12738210.969708525</v>
      </c>
      <c r="M88" s="862"/>
      <c r="N88" s="51"/>
    </row>
    <row r="89" spans="1:14">
      <c r="B89" s="89" t="s">
        <v>973</v>
      </c>
      <c r="C89" s="90"/>
      <c r="D89" s="90"/>
      <c r="E89" s="90"/>
      <c r="F89" s="90"/>
      <c r="G89" s="90"/>
      <c r="H89" s="90"/>
      <c r="I89" s="87"/>
      <c r="J89" s="88"/>
      <c r="K89" s="304">
        <v>0.05</v>
      </c>
      <c r="L89" s="861">
        <f>N83*K89</f>
        <v>3184552.7424271312</v>
      </c>
      <c r="M89" s="862"/>
      <c r="N89" s="51"/>
    </row>
    <row r="90" spans="1:14" ht="15.75" thickBot="1">
      <c r="B90" s="91" t="s">
        <v>974</v>
      </c>
      <c r="C90" s="92"/>
      <c r="D90" s="92"/>
      <c r="E90" s="92"/>
      <c r="F90" s="92"/>
      <c r="G90" s="92"/>
      <c r="H90" s="92"/>
      <c r="I90" s="93"/>
      <c r="J90" s="94"/>
      <c r="K90" s="305">
        <v>0.05</v>
      </c>
      <c r="L90" s="863">
        <f>N83*K90</f>
        <v>3184552.7424271312</v>
      </c>
      <c r="M90" s="864"/>
      <c r="N90" s="51"/>
    </row>
    <row r="91" spans="1:14" ht="15.75" thickBot="1">
      <c r="B91" s="827" t="s">
        <v>953</v>
      </c>
      <c r="C91" s="828"/>
      <c r="D91" s="828"/>
      <c r="E91" s="828"/>
      <c r="F91" s="828"/>
      <c r="G91" s="828"/>
      <c r="H91" s="828"/>
      <c r="I91" s="828"/>
      <c r="J91" s="828"/>
      <c r="K91" s="828"/>
      <c r="L91" s="828"/>
      <c r="M91" s="829"/>
      <c r="N91" s="52">
        <f>L88+L89+L90</f>
        <v>19107316.454562787</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82798371.303105414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6"/>
      <c r="C1" s="928"/>
      <c r="D1" s="929"/>
      <c r="E1" s="929"/>
      <c r="F1" s="929"/>
      <c r="G1" s="929"/>
      <c r="H1" s="929"/>
      <c r="I1" s="929"/>
      <c r="J1" s="930"/>
      <c r="K1" s="931" t="s">
        <v>933</v>
      </c>
      <c r="L1" s="933" t="s">
        <v>2198</v>
      </c>
      <c r="M1" s="934"/>
      <c r="N1" s="935"/>
    </row>
    <row r="2" spans="2:14" ht="2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259</v>
      </c>
      <c r="B36" s="840" t="str">
        <f>VLOOKUP(A36,EQUIPOS!A6:D154,3,FALSE)</f>
        <v>Montacargas</v>
      </c>
      <c r="C36" s="841"/>
      <c r="D36" s="841"/>
      <c r="E36" s="841"/>
      <c r="F36" s="841"/>
      <c r="G36" s="841"/>
      <c r="H36" s="842"/>
      <c r="I36" s="267"/>
      <c r="J36" s="268"/>
      <c r="K36" s="269">
        <f>VLOOKUP(A36,EQUIPOS!A6:D163,4,FALSE)</f>
        <v>91509.706418158516</v>
      </c>
      <c r="L36" s="270"/>
      <c r="M36" s="336">
        <v>1.5</v>
      </c>
      <c r="N36" s="272">
        <f>K36/M36</f>
        <v>61006.47094543901</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2975.4018634534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63981.872808892411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404</v>
      </c>
      <c r="B48" s="43" t="str">
        <f>VLOOKUP(A48,MATERIALES!A5:D373,3,FALSE)</f>
        <v>Camisa metálica en acero A-37</v>
      </c>
      <c r="C48" s="281"/>
      <c r="D48" s="281"/>
      <c r="E48" s="281"/>
      <c r="F48" s="281"/>
      <c r="G48" s="281"/>
      <c r="H48" s="281"/>
      <c r="I48" s="268"/>
      <c r="J48" s="224" t="str">
        <f>VLOOKUP(A48,MATERIALES!A4:D640,2,FALSE)</f>
        <v>kg</v>
      </c>
      <c r="K48" s="282">
        <v>313.2010795996344</v>
      </c>
      <c r="L48" s="267"/>
      <c r="M48" s="402">
        <f>VLOOKUP(A48,MATERIALES!A5:D396,4,FALSE)</f>
        <v>2909.999309131038</v>
      </c>
      <c r="N48" s="272">
        <f>K48*M48</f>
        <v>911414.92525403132</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911414.92525403132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19</v>
      </c>
      <c r="B71" s="49" t="str">
        <f>VLOOKUP(A71,'MANO DE OBRA'!A8:D68,3,FALSE)</f>
        <v>Obrero (8)</v>
      </c>
      <c r="C71" s="47"/>
      <c r="D71" s="47"/>
      <c r="E71" s="47"/>
      <c r="F71" s="47"/>
      <c r="G71" s="47"/>
      <c r="H71" s="47"/>
      <c r="I71" s="292">
        <f>K71/J71*100</f>
        <v>270661.59999999998</v>
      </c>
      <c r="J71" s="293">
        <v>185</v>
      </c>
      <c r="K71" s="294">
        <f>VLOOKUP(A71,'MANO DE OBRA'!A8:D99,4,FALSE)</f>
        <v>500723.95999999996</v>
      </c>
      <c r="L71" s="50"/>
      <c r="M71" s="434">
        <v>12</v>
      </c>
      <c r="N71" s="395">
        <f>K71/M71</f>
        <v>41726.996666666666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59508.037269067994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1034904.8353319917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206980.96706639836</v>
      </c>
      <c r="M84" s="862"/>
      <c r="N84" s="51"/>
    </row>
    <row r="85" spans="1:14">
      <c r="B85" s="89" t="s">
        <v>973</v>
      </c>
      <c r="C85" s="90"/>
      <c r="D85" s="90"/>
      <c r="E85" s="90"/>
      <c r="F85" s="90"/>
      <c r="G85" s="90"/>
      <c r="H85" s="90"/>
      <c r="I85" s="87"/>
      <c r="J85" s="88"/>
      <c r="K85" s="304">
        <v>0.05</v>
      </c>
      <c r="L85" s="861">
        <f>N79*K85</f>
        <v>51745.241766599589</v>
      </c>
      <c r="M85" s="862"/>
      <c r="N85" s="51"/>
    </row>
    <row r="86" spans="1:14" ht="15.75" thickBot="1">
      <c r="B86" s="91" t="s">
        <v>974</v>
      </c>
      <c r="C86" s="92"/>
      <c r="D86" s="92"/>
      <c r="E86" s="92"/>
      <c r="F86" s="92"/>
      <c r="G86" s="92"/>
      <c r="H86" s="92"/>
      <c r="I86" s="93"/>
      <c r="J86" s="94"/>
      <c r="K86" s="305">
        <v>0.05</v>
      </c>
      <c r="L86" s="863">
        <f>N79*K86</f>
        <v>51745.241766599589</v>
      </c>
      <c r="M86" s="864"/>
      <c r="N86" s="51"/>
    </row>
    <row r="87" spans="1:14" ht="15.75" thickBot="1">
      <c r="B87" s="827" t="s">
        <v>953</v>
      </c>
      <c r="C87" s="828"/>
      <c r="D87" s="828"/>
      <c r="E87" s="828"/>
      <c r="F87" s="828"/>
      <c r="G87" s="828"/>
      <c r="H87" s="828"/>
      <c r="I87" s="828"/>
      <c r="J87" s="828"/>
      <c r="K87" s="828"/>
      <c r="L87" s="828"/>
      <c r="M87" s="829"/>
      <c r="N87" s="52">
        <f>L84+L85+L86</f>
        <v>310471.45059959753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1345376.2859315891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topLeftCell="A55"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267</v>
      </c>
      <c r="B36" s="840" t="str">
        <f>VLOOKUP(A36,EQUIPOS!A6:D154,3,FALSE)</f>
        <v>Motobomba de concreto</v>
      </c>
      <c r="C36" s="841"/>
      <c r="D36" s="841"/>
      <c r="E36" s="841"/>
      <c r="F36" s="841"/>
      <c r="G36" s="841"/>
      <c r="H36" s="842"/>
      <c r="I36" s="267"/>
      <c r="J36" s="268"/>
      <c r="K36" s="269">
        <f>VLOOKUP(A36,EQUIPOS!A6:D163,4,FALSE)</f>
        <v>92792.209752287235</v>
      </c>
      <c r="L36" s="270"/>
      <c r="M36" s="336">
        <v>2.5</v>
      </c>
      <c r="N36" s="272">
        <f>K36/M36</f>
        <v>37116.883900914894</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37116.883900914894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46.758679657867084</v>
      </c>
      <c r="L48" s="267"/>
      <c r="M48" s="402">
        <f>VLOOKUP(A48,MATERIALES!A5:D396,4,FALSE)</f>
        <v>3105.6446717244148</v>
      </c>
      <c r="N48" s="272">
        <f>K48*M48</f>
        <v>145215.8443363237</v>
      </c>
    </row>
    <row r="49" spans="1:14">
      <c r="A49" s="161" t="s">
        <v>832</v>
      </c>
      <c r="B49" s="43" t="str">
        <f>VLOOKUP(A49,MATERIALES!A6:D373,3,FALSE)</f>
        <v>Concreto Resistencia  21 (Mpa)</v>
      </c>
      <c r="C49" s="425"/>
      <c r="D49" s="425"/>
      <c r="E49" s="425"/>
      <c r="F49" s="425"/>
      <c r="G49" s="425"/>
      <c r="H49" s="425"/>
      <c r="I49" s="422"/>
      <c r="J49" s="224" t="str">
        <f>VLOOKUP(A49,MATERIALES!A5:D641,2,FALSE)</f>
        <v>m3</v>
      </c>
      <c r="K49" s="282">
        <v>0.66798113796952974</v>
      </c>
      <c r="L49" s="421"/>
      <c r="M49" s="402">
        <f>VLOOKUP(A49,MATERIALES!A6:D397,4,FALSE)</f>
        <v>429095.65602388448</v>
      </c>
      <c r="N49" s="272">
        <f>K49*M49</f>
        <v>286627.80460861628</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431843.64894493995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831">
        <f>VLOOKUP(A60,TRANSPORTE!A2:D117,4,FALSE)</f>
        <v>1404.1158416360727</v>
      </c>
      <c r="M60" s="832"/>
      <c r="N60" s="287">
        <f>K60*L60</f>
        <v>1219.2997670582404</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1219.2997670582404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470179.8326129131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94035.966522582632</v>
      </c>
      <c r="M84" s="862"/>
      <c r="N84" s="51"/>
    </row>
    <row r="85" spans="1:14">
      <c r="B85" s="89" t="s">
        <v>973</v>
      </c>
      <c r="C85" s="90"/>
      <c r="D85" s="90"/>
      <c r="E85" s="90"/>
      <c r="F85" s="90"/>
      <c r="G85" s="90"/>
      <c r="H85" s="90"/>
      <c r="I85" s="87"/>
      <c r="J85" s="88"/>
      <c r="K85" s="304">
        <v>0.05</v>
      </c>
      <c r="L85" s="861">
        <f>N79*K85</f>
        <v>23508.991630645658</v>
      </c>
      <c r="M85" s="862"/>
      <c r="N85" s="51"/>
    </row>
    <row r="86" spans="1:14" ht="15.75" thickBot="1">
      <c r="B86" s="91" t="s">
        <v>974</v>
      </c>
      <c r="C86" s="92"/>
      <c r="D86" s="92"/>
      <c r="E86" s="92"/>
      <c r="F86" s="92"/>
      <c r="G86" s="92"/>
      <c r="H86" s="92"/>
      <c r="I86" s="93"/>
      <c r="J86" s="94"/>
      <c r="K86" s="305">
        <v>0.05</v>
      </c>
      <c r="L86" s="863">
        <f>N79*K86</f>
        <v>23508.991630645658</v>
      </c>
      <c r="M86" s="864"/>
      <c r="N86" s="51"/>
    </row>
    <row r="87" spans="1:14" ht="15.75" thickBot="1">
      <c r="B87" s="827" t="s">
        <v>953</v>
      </c>
      <c r="C87" s="828"/>
      <c r="D87" s="828"/>
      <c r="E87" s="828"/>
      <c r="F87" s="828"/>
      <c r="G87" s="828"/>
      <c r="H87" s="828"/>
      <c r="I87" s="828"/>
      <c r="J87" s="828"/>
      <c r="K87" s="828"/>
      <c r="L87" s="828"/>
      <c r="M87" s="829"/>
      <c r="N87" s="52">
        <f>L84+L85+L86</f>
        <v>141053.94978387395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611233.78239678708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I61" zoomScale="77" zoomScaleNormal="77" workbookViewId="0">
      <selection activeCell="O85" sqref="O85"/>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121</v>
      </c>
      <c r="B36" s="840" t="str">
        <f>VLOOKUP(A36,EQUIPOS!A6:D154,3,FALSE)</f>
        <v>Bomba eléctrica para accionar la celda</v>
      </c>
      <c r="C36" s="841"/>
      <c r="D36" s="841"/>
      <c r="E36" s="841"/>
      <c r="F36" s="841"/>
      <c r="G36" s="841"/>
      <c r="H36" s="842"/>
      <c r="I36" s="267"/>
      <c r="J36" s="268"/>
      <c r="K36" s="269">
        <f>VLOOKUP(A36,EQUIPOS!A6:D163,4,FALSE)</f>
        <v>73822.066404463534</v>
      </c>
      <c r="L36" s="270"/>
      <c r="M36" s="271">
        <v>0.01</v>
      </c>
      <c r="N36" s="272">
        <f t="shared" ref="N36:N41" si="0">K36/M36</f>
        <v>7382206.6404463537</v>
      </c>
    </row>
    <row r="37" spans="1:14">
      <c r="A37" s="113" t="s">
        <v>192</v>
      </c>
      <c r="B37" s="840" t="str">
        <f>VLOOKUP(A37,EQUIPOS!A7:D154,3,FALSE)</f>
        <v>Equipo de acarreo interno</v>
      </c>
      <c r="C37" s="841"/>
      <c r="D37" s="841"/>
      <c r="E37" s="841"/>
      <c r="F37" s="841"/>
      <c r="G37" s="841"/>
      <c r="H37" s="842"/>
      <c r="I37" s="421"/>
      <c r="J37" s="422"/>
      <c r="K37" s="269">
        <f>VLOOKUP(A37,EQUIPOS!A7:D164,4,FALSE)</f>
        <v>44060.229016150399</v>
      </c>
      <c r="L37" s="335"/>
      <c r="M37" s="336">
        <v>0.05</v>
      </c>
      <c r="N37" s="272">
        <f t="shared" si="0"/>
        <v>881204.58032300789</v>
      </c>
    </row>
    <row r="38" spans="1:14">
      <c r="A38" s="113" t="s">
        <v>214</v>
      </c>
      <c r="B38" s="840" t="str">
        <f>VLOOKUP(A38,EQUIPOS!A8:D154,3,FALSE)</f>
        <v>Equipo de oxigeno y soldadura</v>
      </c>
      <c r="C38" s="841"/>
      <c r="D38" s="841"/>
      <c r="E38" s="841"/>
      <c r="F38" s="841"/>
      <c r="G38" s="841"/>
      <c r="H38" s="842"/>
      <c r="I38" s="421"/>
      <c r="J38" s="422"/>
      <c r="K38" s="438">
        <f>VLOOKUP(A38,EQUIPOS!A8:D165,4,FALSE)</f>
        <v>1376.8821567547</v>
      </c>
      <c r="L38" s="335"/>
      <c r="M38" s="336">
        <v>0.01</v>
      </c>
      <c r="N38" s="272">
        <f t="shared" si="0"/>
        <v>137688.21567546998</v>
      </c>
    </row>
    <row r="39" spans="1:14">
      <c r="A39" s="113" t="s">
        <v>248</v>
      </c>
      <c r="B39" s="840" t="str">
        <f>VLOOKUP(A39,EQUIPOS!A9:D154,3,FALSE)</f>
        <v>Grúa telescópica de 50 Ton.</v>
      </c>
      <c r="C39" s="841"/>
      <c r="D39" s="841"/>
      <c r="E39" s="841"/>
      <c r="F39" s="841"/>
      <c r="G39" s="841"/>
      <c r="H39" s="842"/>
      <c r="I39" s="421"/>
      <c r="J39" s="422"/>
      <c r="K39" s="438">
        <f>VLOOKUP(A39,EQUIPOS!A9:D166,4,FALSE)</f>
        <v>293275.89938875113</v>
      </c>
      <c r="L39" s="335"/>
      <c r="M39" s="336">
        <v>0.04</v>
      </c>
      <c r="N39" s="272">
        <f t="shared" si="0"/>
        <v>7331897.4847187782</v>
      </c>
    </row>
    <row r="40" spans="1:14">
      <c r="A40" s="113" t="s">
        <v>255</v>
      </c>
      <c r="B40" s="840" t="str">
        <f>VLOOKUP(A40,EQUIPOS!A10:D154,3,FALSE)</f>
        <v>Manómetro cable de acero para bajar la celda</v>
      </c>
      <c r="C40" s="841"/>
      <c r="D40" s="841"/>
      <c r="E40" s="841"/>
      <c r="F40" s="841"/>
      <c r="G40" s="841"/>
      <c r="H40" s="842"/>
      <c r="I40" s="421"/>
      <c r="J40" s="422"/>
      <c r="K40" s="438">
        <f>VLOOKUP(A40,EQUIPOS!A10:D167,4,FALSE)</f>
        <v>2005375.9043071915</v>
      </c>
      <c r="L40" s="335"/>
      <c r="M40" s="336">
        <v>1</v>
      </c>
      <c r="N40" s="272">
        <f t="shared" si="0"/>
        <v>2005375.9043071915</v>
      </c>
    </row>
    <row r="41" spans="1:14">
      <c r="A41" s="113" t="s">
        <v>322</v>
      </c>
      <c r="B41" s="840" t="str">
        <f>VLOOKUP(A41,EQUIPOS!A11:D155,3,FALSE)</f>
        <v xml:space="preserve">Retroexcavadora sobre llantas JD 410
</v>
      </c>
      <c r="C41" s="841"/>
      <c r="D41" s="841"/>
      <c r="E41" s="841"/>
      <c r="F41" s="841"/>
      <c r="G41" s="841"/>
      <c r="H41" s="842"/>
      <c r="I41" s="421"/>
      <c r="J41" s="422"/>
      <c r="K41" s="438">
        <f>VLOOKUP(A41,EQUIPOS!A11:D168,4,FALSE)</f>
        <v>130057.4060474288</v>
      </c>
      <c r="L41" s="335"/>
      <c r="M41" s="336">
        <v>0.2</v>
      </c>
      <c r="N41" s="272">
        <f t="shared" si="0"/>
        <v>650287.03023714398</v>
      </c>
    </row>
    <row r="42" spans="1:14">
      <c r="A42" s="113"/>
      <c r="B42" s="840"/>
      <c r="C42" s="841"/>
      <c r="D42" s="841"/>
      <c r="E42" s="841"/>
      <c r="F42" s="841"/>
      <c r="G42" s="841"/>
      <c r="H42" s="842"/>
      <c r="I42" s="328"/>
      <c r="J42" s="330"/>
      <c r="K42" s="438"/>
      <c r="L42" s="423"/>
      <c r="M42" s="424"/>
      <c r="N42" s="272"/>
    </row>
    <row r="43" spans="1:14">
      <c r="B43" s="840"/>
      <c r="C43" s="841"/>
      <c r="D43" s="841"/>
      <c r="E43" s="841"/>
      <c r="F43" s="841"/>
      <c r="G43" s="841"/>
      <c r="H43" s="842"/>
      <c r="I43" s="36"/>
      <c r="J43" s="37"/>
      <c r="K43" s="438"/>
      <c r="L43" s="276"/>
      <c r="M43" s="277"/>
      <c r="N43" s="272"/>
    </row>
    <row r="44" spans="1:14">
      <c r="B44" s="320"/>
      <c r="C44" s="321"/>
      <c r="D44" s="321"/>
      <c r="E44" s="321"/>
      <c r="F44" s="323"/>
      <c r="G44" s="323"/>
      <c r="H44" s="125"/>
      <c r="I44" s="36"/>
      <c r="J44" s="37"/>
      <c r="K44" s="438"/>
      <c r="L44" s="276"/>
      <c r="M44" s="277"/>
      <c r="N44" s="273"/>
    </row>
    <row r="45" spans="1:14">
      <c r="B45" s="847" t="s">
        <v>952</v>
      </c>
      <c r="C45" s="848"/>
      <c r="D45" s="848"/>
      <c r="E45" s="38"/>
      <c r="F45" s="39"/>
      <c r="G45" s="39"/>
      <c r="H45" s="40"/>
      <c r="I45" s="36"/>
      <c r="J45" s="37"/>
      <c r="K45" s="279"/>
      <c r="L45" s="276"/>
      <c r="M45" s="401">
        <v>0.1</v>
      </c>
      <c r="N45" s="344">
        <f>N86*M45</f>
        <v>69985.517413614798</v>
      </c>
    </row>
    <row r="46" spans="1:14" ht="15.75" thickBot="1">
      <c r="B46" s="840"/>
      <c r="C46" s="841"/>
      <c r="D46" s="841"/>
      <c r="E46" s="841"/>
      <c r="F46" s="841"/>
      <c r="G46" s="841"/>
      <c r="H46" s="842"/>
      <c r="I46" s="849"/>
      <c r="J46" s="850"/>
      <c r="K46" s="41"/>
      <c r="L46" s="851"/>
      <c r="M46" s="852"/>
      <c r="N46" s="105"/>
    </row>
    <row r="47" spans="1:14" ht="15.75" thickBot="1">
      <c r="B47" s="827" t="s">
        <v>953</v>
      </c>
      <c r="C47" s="828"/>
      <c r="D47" s="828"/>
      <c r="E47" s="828"/>
      <c r="F47" s="828"/>
      <c r="G47" s="828"/>
      <c r="H47" s="828"/>
      <c r="I47" s="828"/>
      <c r="J47" s="828"/>
      <c r="K47" s="828"/>
      <c r="L47" s="828"/>
      <c r="M47" s="829"/>
      <c r="N47" s="411">
        <f>SUM(N36:N45)</f>
        <v>18458645.373121563</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18" t="s">
        <v>944</v>
      </c>
      <c r="C51" s="819"/>
      <c r="D51" s="819"/>
      <c r="E51" s="819"/>
      <c r="F51" s="819"/>
      <c r="G51" s="819"/>
      <c r="H51" s="819"/>
      <c r="I51" s="820"/>
      <c r="J51" s="315" t="s">
        <v>945</v>
      </c>
      <c r="K51" s="85" t="s">
        <v>946</v>
      </c>
      <c r="L51" s="821" t="s">
        <v>955</v>
      </c>
      <c r="M51" s="820"/>
      <c r="N51" s="86" t="s">
        <v>951</v>
      </c>
    </row>
    <row r="52" spans="1:17">
      <c r="A52" s="161" t="s">
        <v>410</v>
      </c>
      <c r="B52" s="43" t="str">
        <f>VLOOKUP(A52,MATERIALES!A5:D373,3,FALSE)</f>
        <v>Celda especial de carga</v>
      </c>
      <c r="C52" s="281"/>
      <c r="D52" s="281"/>
      <c r="E52" s="281"/>
      <c r="F52" s="281"/>
      <c r="G52" s="281"/>
      <c r="H52" s="281"/>
      <c r="I52" s="281"/>
      <c r="J52" s="311" t="str">
        <f>VLOOKUP(A52,MATERIALES!A6:D644,2,FALSE)</f>
        <v>u</v>
      </c>
      <c r="K52" s="282">
        <v>1</v>
      </c>
      <c r="L52" s="267"/>
      <c r="M52" s="402">
        <f>VLOOKUP(A52,MATERIALES!A5:D396,4,FALSE)</f>
        <v>22230387.856559057</v>
      </c>
      <c r="N52" s="272">
        <f t="shared" ref="N52:N57" si="1">K52*M52</f>
        <v>22230387.856559057</v>
      </c>
    </row>
    <row r="53" spans="1:17">
      <c r="A53" s="161" t="s">
        <v>505</v>
      </c>
      <c r="B53" s="43" t="str">
        <f>VLOOKUP(A53,MATERIALES!A6:D373,3,FALSE)</f>
        <v>Manguera de alta presión</v>
      </c>
      <c r="C53" s="425"/>
      <c r="D53" s="425"/>
      <c r="E53" s="425"/>
      <c r="F53" s="425"/>
      <c r="G53" s="425"/>
      <c r="H53" s="425"/>
      <c r="I53" s="425"/>
      <c r="J53" s="312" t="str">
        <f>VLOOKUP(A53,MATERIALES!A7:D645,2,FALSE)</f>
        <v>m</v>
      </c>
      <c r="K53" s="397">
        <v>30</v>
      </c>
      <c r="L53" s="421"/>
      <c r="M53" s="402">
        <f>VLOOKUP(A53,MATERIALES!A6:D397,4,FALSE)</f>
        <v>152737.52806073715</v>
      </c>
      <c r="N53" s="272">
        <f t="shared" si="1"/>
        <v>4582125.8418221148</v>
      </c>
    </row>
    <row r="54" spans="1:17">
      <c r="A54" s="161" t="s">
        <v>698</v>
      </c>
      <c r="B54" s="43" t="str">
        <f>VLOOKUP(A54,MATERIALES!A6:D373,3,FALSE)</f>
        <v>Transductores electrónicos (incluye cables, protección contra el concreto y panel de lectura)</v>
      </c>
      <c r="C54" s="425"/>
      <c r="D54" s="425"/>
      <c r="E54" s="425"/>
      <c r="F54" s="425"/>
      <c r="G54" s="425"/>
      <c r="H54" s="425"/>
      <c r="I54" s="425"/>
      <c r="J54" s="312" t="str">
        <f>VLOOKUP(A54,MATERIALES!A8:D646,2,FALSE)</f>
        <v>u</v>
      </c>
      <c r="K54" s="397">
        <v>2</v>
      </c>
      <c r="L54" s="421"/>
      <c r="M54" s="402">
        <f>VLOOKUP(A54,MATERIALES!A6:D398,4,FALSE)</f>
        <v>2605327.8048805711</v>
      </c>
      <c r="N54" s="272">
        <f t="shared" si="1"/>
        <v>5210655.6097611422</v>
      </c>
      <c r="Q54" s="106"/>
    </row>
    <row r="55" spans="1:17">
      <c r="A55" s="161" t="s">
        <v>700</v>
      </c>
      <c r="B55" s="43" t="str">
        <f>VLOOKUP(A55,MATERIALES!A6:D373,3,FALSE)</f>
        <v>Transductores mecánicos (incluye cables, protección contra el concreto y panel de lectura)</v>
      </c>
      <c r="C55" s="425"/>
      <c r="D55" s="425"/>
      <c r="E55" s="425"/>
      <c r="F55" s="425"/>
      <c r="G55" s="425"/>
      <c r="H55" s="425"/>
      <c r="I55" s="425"/>
      <c r="J55" s="312" t="str">
        <f>VLOOKUP(A55,MATERIALES!A9:D647,2,FALSE)</f>
        <v>u</v>
      </c>
      <c r="K55" s="397">
        <v>5</v>
      </c>
      <c r="L55" s="421"/>
      <c r="M55" s="402">
        <f>VLOOKUP(A55,MATERIALES!A6:D399,4,FALSE)</f>
        <v>1532968.8074197602</v>
      </c>
      <c r="N55" s="272">
        <f t="shared" si="1"/>
        <v>7664844.0370988008</v>
      </c>
    </row>
    <row r="56" spans="1:17">
      <c r="A56" s="161" t="s">
        <v>727</v>
      </c>
      <c r="B56" s="43" t="str">
        <f>VLOOKUP(A56,MATERIALES!A7:D373,3,FALSE)</f>
        <v>Tubo metálico de alta resistencia</v>
      </c>
      <c r="C56" s="425"/>
      <c r="D56" s="425"/>
      <c r="E56" s="425"/>
      <c r="F56" s="425"/>
      <c r="G56" s="425"/>
      <c r="H56" s="425"/>
      <c r="I56" s="425"/>
      <c r="J56" s="312" t="str">
        <f>VLOOKUP(A56,MATERIALES!A10:D648,2,FALSE)</f>
        <v>m</v>
      </c>
      <c r="K56" s="397">
        <v>60</v>
      </c>
      <c r="L56" s="421"/>
      <c r="M56" s="402">
        <f>VLOOKUP(A56,MATERIALES!A7:D400,4,FALSE)</f>
        <v>86788.078680896593</v>
      </c>
      <c r="N56" s="272">
        <f t="shared" si="1"/>
        <v>5207284.7208537953</v>
      </c>
    </row>
    <row r="57" spans="1:17">
      <c r="A57" s="161" t="s">
        <v>734</v>
      </c>
      <c r="B57" s="43" t="str">
        <f>VLOOKUP(A57,MATERIALES!A8:D373,3,FALSE)</f>
        <v>Uniones especiales de alta resistencia para tubería</v>
      </c>
      <c r="C57" s="425"/>
      <c r="D57" s="425"/>
      <c r="E57" s="425"/>
      <c r="F57" s="425"/>
      <c r="G57" s="425"/>
      <c r="H57" s="425"/>
      <c r="I57" s="425"/>
      <c r="J57" s="312" t="str">
        <f>VLOOKUP(A57,MATERIALES!A11:D649,2,FALSE)</f>
        <v>u</v>
      </c>
      <c r="K57" s="397">
        <v>12</v>
      </c>
      <c r="L57" s="421"/>
      <c r="M57" s="402">
        <f>VLOOKUP(A57,MATERIALES!A8:D401,4,FALSE)</f>
        <v>64953.40318875893</v>
      </c>
      <c r="N57" s="272">
        <f t="shared" si="1"/>
        <v>779440.83826510713</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7" t="s">
        <v>953</v>
      </c>
      <c r="C63" s="828"/>
      <c r="D63" s="828"/>
      <c r="E63" s="828"/>
      <c r="F63" s="828"/>
      <c r="G63" s="828"/>
      <c r="H63" s="828"/>
      <c r="I63" s="828"/>
      <c r="J63" s="828"/>
      <c r="K63" s="828"/>
      <c r="L63" s="828"/>
      <c r="M63" s="829"/>
      <c r="N63" s="394">
        <f>SUM(N52:N62)</f>
        <v>45674738.904360019</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30" t="s">
        <v>961</v>
      </c>
      <c r="M67" s="803"/>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831">
        <f>VLOOKUP(A68,TRANSPORTE!A5:D117,4,FALSE)</f>
        <v>1167863.5194174619</v>
      </c>
      <c r="M68" s="832"/>
      <c r="N68" s="287">
        <f>K68*L68</f>
        <v>1167863.5194174619</v>
      </c>
    </row>
    <row r="69" spans="1:15">
      <c r="A69" t="s">
        <v>1399</v>
      </c>
      <c r="B69" s="46" t="str">
        <f>VLOOKUP(A69,TRANSPORTE!A5:D117,3,FALSE)</f>
        <v>Pasajes aéreos</v>
      </c>
      <c r="C69" s="47"/>
      <c r="D69" s="47"/>
      <c r="E69" s="47"/>
      <c r="F69" s="47"/>
      <c r="G69" s="47"/>
      <c r="H69" s="311" t="s">
        <v>945</v>
      </c>
      <c r="I69" s="279">
        <v>3</v>
      </c>
      <c r="J69" s="286">
        <v>1</v>
      </c>
      <c r="K69" s="279">
        <f>I69*J69</f>
        <v>3</v>
      </c>
      <c r="L69" s="831">
        <f>VLOOKUP(A69,TRANSPORTE!A5:D117,4,FALSE)</f>
        <v>343311.77549876273</v>
      </c>
      <c r="M69" s="832"/>
      <c r="N69" s="287">
        <f>K69*L69</f>
        <v>1029935.3264962882</v>
      </c>
    </row>
    <row r="70" spans="1:15">
      <c r="B70" s="46"/>
      <c r="C70" s="47"/>
      <c r="D70" s="47"/>
      <c r="E70" s="47"/>
      <c r="F70" s="47"/>
      <c r="G70" s="47"/>
      <c r="H70" s="311"/>
      <c r="I70" s="279"/>
      <c r="J70" s="286"/>
      <c r="K70" s="279"/>
      <c r="L70" s="831"/>
      <c r="M70" s="832"/>
      <c r="N70" s="287"/>
    </row>
    <row r="71" spans="1:15">
      <c r="B71" s="46"/>
      <c r="C71" s="47"/>
      <c r="D71" s="47"/>
      <c r="E71" s="47"/>
      <c r="F71" s="47"/>
      <c r="G71" s="47"/>
      <c r="H71" s="311"/>
      <c r="I71" s="279"/>
      <c r="J71" s="286"/>
      <c r="K71" s="279"/>
      <c r="L71" s="831"/>
      <c r="M71" s="832"/>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6"/>
      <c r="M73" s="817"/>
      <c r="N73" s="127"/>
    </row>
    <row r="74" spans="1:15" ht="15.75" thickBot="1">
      <c r="B74" s="833" t="s">
        <v>953</v>
      </c>
      <c r="C74" s="834"/>
      <c r="D74" s="834"/>
      <c r="E74" s="834"/>
      <c r="F74" s="834"/>
      <c r="G74" s="834"/>
      <c r="H74" s="834"/>
      <c r="I74" s="834"/>
      <c r="J74" s="834"/>
      <c r="K74" s="834"/>
      <c r="L74" s="834"/>
      <c r="M74" s="835"/>
      <c r="N74" s="104">
        <f>N68+N69+N70+N71+N72</f>
        <v>2197798.8459137501</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3" t="s">
        <v>963</v>
      </c>
      <c r="C78" s="854"/>
      <c r="D78" s="854"/>
      <c r="E78" s="854"/>
      <c r="F78" s="854"/>
      <c r="G78" s="854"/>
      <c r="H78" s="854"/>
      <c r="I78" s="73" t="s">
        <v>964</v>
      </c>
      <c r="J78" s="75" t="s">
        <v>1410</v>
      </c>
      <c r="K78" s="74" t="s">
        <v>966</v>
      </c>
      <c r="L78" s="855" t="s">
        <v>950</v>
      </c>
      <c r="M78" s="856"/>
      <c r="N78" s="98" t="s">
        <v>951</v>
      </c>
    </row>
    <row r="79" spans="1:15">
      <c r="A79" s="162" t="s">
        <v>6</v>
      </c>
      <c r="B79" s="49" t="str">
        <f>VLOOKUP(A79,'MANO DE OBRA'!A8:D68,3,FALSE)</f>
        <v xml:space="preserve">Obrero </v>
      </c>
      <c r="C79" s="47"/>
      <c r="D79" s="47"/>
      <c r="E79" s="47"/>
      <c r="F79" s="47"/>
      <c r="G79" s="47"/>
      <c r="H79" s="47"/>
      <c r="I79" s="292">
        <f t="shared" ref="I79:I82" si="2">K79/J79*100</f>
        <v>33832.699999999997</v>
      </c>
      <c r="J79" s="293">
        <v>185</v>
      </c>
      <c r="K79" s="294">
        <f>VLOOKUP(A79,'MANO DE OBRA'!A8:D99,4,FALSE)</f>
        <v>62590.494999999995</v>
      </c>
      <c r="L79" s="50"/>
      <c r="M79" s="434">
        <v>1</v>
      </c>
      <c r="N79" s="395">
        <f t="shared" ref="N79:N82" si="3">K79/M79</f>
        <v>62590.494999999995</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814"/>
      <c r="C85" s="815" t="e">
        <f>VLOOKUP(B85,'MANO DE OBRA'!B12:E73,3,FALSE)</f>
        <v>#N/A</v>
      </c>
      <c r="D85" s="815" t="e">
        <f>VLOOKUP(C85,'MANO DE OBRA'!C12:F73,3,FALSE)</f>
        <v>#N/A</v>
      </c>
      <c r="E85" s="815" t="e">
        <f>VLOOKUP(D85,'MANO DE OBRA'!D12:G73,3,FALSE)</f>
        <v>#N/A</v>
      </c>
      <c r="F85" s="815" t="e">
        <f>VLOOKUP(E85,'MANO DE OBRA'!E12:H73,3,FALSE)</f>
        <v>#N/A</v>
      </c>
      <c r="G85" s="815" t="e">
        <f>VLOOKUP(F85,'MANO DE OBRA'!F12:I73,3,FALSE)</f>
        <v>#N/A</v>
      </c>
      <c r="H85" s="815" t="e">
        <f>VLOOKUP(G85,'MANO DE OBRA'!G12:J73,3,FALSE)</f>
        <v>#N/A</v>
      </c>
      <c r="I85" s="470"/>
      <c r="J85" s="471"/>
      <c r="K85" s="472"/>
      <c r="L85" s="982"/>
      <c r="M85" s="982"/>
      <c r="N85" s="473"/>
    </row>
    <row r="86" spans="1:14" ht="15.75" thickBot="1">
      <c r="B86" s="833" t="s">
        <v>953</v>
      </c>
      <c r="C86" s="834"/>
      <c r="D86" s="834"/>
      <c r="E86" s="834"/>
      <c r="F86" s="834"/>
      <c r="G86" s="834"/>
      <c r="H86" s="834"/>
      <c r="I86" s="834"/>
      <c r="J86" s="834"/>
      <c r="K86" s="834"/>
      <c r="L86" s="834"/>
      <c r="M86" s="835"/>
      <c r="N86" s="460">
        <f>SUM(N79:N85)</f>
        <v>699855.17413614795</v>
      </c>
    </row>
    <row r="87" spans="1:14" ht="15.75" thickBot="1">
      <c r="B87" s="33"/>
      <c r="C87" s="34"/>
      <c r="D87" s="34"/>
      <c r="E87" s="34"/>
      <c r="F87" s="34"/>
      <c r="G87" s="34"/>
      <c r="H87" s="34"/>
      <c r="I87" s="34"/>
      <c r="J87" s="34"/>
      <c r="K87" s="34"/>
      <c r="L87" s="34"/>
      <c r="M87" s="34"/>
      <c r="N87" s="35"/>
    </row>
    <row r="88" spans="1:14" ht="15.75" thickBot="1">
      <c r="B88" s="827" t="s">
        <v>967</v>
      </c>
      <c r="C88" s="828"/>
      <c r="D88" s="828"/>
      <c r="E88" s="828"/>
      <c r="F88" s="828"/>
      <c r="G88" s="828"/>
      <c r="H88" s="828"/>
      <c r="I88" s="828"/>
      <c r="J88" s="828"/>
      <c r="K88" s="828"/>
      <c r="L88" s="828"/>
      <c r="M88" s="829"/>
      <c r="N88" s="99">
        <f>N86+N74+N63+N47</f>
        <v>67031038.297531486</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18" t="s">
        <v>969</v>
      </c>
      <c r="C92" s="819"/>
      <c r="D92" s="819"/>
      <c r="E92" s="819"/>
      <c r="F92" s="819"/>
      <c r="G92" s="819"/>
      <c r="H92" s="819"/>
      <c r="I92" s="314"/>
      <c r="J92" s="334"/>
      <c r="K92" s="302" t="s">
        <v>970</v>
      </c>
      <c r="L92" s="857" t="s">
        <v>971</v>
      </c>
      <c r="M92" s="858"/>
      <c r="N92" s="303"/>
    </row>
    <row r="93" spans="1:14">
      <c r="B93" s="859" t="s">
        <v>972</v>
      </c>
      <c r="C93" s="860"/>
      <c r="D93" s="860"/>
      <c r="E93" s="860"/>
      <c r="F93" s="860"/>
      <c r="G93" s="860"/>
      <c r="H93" s="860"/>
      <c r="I93" s="87"/>
      <c r="J93" s="88"/>
      <c r="K93" s="304">
        <v>0.2</v>
      </c>
      <c r="L93" s="861">
        <f>N88*K93</f>
        <v>13406207.659506299</v>
      </c>
      <c r="M93" s="862"/>
      <c r="N93" s="51"/>
    </row>
    <row r="94" spans="1:14">
      <c r="B94" s="89" t="s">
        <v>973</v>
      </c>
      <c r="C94" s="90"/>
      <c r="D94" s="90"/>
      <c r="E94" s="90"/>
      <c r="F94" s="90"/>
      <c r="G94" s="90"/>
      <c r="H94" s="90"/>
      <c r="I94" s="87"/>
      <c r="J94" s="88"/>
      <c r="K94" s="304">
        <v>0.05</v>
      </c>
      <c r="L94" s="861">
        <f>N88*K94</f>
        <v>3351551.9148765747</v>
      </c>
      <c r="M94" s="862"/>
      <c r="N94" s="51"/>
    </row>
    <row r="95" spans="1:14" ht="15.75" thickBot="1">
      <c r="B95" s="91" t="s">
        <v>974</v>
      </c>
      <c r="C95" s="92"/>
      <c r="D95" s="92"/>
      <c r="E95" s="92"/>
      <c r="F95" s="92"/>
      <c r="G95" s="92"/>
      <c r="H95" s="92"/>
      <c r="I95" s="93"/>
      <c r="J95" s="94"/>
      <c r="K95" s="305">
        <v>0.05</v>
      </c>
      <c r="L95" s="863">
        <f>N88*K95</f>
        <v>3351551.9148765747</v>
      </c>
      <c r="M95" s="864"/>
      <c r="N95" s="51"/>
    </row>
    <row r="96" spans="1:14" ht="15.75" thickBot="1">
      <c r="B96" s="827" t="s">
        <v>953</v>
      </c>
      <c r="C96" s="828"/>
      <c r="D96" s="828"/>
      <c r="E96" s="828"/>
      <c r="F96" s="828"/>
      <c r="G96" s="828"/>
      <c r="H96" s="828"/>
      <c r="I96" s="828"/>
      <c r="J96" s="828"/>
      <c r="K96" s="828"/>
      <c r="L96" s="828"/>
      <c r="M96" s="829"/>
      <c r="N96" s="52">
        <f>L93+L94+L95</f>
        <v>20109311.489259448</v>
      </c>
    </row>
    <row r="97" spans="1:14" ht="15.75" thickBot="1">
      <c r="B97" s="33"/>
      <c r="C97" s="34"/>
      <c r="D97" s="34"/>
      <c r="E97" s="34"/>
      <c r="F97" s="34"/>
      <c r="G97" s="34"/>
      <c r="H97" s="34"/>
      <c r="I97" s="34"/>
      <c r="J97" s="34"/>
      <c r="K97" s="34"/>
      <c r="L97" s="34"/>
      <c r="M97" s="34"/>
      <c r="N97" s="35"/>
    </row>
    <row r="98" spans="1:14" ht="15.75" thickBot="1">
      <c r="A98" t="s">
        <v>2016</v>
      </c>
      <c r="B98" s="827" t="s">
        <v>975</v>
      </c>
      <c r="C98" s="828"/>
      <c r="D98" s="828"/>
      <c r="E98" s="828"/>
      <c r="F98" s="828"/>
      <c r="G98" s="828"/>
      <c r="H98" s="828"/>
      <c r="I98" s="828"/>
      <c r="J98" s="828"/>
      <c r="K98" s="828"/>
      <c r="L98" s="828"/>
      <c r="M98" s="829"/>
      <c r="N98" s="188">
        <f>N88+N96</f>
        <v>87140349.786790937</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69" t="s">
        <v>2218</v>
      </c>
      <c r="C115" s="970"/>
      <c r="D115" s="970"/>
      <c r="E115" s="970"/>
      <c r="F115" s="970"/>
      <c r="G115" s="970"/>
      <c r="H115" s="970"/>
      <c r="I115" s="970"/>
      <c r="J115" s="970"/>
      <c r="K115" s="970"/>
      <c r="L115" s="970"/>
      <c r="M115" s="970"/>
      <c r="N115" s="971"/>
    </row>
    <row r="116" spans="2:14" ht="15" customHeight="1">
      <c r="B116" s="969"/>
      <c r="C116" s="970"/>
      <c r="D116" s="970"/>
      <c r="E116" s="970"/>
      <c r="F116" s="970"/>
      <c r="G116" s="970"/>
      <c r="H116" s="970"/>
      <c r="I116" s="970"/>
      <c r="J116" s="970"/>
      <c r="K116" s="970"/>
      <c r="L116" s="970"/>
      <c r="M116" s="970"/>
      <c r="N116" s="971"/>
    </row>
    <row r="117" spans="2:14" ht="30" customHeight="1">
      <c r="B117" s="972" t="s">
        <v>2219</v>
      </c>
      <c r="C117" s="973"/>
      <c r="D117" s="973"/>
      <c r="E117" s="973"/>
      <c r="F117" s="973"/>
      <c r="G117" s="973"/>
      <c r="H117" s="973"/>
      <c r="I117" s="973"/>
      <c r="J117" s="973"/>
      <c r="K117" s="973"/>
      <c r="L117" s="973"/>
      <c r="M117" s="973"/>
      <c r="N117" s="974"/>
    </row>
    <row r="118" spans="2:14">
      <c r="B118" s="972"/>
      <c r="C118" s="973"/>
      <c r="D118" s="973"/>
      <c r="E118" s="973"/>
      <c r="F118" s="973"/>
      <c r="G118" s="973"/>
      <c r="H118" s="973"/>
      <c r="I118" s="973"/>
      <c r="J118" s="973"/>
      <c r="K118" s="973"/>
      <c r="L118" s="973"/>
      <c r="M118" s="973"/>
      <c r="N118" s="974"/>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5"/>
      <c r="K128" s="975"/>
      <c r="L128" s="975"/>
      <c r="M128" s="975"/>
      <c r="N128" s="976"/>
    </row>
    <row r="129" spans="2:14" ht="15.75" thickBot="1">
      <c r="B129" s="419" t="s">
        <v>2221</v>
      </c>
      <c r="C129" s="420"/>
      <c r="D129" s="420"/>
      <c r="E129" s="259"/>
      <c r="F129" s="259"/>
      <c r="G129" s="259"/>
      <c r="H129" s="259"/>
      <c r="I129" s="259"/>
      <c r="J129" s="977"/>
      <c r="K129" s="977"/>
      <c r="L129" s="977"/>
      <c r="M129" s="977"/>
      <c r="N129" s="97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D17" sqref="D17"/>
    </sheetView>
  </sheetViews>
  <sheetFormatPr baseColWidth="10" defaultRowHeight="15"/>
  <cols>
    <col min="1" max="1" width="10.42578125" bestFit="1" customWidth="1"/>
    <col min="2" max="2" width="16.85546875" customWidth="1"/>
    <col min="4" max="4" width="11.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326</v>
      </c>
      <c r="B36" s="840" t="str">
        <f>VLOOKUP(A36,EQUIPOS!A6:D154,3,FALSE)</f>
        <v>Sensor de Impacto para prueba de integridad tipo</v>
      </c>
      <c r="C36" s="841"/>
      <c r="D36" s="841"/>
      <c r="E36" s="841"/>
      <c r="F36" s="841"/>
      <c r="G36" s="841"/>
      <c r="H36" s="842"/>
      <c r="I36" s="267"/>
      <c r="J36" s="268"/>
      <c r="K36" s="269">
        <f>VLOOKUP(A36,EQUIPOS!A6:D163,4,FALSE)</f>
        <v>124554.87818027132</v>
      </c>
      <c r="L36" s="270"/>
      <c r="M36" s="336">
        <v>1</v>
      </c>
      <c r="N36" s="272">
        <f>K36/M36</f>
        <v>124554.87818027132</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124554.87818027132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400073.41755476414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524628.29573503544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104925.6591470071</v>
      </c>
      <c r="M84" s="862"/>
      <c r="N84" s="51"/>
    </row>
    <row r="85" spans="1:14">
      <c r="B85" s="89" t="s">
        <v>973</v>
      </c>
      <c r="C85" s="90"/>
      <c r="D85" s="90"/>
      <c r="E85" s="90"/>
      <c r="F85" s="90"/>
      <c r="G85" s="90"/>
      <c r="H85" s="90"/>
      <c r="I85" s="87"/>
      <c r="J85" s="88"/>
      <c r="K85" s="304">
        <v>0.05</v>
      </c>
      <c r="L85" s="861">
        <f>N79*K85</f>
        <v>26231.414786751775</v>
      </c>
      <c r="M85" s="862"/>
      <c r="N85" s="51"/>
    </row>
    <row r="86" spans="1:14" ht="15.75" thickBot="1">
      <c r="B86" s="91" t="s">
        <v>974</v>
      </c>
      <c r="C86" s="92"/>
      <c r="D86" s="92"/>
      <c r="E86" s="92"/>
      <c r="F86" s="92"/>
      <c r="G86" s="92"/>
      <c r="H86" s="92"/>
      <c r="I86" s="93"/>
      <c r="J86" s="94"/>
      <c r="K86" s="305">
        <v>0.05</v>
      </c>
      <c r="L86" s="863">
        <f>N79*K86</f>
        <v>26231.414786751775</v>
      </c>
      <c r="M86" s="864"/>
      <c r="N86" s="51"/>
    </row>
    <row r="87" spans="1:14" ht="15.75" thickBot="1">
      <c r="B87" s="827" t="s">
        <v>953</v>
      </c>
      <c r="C87" s="828"/>
      <c r="D87" s="828"/>
      <c r="E87" s="828"/>
      <c r="F87" s="828"/>
      <c r="G87" s="828"/>
      <c r="H87" s="828"/>
      <c r="I87" s="828"/>
      <c r="J87" s="828"/>
      <c r="K87" s="828"/>
      <c r="L87" s="828"/>
      <c r="M87" s="829"/>
      <c r="N87" s="52">
        <f>L84+L85+L86</f>
        <v>157388.48872051068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682016.78445554618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320</v>
      </c>
      <c r="B36" s="840" t="str">
        <f>VLOOKUP(A36,EQUIPOS!A6:D154,3,FALSE)</f>
        <v>Retroexcavadora sobre llantas, motor 62HP, Profundidad de excavación de 5.41 metros.</v>
      </c>
      <c r="C36" s="841"/>
      <c r="D36" s="841"/>
      <c r="E36" s="841"/>
      <c r="F36" s="841"/>
      <c r="G36" s="841"/>
      <c r="H36" s="842"/>
      <c r="I36" s="267"/>
      <c r="J36" s="268"/>
      <c r="K36" s="269">
        <f>VLOOKUP(A36,EQUIPOS!A6:D163,4,FALSE)</f>
        <v>135259.70228932594</v>
      </c>
      <c r="L36" s="270"/>
      <c r="M36" s="336">
        <v>10</v>
      </c>
      <c r="N36" s="272">
        <f>K36/M36</f>
        <v>13525.970228932594</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368.07216076801001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13894.042389700604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593</v>
      </c>
      <c r="B48" s="43" t="str">
        <f>VLOOKUP(A48,MATERIALES!A5:D373,3,FALSE)</f>
        <v>Paral en madera rolliza de 5´´ y 4,5m de longitud (tablestacados)</v>
      </c>
      <c r="C48" s="281"/>
      <c r="D48" s="281"/>
      <c r="E48" s="281"/>
      <c r="F48" s="281"/>
      <c r="G48" s="281"/>
      <c r="H48" s="281"/>
      <c r="I48" s="268"/>
      <c r="J48" s="224" t="str">
        <f>VLOOKUP(A48,MATERIALES!A4:D640,2,FALSE)</f>
        <v>u</v>
      </c>
      <c r="K48" s="282">
        <v>0.48888888888888893</v>
      </c>
      <c r="L48" s="267"/>
      <c r="M48" s="402">
        <f>VLOOKUP(A48,MATERIALES!A5:D396,4,FALSE)</f>
        <v>84685.637810597793</v>
      </c>
      <c r="N48" s="272">
        <f>K48*M48</f>
        <v>41401.867374070032</v>
      </c>
    </row>
    <row r="49" spans="1:14">
      <c r="A49" s="161" t="s">
        <v>670</v>
      </c>
      <c r="B49" s="43" t="str">
        <f>VLOOKUP(A49,MATERIALES!A6:D373,3,FALSE)</f>
        <v>Tablestaca en madera aserrada (0,25*0,05*3)</v>
      </c>
      <c r="C49" s="425"/>
      <c r="D49" s="425"/>
      <c r="E49" s="425"/>
      <c r="F49" s="425"/>
      <c r="G49" s="425"/>
      <c r="H49" s="425"/>
      <c r="I49" s="425"/>
      <c r="J49" s="311" t="str">
        <f>VLOOKUP(A49,MATERIALES!A5:D641,2,FALSE)</f>
        <v>u</v>
      </c>
      <c r="K49" s="397">
        <v>1.3333333333333333</v>
      </c>
      <c r="L49" s="421"/>
      <c r="M49" s="402">
        <f>VLOOKUP(A49,MATERIALES!A6:D397,4,FALSE)</f>
        <v>27483.581165702788</v>
      </c>
      <c r="N49" s="272">
        <f>K49*M49</f>
        <v>36644.774887603715</v>
      </c>
    </row>
    <row r="50" spans="1:14">
      <c r="A50" s="161" t="s">
        <v>898</v>
      </c>
      <c r="B50" s="43" t="str">
        <f>VLOOKUP(A50,MATERIALES!A6:D373,3,FALSE)</f>
        <v>Alambre Negro Para Amarre</v>
      </c>
      <c r="C50" s="425"/>
      <c r="D50" s="425"/>
      <c r="E50" s="425"/>
      <c r="F50" s="425"/>
      <c r="G50" s="425"/>
      <c r="H50" s="425"/>
      <c r="I50" s="425"/>
      <c r="J50" s="311" t="str">
        <f>VLOOKUP(A50,MATERIALES!A6:D642,2,FALSE)</f>
        <v>kg</v>
      </c>
      <c r="K50" s="397">
        <v>1.5</v>
      </c>
      <c r="L50" s="421"/>
      <c r="M50" s="402">
        <f>VLOOKUP(A50,MATERIALES!A6:D398,4,FALSE)</f>
        <v>4177.5043371868232</v>
      </c>
      <c r="N50" s="272">
        <f>K50*M50</f>
        <v>6266.2565057802349</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84312.898767453997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80</v>
      </c>
      <c r="N71" s="395">
        <f>K71/M71</f>
        <v>2347.1435624999999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3680.7216076800996</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101887.66276483469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20377.532552966939</v>
      </c>
      <c r="M84" s="862"/>
      <c r="N84" s="51"/>
    </row>
    <row r="85" spans="1:14">
      <c r="B85" s="89" t="s">
        <v>973</v>
      </c>
      <c r="C85" s="90"/>
      <c r="D85" s="90"/>
      <c r="E85" s="90"/>
      <c r="F85" s="90"/>
      <c r="G85" s="90"/>
      <c r="H85" s="90"/>
      <c r="I85" s="87"/>
      <c r="J85" s="88"/>
      <c r="K85" s="304">
        <v>0.05</v>
      </c>
      <c r="L85" s="861">
        <f>N79*K85</f>
        <v>5094.3831382417347</v>
      </c>
      <c r="M85" s="862"/>
      <c r="N85" s="51"/>
    </row>
    <row r="86" spans="1:14" ht="15.75" thickBot="1">
      <c r="B86" s="91" t="s">
        <v>974</v>
      </c>
      <c r="C86" s="92"/>
      <c r="D86" s="92"/>
      <c r="E86" s="92"/>
      <c r="F86" s="92"/>
      <c r="G86" s="92"/>
      <c r="H86" s="92"/>
      <c r="I86" s="93"/>
      <c r="J86" s="94"/>
      <c r="K86" s="305">
        <v>0.05</v>
      </c>
      <c r="L86" s="863">
        <f>N79*K86</f>
        <v>5094.3831382417347</v>
      </c>
      <c r="M86" s="864"/>
      <c r="N86" s="51"/>
    </row>
    <row r="87" spans="1:14" ht="15.75" thickBot="1">
      <c r="B87" s="827" t="s">
        <v>953</v>
      </c>
      <c r="C87" s="828"/>
      <c r="D87" s="828"/>
      <c r="E87" s="828"/>
      <c r="F87" s="828"/>
      <c r="G87" s="828"/>
      <c r="H87" s="828"/>
      <c r="I87" s="828"/>
      <c r="J87" s="828"/>
      <c r="K87" s="828"/>
      <c r="L87" s="828"/>
      <c r="M87" s="829"/>
      <c r="N87" s="52">
        <f>L84+L85+L86</f>
        <v>30566.298829450407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132453.96159428509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ht="27"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204</v>
      </c>
      <c r="B36" s="840" t="str">
        <f>VLOOKUP(A36,EQUIPOS!A6:D154,3,FALSE)</f>
        <v xml:space="preserve">Equipo de soldadura 250 AMP
</v>
      </c>
      <c r="C36" s="841"/>
      <c r="D36" s="841"/>
      <c r="E36" s="841"/>
      <c r="F36" s="841"/>
      <c r="G36" s="841"/>
      <c r="H36" s="842"/>
      <c r="I36" s="267"/>
      <c r="J36" s="268"/>
      <c r="K36" s="269">
        <f>VLOOKUP(A36,EQUIPOS!A6:D163,4,FALSE)</f>
        <v>5129.0479108112413</v>
      </c>
      <c r="L36" s="270"/>
      <c r="M36" s="336">
        <v>10</v>
      </c>
      <c r="N36" s="272">
        <f>K36/M36</f>
        <v>512.90479108112413</v>
      </c>
    </row>
    <row r="37" spans="1:14">
      <c r="A37" s="113" t="s">
        <v>320</v>
      </c>
      <c r="B37" s="840" t="str">
        <f>VLOOKUP(A37,EQUIPOS!A7:D154,3,FALSE)</f>
        <v>Retroexcavadora sobre llantas, motor 62HP, Profundidad de excavación de 5.41 metros.</v>
      </c>
      <c r="C37" s="841"/>
      <c r="D37" s="841"/>
      <c r="E37" s="841"/>
      <c r="F37" s="841"/>
      <c r="G37" s="841"/>
      <c r="H37" s="842"/>
      <c r="I37" s="421"/>
      <c r="J37" s="422"/>
      <c r="K37" s="269">
        <f>VLOOKUP(A37,EQUIPOS!A7:D164,4,FALSE)</f>
        <v>135259.70228932594</v>
      </c>
      <c r="L37" s="335"/>
      <c r="M37" s="336">
        <v>10</v>
      </c>
      <c r="N37" s="272">
        <f>K37/M37</f>
        <v>13525.970228932594</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423.19184653601991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14462.066866549738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662</v>
      </c>
      <c r="B48" s="43" t="str">
        <f>VLOOKUP(A48,MATERIALES!A5:D373,3,FALSE)</f>
        <v>Soldadura 7018</v>
      </c>
      <c r="C48" s="281"/>
      <c r="D48" s="281"/>
      <c r="E48" s="281"/>
      <c r="F48" s="281"/>
      <c r="G48" s="281"/>
      <c r="H48" s="281"/>
      <c r="I48" s="281"/>
      <c r="J48" s="311" t="str">
        <f>VLOOKUP(A48,MATERIALES!A4:D640,2,FALSE)</f>
        <v>kg</v>
      </c>
      <c r="K48" s="282">
        <v>3.3000000000000002E-2</v>
      </c>
      <c r="L48" s="267"/>
      <c r="M48" s="402">
        <f>VLOOKUP(A48,MATERIALES!A5:D396,4,FALSE)</f>
        <v>12076.285564209804</v>
      </c>
      <c r="N48" s="272">
        <f>K48*M48</f>
        <v>398.51742361892354</v>
      </c>
    </row>
    <row r="49" spans="1:14">
      <c r="A49" s="161" t="s">
        <v>680</v>
      </c>
      <c r="B49" s="43" t="str">
        <f>VLOOKUP(A49,MATERIALES!A6:D373,3,FALSE)</f>
        <v>Tablestaca metálica (riel de 70 lb/yarda)</v>
      </c>
      <c r="C49" s="425"/>
      <c r="D49" s="425"/>
      <c r="E49" s="425"/>
      <c r="F49" s="425"/>
      <c r="G49" s="425"/>
      <c r="H49" s="425"/>
      <c r="I49" s="425"/>
      <c r="J49" s="312" t="str">
        <f>VLOOKUP(A49,MATERIALES!A5:D641,2,FALSE)</f>
        <v>u</v>
      </c>
      <c r="K49" s="397">
        <v>3</v>
      </c>
      <c r="L49" s="421"/>
      <c r="M49" s="402">
        <f>VLOOKUP(A49,MATERIALES!A6:D397,4,FALSE)</f>
        <v>117121.60223491504</v>
      </c>
      <c r="N49" s="272">
        <f>K49*M49</f>
        <v>351364.80670474516</v>
      </c>
    </row>
    <row r="50" spans="1:14">
      <c r="A50" s="161" t="s">
        <v>690</v>
      </c>
      <c r="B50" s="43" t="str">
        <f>VLOOKUP(A50,MATERIALES!A6:D373,3,FALSE)</f>
        <v>Tornillos de Unión de D= 12 mm</v>
      </c>
      <c r="C50" s="425"/>
      <c r="D50" s="425"/>
      <c r="E50" s="425"/>
      <c r="F50" s="425"/>
      <c r="G50" s="425"/>
      <c r="H50" s="425"/>
      <c r="I50" s="425"/>
      <c r="J50" s="312" t="str">
        <f>VLOOKUP(A50,MATERIALES!A6:D642,2,FALSE)</f>
        <v>u</v>
      </c>
      <c r="K50" s="397">
        <v>10</v>
      </c>
      <c r="L50" s="421"/>
      <c r="M50" s="402">
        <f>VLOOKUP(A50,MATERIALES!A6:D398,4,FALSE)</f>
        <v>1027.3824757448688</v>
      </c>
      <c r="N50" s="272">
        <f>K50*M50</f>
        <v>10273.824757448689</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362037.14888581279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2"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1">
        <v>80</v>
      </c>
      <c r="N71" s="395">
        <f>K71/M71</f>
        <v>1564.7623749999998</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4231.9184653601988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380731.13421772269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76146.226843544544</v>
      </c>
      <c r="M84" s="862"/>
      <c r="N84" s="51"/>
    </row>
    <row r="85" spans="1:14">
      <c r="B85" s="89" t="s">
        <v>973</v>
      </c>
      <c r="C85" s="90"/>
      <c r="D85" s="90"/>
      <c r="E85" s="90"/>
      <c r="F85" s="90"/>
      <c r="G85" s="90"/>
      <c r="H85" s="90"/>
      <c r="I85" s="87"/>
      <c r="J85" s="88"/>
      <c r="K85" s="304">
        <v>0.05</v>
      </c>
      <c r="L85" s="861">
        <f>N79*K85</f>
        <v>19036.556710886136</v>
      </c>
      <c r="M85" s="862"/>
      <c r="N85" s="51"/>
    </row>
    <row r="86" spans="1:14" ht="15.75" thickBot="1">
      <c r="B86" s="91" t="s">
        <v>974</v>
      </c>
      <c r="C86" s="92"/>
      <c r="D86" s="92"/>
      <c r="E86" s="92"/>
      <c r="F86" s="92"/>
      <c r="G86" s="92"/>
      <c r="H86" s="92"/>
      <c r="I86" s="93"/>
      <c r="J86" s="94"/>
      <c r="K86" s="305">
        <v>0.05</v>
      </c>
      <c r="L86" s="863">
        <f>N79*K86</f>
        <v>19036.556710886136</v>
      </c>
      <c r="M86" s="864"/>
      <c r="N86" s="51"/>
    </row>
    <row r="87" spans="1:14" ht="15.75" thickBot="1">
      <c r="B87" s="827" t="s">
        <v>953</v>
      </c>
      <c r="C87" s="828"/>
      <c r="D87" s="828"/>
      <c r="E87" s="828"/>
      <c r="F87" s="828"/>
      <c r="G87" s="828"/>
      <c r="H87" s="828"/>
      <c r="I87" s="828"/>
      <c r="J87" s="828"/>
      <c r="K87" s="828"/>
      <c r="L87" s="828"/>
      <c r="M87" s="829"/>
      <c r="N87" s="52">
        <f>L84+L85+L86</f>
        <v>114219.3402653168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494950.47448303946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ht="2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282</v>
      </c>
      <c r="B36" s="840" t="str">
        <f>VLOOKUP(A36,EQUIPOS!A6:D154,3,FALSE)</f>
        <v>Piloteadora potencia 250KW, RPM 1800, fuerza elevadora 200KN</v>
      </c>
      <c r="C36" s="841"/>
      <c r="D36" s="841"/>
      <c r="E36" s="841"/>
      <c r="F36" s="841"/>
      <c r="G36" s="841"/>
      <c r="H36" s="842"/>
      <c r="I36" s="267"/>
      <c r="J36" s="268"/>
      <c r="K36" s="269">
        <f>VLOOKUP(A36,EQUIPOS!A6:D163,4,FALSE)</f>
        <v>627328.69341985299</v>
      </c>
      <c r="L36" s="270"/>
      <c r="M36" s="336">
        <v>2</v>
      </c>
      <c r="N36" s="272">
        <f>K36/M36</f>
        <v>313664.3467099265</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5245.4839826800999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318909.83069260657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3105.6446717244148</v>
      </c>
      <c r="N48" s="272">
        <f>K48*M48</f>
        <v>86958.050808283617</v>
      </c>
    </row>
    <row r="49" spans="1:14">
      <c r="A49" s="161" t="s">
        <v>829</v>
      </c>
      <c r="B49" s="43" t="str">
        <f>VLOOKUP(A49,MATERIALES!A6:D373,3,FALSE)</f>
        <v>Concreto Resistencia  28 (Mpa)</v>
      </c>
      <c r="C49" s="425"/>
      <c r="D49" s="425"/>
      <c r="E49" s="425"/>
      <c r="F49" s="425"/>
      <c r="G49" s="425"/>
      <c r="H49" s="425"/>
      <c r="I49" s="425"/>
      <c r="J49" s="311" t="str">
        <f>VLOOKUP(A49,MATERIALES!A5:D641,2,FALSE)</f>
        <v>m3</v>
      </c>
      <c r="K49" s="397">
        <v>0.35</v>
      </c>
      <c r="L49" s="421"/>
      <c r="M49" s="402">
        <f>VLOOKUP(A49,MATERIALES!A6:D397,4,FALSE)</f>
        <v>451335.3699031712</v>
      </c>
      <c r="N49" s="272">
        <f>K49*M49</f>
        <v>157967.37946610991</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3</v>
      </c>
      <c r="L50" s="421"/>
      <c r="M50" s="402">
        <f>VLOOKUP(A50,MATERIALES!A6:D398,4,FALSE)</f>
        <v>31230.142950211393</v>
      </c>
      <c r="N50" s="272">
        <f>K50*M50</f>
        <v>93690.428850634184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338615.85912502772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31">
        <f>VLOOKUP(A60,TRANSPORTE!A2:D117,4,FALSE)</f>
        <v>1404.1158416360727</v>
      </c>
      <c r="M60" s="832"/>
      <c r="N60" s="287">
        <f>K60*L60</f>
        <v>491.44054457262541</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491.44054457262541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2"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8</v>
      </c>
      <c r="N71" s="395">
        <f>K71/M71</f>
        <v>39119.059374999997</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52454.839826800991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710471.97018900793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142094.3940378016</v>
      </c>
      <c r="M84" s="862"/>
      <c r="N84" s="51"/>
    </row>
    <row r="85" spans="1:14">
      <c r="B85" s="89" t="s">
        <v>973</v>
      </c>
      <c r="C85" s="90"/>
      <c r="D85" s="90"/>
      <c r="E85" s="90"/>
      <c r="F85" s="90"/>
      <c r="G85" s="90"/>
      <c r="H85" s="90"/>
      <c r="I85" s="87"/>
      <c r="J85" s="88"/>
      <c r="K85" s="304">
        <v>0.05</v>
      </c>
      <c r="L85" s="861">
        <f>N79*K85</f>
        <v>35523.598509450399</v>
      </c>
      <c r="M85" s="862"/>
      <c r="N85" s="51"/>
    </row>
    <row r="86" spans="1:14" ht="15.75" thickBot="1">
      <c r="B86" s="91" t="s">
        <v>974</v>
      </c>
      <c r="C86" s="92"/>
      <c r="D86" s="92"/>
      <c r="E86" s="92"/>
      <c r="F86" s="92"/>
      <c r="G86" s="92"/>
      <c r="H86" s="92"/>
      <c r="I86" s="93"/>
      <c r="J86" s="94"/>
      <c r="K86" s="305">
        <v>0.05</v>
      </c>
      <c r="L86" s="863">
        <f>N79*K86</f>
        <v>35523.598509450399</v>
      </c>
      <c r="M86" s="864"/>
      <c r="N86" s="51"/>
    </row>
    <row r="87" spans="1:14" ht="15.75" thickBot="1">
      <c r="B87" s="827" t="s">
        <v>953</v>
      </c>
      <c r="C87" s="828"/>
      <c r="D87" s="828"/>
      <c r="E87" s="828"/>
      <c r="F87" s="828"/>
      <c r="G87" s="828"/>
      <c r="H87" s="828"/>
      <c r="I87" s="828"/>
      <c r="J87" s="828"/>
      <c r="K87" s="828"/>
      <c r="L87" s="828"/>
      <c r="M87" s="829"/>
      <c r="N87" s="52">
        <f>L84+L85+L86</f>
        <v>213141.59105670237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923613.56124571036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282</v>
      </c>
      <c r="B36" s="840" t="str">
        <f>VLOOKUP(A36,EQUIPOS!A6:D154,3,FALSE)</f>
        <v>Piloteadora potencia 250KW, RPM 1800, fuerza elevadora 200KN</v>
      </c>
      <c r="C36" s="841"/>
      <c r="D36" s="841"/>
      <c r="E36" s="841"/>
      <c r="F36" s="841"/>
      <c r="G36" s="841"/>
      <c r="H36" s="842"/>
      <c r="I36" s="267"/>
      <c r="J36" s="268"/>
      <c r="K36" s="269">
        <f>VLOOKUP(A36,EQUIPOS!A6:D163,4,FALSE)</f>
        <v>627328.69341985299</v>
      </c>
      <c r="L36" s="270"/>
      <c r="M36" s="336">
        <v>2</v>
      </c>
      <c r="N36" s="272">
        <f>K36/M36</f>
        <v>313664.3467099265</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5245.4839826800999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318909.83069260657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3105.6446717244148</v>
      </c>
      <c r="N48" s="272">
        <f>K48*M48</f>
        <v>86958.050808283617</v>
      </c>
    </row>
    <row r="49" spans="1:14">
      <c r="A49" s="161" t="s">
        <v>830</v>
      </c>
      <c r="B49" s="43" t="str">
        <f>VLOOKUP(A49,MATERIALES!A6:D373,3,FALSE)</f>
        <v>Concreto Resistencia  35 (Mpa)</v>
      </c>
      <c r="C49" s="425"/>
      <c r="D49" s="425"/>
      <c r="E49" s="425"/>
      <c r="F49" s="425"/>
      <c r="G49" s="425"/>
      <c r="H49" s="425"/>
      <c r="I49" s="425"/>
      <c r="J49" s="311" t="str">
        <f>VLOOKUP(A49,MATERIALES!A5:D641,2,FALSE)</f>
        <v>m3</v>
      </c>
      <c r="K49" s="397">
        <v>0.35</v>
      </c>
      <c r="L49" s="421"/>
      <c r="M49" s="402">
        <f>VLOOKUP(A49,MATERIALES!A6:D397,4,FALSE)</f>
        <v>476191.52070943278</v>
      </c>
      <c r="N49" s="272">
        <f>K49*M49</f>
        <v>166667.03224830146</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2</v>
      </c>
      <c r="L50" s="421"/>
      <c r="M50" s="402">
        <f>VLOOKUP(A50,MATERIALES!A6:D398,4,FALSE)</f>
        <v>31230.142950211393</v>
      </c>
      <c r="N50" s="272">
        <f>K50*M50</f>
        <v>62460.285900422787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316085.36895700789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31">
        <f>VLOOKUP(A60,TRANSPORTE!A2:D117,4,FALSE)</f>
        <v>1404.1158416360727</v>
      </c>
      <c r="M60" s="832"/>
      <c r="N60" s="287">
        <f>K60*L60</f>
        <v>491.44054457262541</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491.44054457262541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2"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8</v>
      </c>
      <c r="N71" s="395">
        <f>K71/M71</f>
        <v>39119.059374999997</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52454.839826800991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687941.48002098815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137588.29600419765</v>
      </c>
      <c r="M84" s="862"/>
      <c r="N84" s="51"/>
    </row>
    <row r="85" spans="1:14">
      <c r="B85" s="89" t="s">
        <v>973</v>
      </c>
      <c r="C85" s="90"/>
      <c r="D85" s="90"/>
      <c r="E85" s="90"/>
      <c r="F85" s="90"/>
      <c r="G85" s="90"/>
      <c r="H85" s="90"/>
      <c r="I85" s="87"/>
      <c r="J85" s="88"/>
      <c r="K85" s="304">
        <v>0.05</v>
      </c>
      <c r="L85" s="861">
        <f>N79*K85</f>
        <v>34397.074001049412</v>
      </c>
      <c r="M85" s="862"/>
      <c r="N85" s="51"/>
    </row>
    <row r="86" spans="1:14" ht="15.75" thickBot="1">
      <c r="B86" s="91" t="s">
        <v>974</v>
      </c>
      <c r="C86" s="92"/>
      <c r="D86" s="92"/>
      <c r="E86" s="92"/>
      <c r="F86" s="92"/>
      <c r="G86" s="92"/>
      <c r="H86" s="92"/>
      <c r="I86" s="93"/>
      <c r="J86" s="94"/>
      <c r="K86" s="305">
        <v>0.05</v>
      </c>
      <c r="L86" s="863">
        <f>N79*K86</f>
        <v>34397.074001049412</v>
      </c>
      <c r="M86" s="864"/>
      <c r="N86" s="51"/>
    </row>
    <row r="87" spans="1:14" ht="15.75" thickBot="1">
      <c r="B87" s="827" t="s">
        <v>953</v>
      </c>
      <c r="C87" s="828"/>
      <c r="D87" s="828"/>
      <c r="E87" s="828"/>
      <c r="F87" s="828"/>
      <c r="G87" s="828"/>
      <c r="H87" s="828"/>
      <c r="I87" s="828"/>
      <c r="J87" s="828"/>
      <c r="K87" s="828"/>
      <c r="L87" s="828"/>
      <c r="M87" s="829"/>
      <c r="N87" s="52">
        <f>L84+L85+L86</f>
        <v>206382.44400629649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894323.92402728461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195</v>
      </c>
      <c r="B36" s="840" t="str">
        <f>VLOOKUP(A36,EQUIPOS!A6:D154,3,FALSE)</f>
        <v xml:space="preserve">Equipo de oxicorte, Capacidad de corte: hasta 6´´ (152mm) </v>
      </c>
      <c r="C36" s="841"/>
      <c r="D36" s="841"/>
      <c r="E36" s="841"/>
      <c r="F36" s="841"/>
      <c r="G36" s="841"/>
      <c r="H36" s="842"/>
      <c r="I36" s="267"/>
      <c r="J36" s="268"/>
      <c r="K36" s="269">
        <f>VLOOKUP(A36,EQUIPOS!A6:D163,4,FALSE)</f>
        <v>26011.481209485759</v>
      </c>
      <c r="L36" s="270"/>
      <c r="M36" s="336">
        <v>1.1299999999999999</v>
      </c>
      <c r="N36" s="272">
        <f>K36/M36</f>
        <v>23019.009919898905</v>
      </c>
    </row>
    <row r="37" spans="1:14">
      <c r="A37" s="113" t="s">
        <v>332</v>
      </c>
      <c r="B37" s="840" t="str">
        <f>VLOOKUP(A37,EQUIPOS!A7:D154,3,FALSE)</f>
        <v xml:space="preserve">Taladro de 1/2´´, pulidora, lijadora y circular
</v>
      </c>
      <c r="C37" s="841"/>
      <c r="D37" s="841"/>
      <c r="E37" s="841"/>
      <c r="F37" s="841"/>
      <c r="G37" s="841"/>
      <c r="H37" s="842"/>
      <c r="I37" s="421"/>
      <c r="J37" s="422"/>
      <c r="K37" s="269">
        <f>VLOOKUP(A37,EQUIPOS!A7:D164,4,FALSE)</f>
        <v>2012.3662291030228</v>
      </c>
      <c r="L37" s="335"/>
      <c r="M37" s="336">
        <v>0.53</v>
      </c>
      <c r="N37" s="272">
        <f>K37/M37</f>
        <v>3796.9174134019295</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2821.2789769067999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29637.206310207635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394</v>
      </c>
      <c r="B48" s="43" t="str">
        <f>VLOOKUP(A48,MATERIALES!A5:D373,3,FALSE)</f>
        <v>Botella de gas propano (40 lb) (5% de oxígeno)</v>
      </c>
      <c r="C48" s="281"/>
      <c r="D48" s="281"/>
      <c r="E48" s="281"/>
      <c r="F48" s="281"/>
      <c r="G48" s="281"/>
      <c r="H48" s="281"/>
      <c r="I48" s="281"/>
      <c r="J48" s="311" t="str">
        <f>VLOOKUP(A48,MATERIALES!A4:D640,2,FALSE)</f>
        <v>u</v>
      </c>
      <c r="K48" s="282">
        <v>0.02</v>
      </c>
      <c r="L48" s="267"/>
      <c r="M48" s="402">
        <f>VLOOKUP(A48,MATERIALES!A5:D396,4,FALSE)</f>
        <v>68159.281290942919</v>
      </c>
      <c r="N48" s="272">
        <f>K48*M48</f>
        <v>1363.1856258188584</v>
      </c>
    </row>
    <row r="49" spans="1:14">
      <c r="A49" s="161" t="s">
        <v>476</v>
      </c>
      <c r="B49" s="43" t="str">
        <f>VLOOKUP(A49,MATERIALES!A6:D373,3,FALSE)</f>
        <v>Grata de limpieza</v>
      </c>
      <c r="C49" s="425"/>
      <c r="D49" s="425"/>
      <c r="E49" s="425"/>
      <c r="F49" s="425"/>
      <c r="G49" s="425"/>
      <c r="H49" s="425"/>
      <c r="I49" s="425"/>
      <c r="J49" s="312" t="str">
        <f>VLOOKUP(A49,MATERIALES!A5:D641,2,FALSE)</f>
        <v>u</v>
      </c>
      <c r="K49" s="397">
        <v>0.5</v>
      </c>
      <c r="L49" s="421"/>
      <c r="M49" s="402">
        <f>VLOOKUP(A49,MATERIALES!A6:D397,4,FALSE)</f>
        <v>4299.9711748611953</v>
      </c>
      <c r="N49" s="272">
        <f>K49*M49</f>
        <v>2149.9855874305977</v>
      </c>
    </row>
    <row r="50" spans="1:14">
      <c r="A50" s="161" t="s">
        <v>396</v>
      </c>
      <c r="B50" s="43" t="str">
        <f>VLOOKUP(A50,MATERIALES!A6:D373,3,FALSE)</f>
        <v>Botella de oxígeno (1800 lb)</v>
      </c>
      <c r="C50" s="425"/>
      <c r="D50" s="425"/>
      <c r="E50" s="425"/>
      <c r="F50" s="425"/>
      <c r="G50" s="425"/>
      <c r="H50" s="425"/>
      <c r="I50" s="425"/>
      <c r="J50" s="312" t="str">
        <f>VLOOKUP(A50,MATERIALES!A6:D642,2,FALSE)</f>
        <v>u</v>
      </c>
      <c r="K50" s="397">
        <v>0.08</v>
      </c>
      <c r="L50" s="421"/>
      <c r="M50" s="402">
        <f>VLOOKUP(A50,MATERIALES!A6:D398,4,FALSE)</f>
        <v>86300.127962568964</v>
      </c>
      <c r="N50" s="272">
        <f>K50*M50</f>
        <v>6904.0102370055174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10417.181450254973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6</v>
      </c>
      <c r="N71" s="395">
        <f>K71/M71</f>
        <v>10431.749166666666</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28212.789769067997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68267.1775295306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13653.43550590612</v>
      </c>
      <c r="M84" s="862"/>
      <c r="N84" s="51"/>
    </row>
    <row r="85" spans="1:14">
      <c r="B85" s="89" t="s">
        <v>973</v>
      </c>
      <c r="C85" s="90"/>
      <c r="D85" s="90"/>
      <c r="E85" s="90"/>
      <c r="F85" s="90"/>
      <c r="G85" s="90"/>
      <c r="H85" s="90"/>
      <c r="I85" s="87"/>
      <c r="J85" s="88"/>
      <c r="K85" s="304">
        <v>0.05</v>
      </c>
      <c r="L85" s="861">
        <f>N79*K85</f>
        <v>3413.35887647653</v>
      </c>
      <c r="M85" s="862"/>
      <c r="N85" s="51"/>
    </row>
    <row r="86" spans="1:14" ht="15.75" thickBot="1">
      <c r="B86" s="91" t="s">
        <v>974</v>
      </c>
      <c r="C86" s="92"/>
      <c r="D86" s="92"/>
      <c r="E86" s="92"/>
      <c r="F86" s="92"/>
      <c r="G86" s="92"/>
      <c r="H86" s="92"/>
      <c r="I86" s="93"/>
      <c r="J86" s="94"/>
      <c r="K86" s="305">
        <v>0.05</v>
      </c>
      <c r="L86" s="863">
        <f>N79*K86</f>
        <v>3413.35887647653</v>
      </c>
      <c r="M86" s="864"/>
      <c r="N86" s="51"/>
    </row>
    <row r="87" spans="1:14" ht="15.75" thickBot="1">
      <c r="B87" s="827" t="s">
        <v>953</v>
      </c>
      <c r="C87" s="828"/>
      <c r="D87" s="828"/>
      <c r="E87" s="828"/>
      <c r="F87" s="828"/>
      <c r="G87" s="828"/>
      <c r="H87" s="828"/>
      <c r="I87" s="828"/>
      <c r="J87" s="828"/>
      <c r="K87" s="828"/>
      <c r="L87" s="828"/>
      <c r="M87" s="829"/>
      <c r="N87" s="52">
        <f>L84+L85+L86</f>
        <v>20480.15325885918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88747.33078838978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7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123</v>
      </c>
      <c r="B36" s="840" t="str">
        <f>VLOOKUP(A36,EQUIPOS!A6:D154,3,FALSE)</f>
        <v>Bomba de inyección de lechada</v>
      </c>
      <c r="C36" s="841"/>
      <c r="D36" s="841"/>
      <c r="E36" s="841"/>
      <c r="F36" s="841"/>
      <c r="G36" s="841"/>
      <c r="H36" s="842"/>
      <c r="I36" s="267"/>
      <c r="J36" s="268"/>
      <c r="K36" s="269">
        <f>VLOOKUP(A36,EQUIPOS!A6:D163,4,FALSE)</f>
        <v>20759.146363378557</v>
      </c>
      <c r="L36" s="270"/>
      <c r="M36" s="336">
        <v>12</v>
      </c>
      <c r="N36" s="272">
        <f t="shared" ref="N36:N42" si="0">K36/M36</f>
        <v>1729.9288636148797</v>
      </c>
    </row>
    <row r="37" spans="1:14">
      <c r="A37" s="113" t="s">
        <v>288</v>
      </c>
      <c r="B37" s="840" t="str">
        <f>VLOOKUP(A37,EQUIPOS!A7:D154,3,FALSE)</f>
        <v xml:space="preserve">Planta eléctrica </v>
      </c>
      <c r="C37" s="841"/>
      <c r="D37" s="841"/>
      <c r="E37" s="841"/>
      <c r="F37" s="841"/>
      <c r="G37" s="841"/>
      <c r="H37" s="842"/>
      <c r="I37" s="267"/>
      <c r="J37" s="268"/>
      <c r="K37" s="269">
        <f>VLOOKUP(A37,EQUIPOS!A7:D164,4,FALSE)</f>
        <v>8083.9137370199232</v>
      </c>
      <c r="L37" s="270"/>
      <c r="M37" s="336">
        <v>1.3</v>
      </c>
      <c r="N37" s="272">
        <f t="shared" si="0"/>
        <v>6218.3951823230173</v>
      </c>
    </row>
    <row r="38" spans="1:14">
      <c r="A38" s="113" t="s">
        <v>125</v>
      </c>
      <c r="B38" s="840" t="str">
        <f>VLOOKUP(A38,EQUIPOS!A8:D154,3,FALSE)</f>
        <v>Bomba para gato de tensionamiento</v>
      </c>
      <c r="C38" s="841"/>
      <c r="D38" s="841"/>
      <c r="E38" s="841"/>
      <c r="F38" s="841"/>
      <c r="G38" s="841"/>
      <c r="H38" s="842"/>
      <c r="I38" s="267"/>
      <c r="J38" s="268"/>
      <c r="K38" s="269">
        <f>VLOOKUP(A38,EQUIPOS!A8:D165,4,FALSE)</f>
        <v>52957.006029026918</v>
      </c>
      <c r="L38" s="270"/>
      <c r="M38" s="336">
        <v>12</v>
      </c>
      <c r="N38" s="272">
        <f t="shared" si="0"/>
        <v>4413.0838357522434</v>
      </c>
    </row>
    <row r="39" spans="1:14">
      <c r="A39" s="113" t="s">
        <v>180</v>
      </c>
      <c r="B39" s="840" t="str">
        <f>VLOOKUP(A39,EQUIPOS!A9:D154,3,FALSE)</f>
        <v>Compresor 120 HP, con martillo.</v>
      </c>
      <c r="C39" s="841"/>
      <c r="D39" s="841"/>
      <c r="E39" s="841"/>
      <c r="F39" s="841"/>
      <c r="G39" s="841"/>
      <c r="H39" s="842"/>
      <c r="I39" s="267"/>
      <c r="J39" s="268"/>
      <c r="K39" s="269">
        <f>VLOOKUP(A39,EQUIPOS!A9:D166,4,FALSE)</f>
        <v>49548.881878644002</v>
      </c>
      <c r="L39" s="270"/>
      <c r="M39" s="336">
        <v>1.3</v>
      </c>
      <c r="N39" s="272">
        <f t="shared" si="0"/>
        <v>38114.524522033847</v>
      </c>
    </row>
    <row r="40" spans="1:14">
      <c r="A40" s="113" t="s">
        <v>197</v>
      </c>
      <c r="B40" s="840" t="str">
        <f>VLOOKUP(A40,EQUIPOS!A10:D154,3,FALSE)</f>
        <v>Equipo de perforación (TRACKDRILL), potencia 40 HP, 2100 golpes / minuto</v>
      </c>
      <c r="C40" s="841"/>
      <c r="D40" s="841"/>
      <c r="E40" s="841"/>
      <c r="F40" s="841"/>
      <c r="G40" s="841"/>
      <c r="H40" s="842"/>
      <c r="I40" s="267"/>
      <c r="J40" s="268"/>
      <c r="K40" s="269">
        <f>VLOOKUP(A40,EQUIPOS!A10:D167,4,FALSE)</f>
        <v>153257.57544800389</v>
      </c>
      <c r="L40" s="270"/>
      <c r="M40" s="336">
        <v>1.3</v>
      </c>
      <c r="N40" s="272">
        <f t="shared" si="0"/>
        <v>117890.44265231068</v>
      </c>
    </row>
    <row r="41" spans="1:14">
      <c r="A41" s="113" t="s">
        <v>195</v>
      </c>
      <c r="B41" s="840" t="str">
        <f>VLOOKUP(A41,EQUIPOS!A11:D155,3,FALSE)</f>
        <v xml:space="preserve">Equipo de oxicorte, Capacidad de corte: hasta 6´´ (152mm) </v>
      </c>
      <c r="C41" s="841"/>
      <c r="D41" s="841"/>
      <c r="E41" s="841"/>
      <c r="F41" s="841"/>
      <c r="G41" s="841"/>
      <c r="H41" s="842"/>
      <c r="I41" s="267"/>
      <c r="J41" s="268"/>
      <c r="K41" s="269">
        <f>VLOOKUP(A41,EQUIPOS!A11:D168,4,FALSE)</f>
        <v>26011.481209485759</v>
      </c>
      <c r="L41" s="270"/>
      <c r="M41" s="336">
        <v>15</v>
      </c>
      <c r="N41" s="272">
        <f t="shared" si="0"/>
        <v>1734.0987472990505</v>
      </c>
    </row>
    <row r="42" spans="1:14">
      <c r="A42" s="113" t="s">
        <v>240</v>
      </c>
      <c r="B42" s="840" t="str">
        <f>VLOOKUP(A42,EQUIPOS!A12:D156,3,FALSE)</f>
        <v>Gato para tensionamiento, fuerza Max 200 ton, área de tensión 314 cm2.</v>
      </c>
      <c r="C42" s="841"/>
      <c r="D42" s="841"/>
      <c r="E42" s="841"/>
      <c r="F42" s="841"/>
      <c r="G42" s="841"/>
      <c r="H42" s="842"/>
      <c r="I42" s="267"/>
      <c r="J42" s="268"/>
      <c r="K42" s="269">
        <f>VLOOKUP(A42,EQUIPOS!A12:D169,4,FALSE)</f>
        <v>162048.43844882236</v>
      </c>
      <c r="L42" s="270"/>
      <c r="M42" s="336">
        <v>12</v>
      </c>
      <c r="N42" s="272">
        <f t="shared" si="0"/>
        <v>13504.036537401864</v>
      </c>
    </row>
    <row r="43" spans="1:14">
      <c r="A43" s="113"/>
      <c r="B43" s="840"/>
      <c r="C43" s="841"/>
      <c r="D43" s="841"/>
      <c r="E43" s="841"/>
      <c r="F43" s="841"/>
      <c r="G43" s="841"/>
      <c r="H43" s="842"/>
      <c r="I43" s="421"/>
      <c r="J43" s="422"/>
      <c r="K43" s="269"/>
      <c r="L43" s="335"/>
      <c r="M43" s="336"/>
      <c r="N43" s="272"/>
    </row>
    <row r="44" spans="1:14">
      <c r="A44" s="113"/>
      <c r="B44" s="840"/>
      <c r="C44" s="841"/>
      <c r="D44" s="841"/>
      <c r="E44" s="841"/>
      <c r="F44" s="841"/>
      <c r="G44" s="841"/>
      <c r="H44" s="842"/>
      <c r="I44" s="328"/>
      <c r="J44" s="330"/>
      <c r="K44" s="269"/>
      <c r="L44" s="423"/>
      <c r="M44" s="424"/>
      <c r="N44" s="272"/>
    </row>
    <row r="45" spans="1:14">
      <c r="B45" s="840"/>
      <c r="C45" s="841"/>
      <c r="D45" s="841"/>
      <c r="E45" s="841"/>
      <c r="F45" s="841"/>
      <c r="G45" s="841"/>
      <c r="H45" s="842"/>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4458.9852618155373</v>
      </c>
    </row>
    <row r="48" spans="1:14" ht="15.75" thickBot="1">
      <c r="B48" s="840"/>
      <c r="C48" s="841"/>
      <c r="D48" s="841"/>
      <c r="E48" s="841"/>
      <c r="F48" s="841"/>
      <c r="G48" s="841"/>
      <c r="H48" s="842"/>
      <c r="I48" s="849"/>
      <c r="J48" s="850"/>
      <c r="K48" s="41"/>
      <c r="L48" s="851"/>
      <c r="M48" s="852"/>
      <c r="N48" s="105"/>
    </row>
    <row r="49" spans="1:14" ht="15.75" thickBot="1">
      <c r="B49" s="827" t="s">
        <v>953</v>
      </c>
      <c r="C49" s="828"/>
      <c r="D49" s="828"/>
      <c r="E49" s="828"/>
      <c r="F49" s="828"/>
      <c r="G49" s="828"/>
      <c r="H49" s="828"/>
      <c r="I49" s="828"/>
      <c r="J49" s="828"/>
      <c r="K49" s="828"/>
      <c r="L49" s="828"/>
      <c r="M49" s="829"/>
      <c r="N49" s="394">
        <f>SUM(N36:N48)</f>
        <v>188063.49560255112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8" t="s">
        <v>944</v>
      </c>
      <c r="C53" s="819"/>
      <c r="D53" s="819"/>
      <c r="E53" s="819"/>
      <c r="F53" s="819"/>
      <c r="G53" s="819"/>
      <c r="H53" s="819"/>
      <c r="I53" s="820"/>
      <c r="J53" s="315" t="s">
        <v>945</v>
      </c>
      <c r="K53" s="85" t="s">
        <v>946</v>
      </c>
      <c r="L53" s="821" t="s">
        <v>955</v>
      </c>
      <c r="M53" s="820"/>
      <c r="N53" s="86" t="s">
        <v>951</v>
      </c>
    </row>
    <row r="54" spans="1:14">
      <c r="A54" s="161" t="s">
        <v>788</v>
      </c>
      <c r="B54" s="43" t="str">
        <f>VLOOKUP(A54,MATERIALES!A5:D373,3,FALSE)</f>
        <v>Alambre negro para amarre calibre 18</v>
      </c>
      <c r="C54" s="281"/>
      <c r="D54" s="281"/>
      <c r="E54" s="281"/>
      <c r="F54" s="281"/>
      <c r="G54" s="281"/>
      <c r="H54" s="281"/>
      <c r="I54" s="281"/>
      <c r="J54" s="311" t="str">
        <f>VLOOKUP(A54,MATERIALES!A8:D646,2,FALSE)</f>
        <v>kg</v>
      </c>
      <c r="K54" s="282">
        <v>0.2</v>
      </c>
      <c r="L54" s="267"/>
      <c r="M54" s="402">
        <f>VLOOKUP(A54,MATERIALES!A5:D396,4,FALSE)</f>
        <v>4398.4723297590745</v>
      </c>
      <c r="N54" s="272">
        <f>K54*M54</f>
        <v>879.69446595181489</v>
      </c>
    </row>
    <row r="55" spans="1:14">
      <c r="A55" s="161" t="s">
        <v>691</v>
      </c>
      <c r="B55" s="43" t="str">
        <f>VLOOKUP(A55,MATERIALES!A6:D373,3,FALSE)</f>
        <v>Torón de tensionmiento 1/2´´ o 5/8´´</v>
      </c>
      <c r="C55" s="425"/>
      <c r="D55" s="425"/>
      <c r="E55" s="425"/>
      <c r="F55" s="425"/>
      <c r="G55" s="425"/>
      <c r="H55" s="425"/>
      <c r="I55" s="425"/>
      <c r="J55" s="312" t="str">
        <f>VLOOKUP(A55,MATERIALES!A9:D647,2,FALSE)</f>
        <v>kg</v>
      </c>
      <c r="K55" s="397">
        <v>5.53</v>
      </c>
      <c r="L55" s="421"/>
      <c r="M55" s="402">
        <f>VLOOKUP(A55,MATERIALES!A6:D397,4,FALSE)</f>
        <v>6506.7556797175021</v>
      </c>
      <c r="N55" s="272">
        <f t="shared" ref="N55:N67" si="1">K55*M55</f>
        <v>35982.358908837785</v>
      </c>
    </row>
    <row r="56" spans="1:14">
      <c r="A56" s="161" t="s">
        <v>484</v>
      </c>
      <c r="B56" s="43" t="str">
        <f>VLOOKUP(A56,MATERIALES!A6:D373,3,FALSE)</f>
        <v>Limpiador 1/4 de galón (anclajes)</v>
      </c>
      <c r="C56" s="425"/>
      <c r="D56" s="425"/>
      <c r="E56" s="425"/>
      <c r="F56" s="425"/>
      <c r="G56" s="425"/>
      <c r="H56" s="425"/>
      <c r="I56" s="425"/>
      <c r="J56" s="312" t="str">
        <f>VLOOKUP(A56,MATERIALES!A10:D648,2,FALSE)</f>
        <v>u</v>
      </c>
      <c r="K56" s="397">
        <v>8.0000000000000002E-3</v>
      </c>
      <c r="L56" s="421"/>
      <c r="M56" s="402">
        <f>VLOOKUP(A56,MATERIALES!A6:D398,4,FALSE)</f>
        <v>45010.410546694766</v>
      </c>
      <c r="N56" s="272">
        <f t="shared" si="1"/>
        <v>360.08328437355812</v>
      </c>
    </row>
    <row r="57" spans="1:14">
      <c r="A57" s="161" t="s">
        <v>664</v>
      </c>
      <c r="B57" s="43" t="str">
        <f>VLOOKUP(A57,MATERIALES!A6:D373,3,FALSE)</f>
        <v>Soldadura en PVC 1/8 de galón (anclajes)</v>
      </c>
      <c r="C57" s="425"/>
      <c r="D57" s="425"/>
      <c r="E57" s="425"/>
      <c r="F57" s="425"/>
      <c r="G57" s="425"/>
      <c r="H57" s="425"/>
      <c r="I57" s="425"/>
      <c r="J57" s="312" t="str">
        <f>VLOOKUP(A57,MATERIALES!A11:D649,2,FALSE)</f>
        <v>u</v>
      </c>
      <c r="K57" s="397">
        <v>2.1999999999999999E-2</v>
      </c>
      <c r="L57" s="421"/>
      <c r="M57" s="402">
        <f>VLOOKUP(A57,MATERIALES!A6:D399,4,FALSE)</f>
        <v>50648.832124325687</v>
      </c>
      <c r="N57" s="272">
        <f t="shared" si="1"/>
        <v>1114.2743067351651</v>
      </c>
    </row>
    <row r="58" spans="1:14">
      <c r="A58" s="161" t="s">
        <v>731</v>
      </c>
      <c r="B58" s="43" t="str">
        <f>VLOOKUP(A58,MATERIALES!A7:D373,3,FALSE)</f>
        <v>Unión en PVC RD21 de 1´´ (para anclajes)</v>
      </c>
      <c r="C58" s="425"/>
      <c r="D58" s="425"/>
      <c r="E58" s="425"/>
      <c r="F58" s="425"/>
      <c r="G58" s="425"/>
      <c r="H58" s="425"/>
      <c r="I58" s="425"/>
      <c r="J58" s="312" t="str">
        <f>VLOOKUP(A58,MATERIALES!A11:D650,2,FALSE)</f>
        <v>u</v>
      </c>
      <c r="K58" s="397">
        <v>0.3</v>
      </c>
      <c r="L58" s="421"/>
      <c r="M58" s="402">
        <f>VLOOKUP(A58,MATERIALES!A7:D400,4,FALSE)</f>
        <v>971.8194300192506</v>
      </c>
      <c r="N58" s="272">
        <f t="shared" si="1"/>
        <v>291.54582900577515</v>
      </c>
    </row>
    <row r="59" spans="1:14">
      <c r="A59" s="161" t="s">
        <v>684</v>
      </c>
      <c r="B59" s="43" t="str">
        <f>VLOOKUP(A59,MATERIALES!A8:D373,3,FALSE)</f>
        <v>Tapón en PVC RD21 de 1´´ (para anclaje)</v>
      </c>
      <c r="C59" s="425"/>
      <c r="D59" s="425"/>
      <c r="E59" s="425"/>
      <c r="F59" s="425"/>
      <c r="G59" s="425"/>
      <c r="H59" s="425"/>
      <c r="I59" s="425"/>
      <c r="J59" s="312" t="str">
        <f>VLOOKUP(A59,MATERIALES!A12:D651,2,FALSE)</f>
        <v>u</v>
      </c>
      <c r="K59" s="397">
        <v>0.1</v>
      </c>
      <c r="L59" s="421"/>
      <c r="M59" s="402">
        <f>VLOOKUP(A59,MATERIALES!A8:D401,4,FALSE)</f>
        <v>1087.250470915202</v>
      </c>
      <c r="N59" s="272">
        <f t="shared" si="1"/>
        <v>108.7250470915202</v>
      </c>
    </row>
    <row r="60" spans="1:14">
      <c r="A60" s="161" t="s">
        <v>432</v>
      </c>
      <c r="B60" s="43" t="str">
        <f>VLOOKUP(A60,MATERIALES!A9:D373,3,FALSE)</f>
        <v>Anclajes o Cuñas para el tensionamiento</v>
      </c>
      <c r="C60" s="425"/>
      <c r="D60" s="425"/>
      <c r="E60" s="425"/>
      <c r="F60" s="425"/>
      <c r="G60" s="425"/>
      <c r="H60" s="425"/>
      <c r="I60" s="425"/>
      <c r="J60" s="312" t="str">
        <f>VLOOKUP(A60,MATERIALES!A13:D652,2,FALSE)</f>
        <v>u</v>
      </c>
      <c r="K60" s="397">
        <v>0.5</v>
      </c>
      <c r="L60" s="421"/>
      <c r="M60" s="402">
        <f>VLOOKUP(A60,MATERIALES!A9:D402,4,FALSE)</f>
        <v>17237.194870830575</v>
      </c>
      <c r="N60" s="272">
        <f t="shared" si="1"/>
        <v>8618.5974354152877</v>
      </c>
    </row>
    <row r="61" spans="1:14">
      <c r="A61" s="161" t="s">
        <v>702</v>
      </c>
      <c r="B61" s="43" t="str">
        <f>VLOOKUP(A61,MATERIALES!A10:D373,3,FALSE)</f>
        <v>Trompetas de 12 torones (tensionamiento)</v>
      </c>
      <c r="C61" s="425"/>
      <c r="D61" s="425"/>
      <c r="E61" s="425"/>
      <c r="F61" s="425"/>
      <c r="G61" s="425"/>
      <c r="H61" s="425"/>
      <c r="I61" s="425"/>
      <c r="J61" s="312" t="s">
        <v>92</v>
      </c>
      <c r="K61" s="397">
        <v>0.1</v>
      </c>
      <c r="L61" s="421"/>
      <c r="M61" s="402">
        <f>VLOOKUP(A61,MATERIALES!A10:D403,4,FALSE)</f>
        <v>68948.779483322302</v>
      </c>
      <c r="N61" s="272">
        <f t="shared" si="1"/>
        <v>6894.8779483322305</v>
      </c>
    </row>
    <row r="62" spans="1:14">
      <c r="A62" s="161" t="s">
        <v>492</v>
      </c>
      <c r="B62" s="43" t="str">
        <f>VLOOKUP(A62,MATERIALES!A11:D373,3,FALSE)</f>
        <v>Lechada Para Ductos (Acero De Preesfuerzo)</v>
      </c>
      <c r="C62" s="425"/>
      <c r="D62" s="425"/>
      <c r="E62" s="425"/>
      <c r="F62" s="425"/>
      <c r="G62" s="425"/>
      <c r="H62" s="425"/>
      <c r="I62" s="425"/>
      <c r="J62" s="312" t="s">
        <v>422</v>
      </c>
      <c r="K62" s="397">
        <v>10</v>
      </c>
      <c r="L62" s="421"/>
      <c r="M62" s="402">
        <f>VLOOKUP(A62,MATERIALES!A11:D404,4,FALSE)</f>
        <v>1255.6896925770618</v>
      </c>
      <c r="N62" s="272">
        <f t="shared" si="1"/>
        <v>12556.896925770618</v>
      </c>
    </row>
    <row r="63" spans="1:14">
      <c r="A63" s="161" t="s">
        <v>445</v>
      </c>
      <c r="B63" s="43" t="str">
        <f>VLOOKUP(A63,MATERIALES!A11:D373,3,FALSE)</f>
        <v>Ductos para tensionimiento</v>
      </c>
      <c r="C63" s="425"/>
      <c r="D63" s="425"/>
      <c r="E63" s="425"/>
      <c r="F63" s="425"/>
      <c r="G63" s="425"/>
      <c r="H63" s="425"/>
      <c r="I63" s="425"/>
      <c r="J63" s="312" t="str">
        <f>VLOOKUP(A63,MATERIALES!A14:D655,2,FALSE)</f>
        <v>m</v>
      </c>
      <c r="K63" s="397">
        <v>1</v>
      </c>
      <c r="L63" s="421"/>
      <c r="M63" s="402">
        <f>VLOOKUP(A63,MATERIALES!A11:D405,4,FALSE)</f>
        <v>21325.035588210994</v>
      </c>
      <c r="N63" s="272">
        <f t="shared" si="1"/>
        <v>21325.035588210994</v>
      </c>
    </row>
    <row r="64" spans="1:14">
      <c r="A64" s="161" t="s">
        <v>591</v>
      </c>
      <c r="B64" s="43" t="str">
        <f>VLOOKUP(A64,MATERIALES!A12:D373,3,FALSE)</f>
        <v>Oxigeno industrial</v>
      </c>
      <c r="C64" s="425"/>
      <c r="D64" s="425"/>
      <c r="E64" s="425"/>
      <c r="F64" s="425"/>
      <c r="G64" s="425"/>
      <c r="H64" s="425"/>
      <c r="I64" s="425"/>
      <c r="J64" s="312" t="str">
        <f>VLOOKUP(A64,MATERIALES!A15:D656,2,FALSE)</f>
        <v>kg</v>
      </c>
      <c r="K64" s="397">
        <v>0.5</v>
      </c>
      <c r="L64" s="421"/>
      <c r="M64" s="402">
        <f>VLOOKUP(A64,MATERIALES!A12:D406,4,FALSE)</f>
        <v>22902.984304752321</v>
      </c>
      <c r="N64" s="272">
        <f t="shared" si="1"/>
        <v>11451.49215237616</v>
      </c>
    </row>
    <row r="65" spans="1:14">
      <c r="A65" s="161" t="s">
        <v>507</v>
      </c>
      <c r="B65" s="43" t="str">
        <f>VLOOKUP(A65,MATERIALES!A13:D374,3,FALSE)</f>
        <v>Manguera de polietileno de 3´´</v>
      </c>
      <c r="C65" s="425"/>
      <c r="D65" s="425"/>
      <c r="E65" s="425"/>
      <c r="F65" s="425"/>
      <c r="G65" s="425"/>
      <c r="H65" s="425"/>
      <c r="I65" s="425"/>
      <c r="J65" s="312" t="str">
        <f>VLOOKUP(A65,MATERIALES!A16:D657,2,FALSE)</f>
        <v>m</v>
      </c>
      <c r="K65" s="397">
        <v>0.55000000000000004</v>
      </c>
      <c r="L65" s="421"/>
      <c r="M65" s="402">
        <f>VLOOKUP(A65,MATERIALES!A13:D407,4,FALSE)</f>
        <v>8104.9061975428531</v>
      </c>
      <c r="N65" s="272">
        <f t="shared" si="1"/>
        <v>4457.69840864857</v>
      </c>
    </row>
    <row r="66" spans="1:14">
      <c r="A66" s="161" t="s">
        <v>898</v>
      </c>
      <c r="B66" s="43" t="str">
        <f>VLOOKUP(A66,MATERIALES!A13:D375,3,FALSE)</f>
        <v>Alambre Negro Para Amarre</v>
      </c>
      <c r="C66" s="425"/>
      <c r="D66" s="425"/>
      <c r="E66" s="425"/>
      <c r="F66" s="425"/>
      <c r="G66" s="425"/>
      <c r="H66" s="425"/>
      <c r="I66" s="425"/>
      <c r="J66" s="312" t="str">
        <f>VLOOKUP(A66,MATERIALES!A17:D658,2,FALSE)</f>
        <v>kg</v>
      </c>
      <c r="K66" s="397">
        <v>0.05</v>
      </c>
      <c r="L66" s="421"/>
      <c r="M66" s="402">
        <f>VLOOKUP(A66,MATERIALES!A13:D408,4,FALSE)</f>
        <v>4177.5043371868232</v>
      </c>
      <c r="N66" s="272">
        <f t="shared" si="1"/>
        <v>208.87521685934118</v>
      </c>
    </row>
    <row r="67" spans="1:14">
      <c r="A67" s="161" t="s">
        <v>706</v>
      </c>
      <c r="B67" s="43" t="str">
        <f>VLOOKUP(A67,MATERIALES!A13:D376,3,FALSE)</f>
        <v>Tubería PVC RD21 de 1´´ (para anclajes)</v>
      </c>
      <c r="C67" s="425"/>
      <c r="D67" s="425"/>
      <c r="E67" s="425"/>
      <c r="F67" s="425"/>
      <c r="G67" s="425"/>
      <c r="H67" s="425"/>
      <c r="I67" s="425"/>
      <c r="J67" s="312" t="str">
        <f>VLOOKUP(A67,MATERIALES!A18:D659,2,FALSE)</f>
        <v>m</v>
      </c>
      <c r="K67" s="397">
        <v>1</v>
      </c>
      <c r="L67" s="421"/>
      <c r="M67" s="402">
        <f>VLOOKUP(A67,MATERIALES!A13:D409,4,FALSE)</f>
        <v>4235.0988722371812</v>
      </c>
      <c r="N67" s="272">
        <f t="shared" si="1"/>
        <v>4235.0988722371812</v>
      </c>
    </row>
    <row r="68" spans="1:14" ht="15.75" thickBot="1">
      <c r="B68" s="43"/>
      <c r="C68" s="310"/>
      <c r="D68" s="310"/>
      <c r="E68" s="310"/>
      <c r="F68" s="310"/>
      <c r="G68" s="310"/>
      <c r="H68" s="310"/>
      <c r="I68" s="310"/>
      <c r="J68" s="435"/>
      <c r="K68" s="126"/>
      <c r="L68" s="325"/>
      <c r="M68" s="402"/>
      <c r="N68" s="272"/>
    </row>
    <row r="69" spans="1:14" ht="15.75" thickBot="1">
      <c r="B69" s="827" t="s">
        <v>953</v>
      </c>
      <c r="C69" s="828"/>
      <c r="D69" s="828"/>
      <c r="E69" s="828"/>
      <c r="F69" s="828"/>
      <c r="G69" s="828"/>
      <c r="H69" s="828"/>
      <c r="I69" s="828"/>
      <c r="J69" s="828"/>
      <c r="K69" s="828"/>
      <c r="L69" s="828"/>
      <c r="M69" s="829"/>
      <c r="N69" s="394">
        <f>SUM(N54:N68)</f>
        <v>108485.25438984598</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830" t="s">
        <v>961</v>
      </c>
      <c r="M73" s="803"/>
      <c r="N73" s="76" t="s">
        <v>951</v>
      </c>
    </row>
    <row r="74" spans="1:14">
      <c r="B74" s="46"/>
      <c r="C74" s="317"/>
      <c r="D74" s="317"/>
      <c r="E74" s="317"/>
      <c r="F74" s="317"/>
      <c r="G74" s="317"/>
      <c r="H74" s="311"/>
      <c r="I74" s="279"/>
      <c r="J74" s="286"/>
      <c r="K74" s="279"/>
      <c r="L74" s="831"/>
      <c r="M74" s="832"/>
      <c r="N74" s="287"/>
    </row>
    <row r="75" spans="1:14">
      <c r="B75" s="46"/>
      <c r="C75" s="47"/>
      <c r="D75" s="47"/>
      <c r="E75" s="47"/>
      <c r="F75" s="47"/>
      <c r="G75" s="47"/>
      <c r="H75" s="311"/>
      <c r="I75" s="279"/>
      <c r="J75" s="286"/>
      <c r="K75" s="279"/>
      <c r="L75" s="831"/>
      <c r="M75" s="832"/>
      <c r="N75" s="287"/>
    </row>
    <row r="76" spans="1:14">
      <c r="B76" s="46"/>
      <c r="C76" s="47"/>
      <c r="D76" s="47"/>
      <c r="E76" s="47"/>
      <c r="F76" s="47"/>
      <c r="G76" s="47"/>
      <c r="H76" s="311"/>
      <c r="I76" s="279"/>
      <c r="J76" s="286"/>
      <c r="K76" s="279"/>
      <c r="L76" s="831"/>
      <c r="M76" s="832"/>
      <c r="N76" s="287"/>
    </row>
    <row r="77" spans="1:14">
      <c r="B77" s="46"/>
      <c r="C77" s="47"/>
      <c r="D77" s="47"/>
      <c r="E77" s="47"/>
      <c r="F77" s="47"/>
      <c r="G77" s="47"/>
      <c r="H77" s="311"/>
      <c r="I77" s="279"/>
      <c r="J77" s="286"/>
      <c r="K77" s="279"/>
      <c r="L77" s="831"/>
      <c r="M77" s="832"/>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816"/>
      <c r="M79" s="817"/>
      <c r="N79" s="127"/>
    </row>
    <row r="80" spans="1:14" ht="15.75" thickBot="1">
      <c r="B80" s="833" t="s">
        <v>953</v>
      </c>
      <c r="C80" s="834"/>
      <c r="D80" s="834"/>
      <c r="E80" s="834"/>
      <c r="F80" s="834"/>
      <c r="G80" s="834"/>
      <c r="H80" s="834"/>
      <c r="I80" s="834"/>
      <c r="J80" s="834"/>
      <c r="K80" s="834"/>
      <c r="L80" s="834"/>
      <c r="M80" s="835"/>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53" t="s">
        <v>963</v>
      </c>
      <c r="C84" s="854"/>
      <c r="D84" s="854"/>
      <c r="E84" s="854"/>
      <c r="F84" s="854"/>
      <c r="G84" s="854"/>
      <c r="H84" s="854"/>
      <c r="I84" s="73" t="s">
        <v>964</v>
      </c>
      <c r="J84" s="75" t="s">
        <v>1410</v>
      </c>
      <c r="K84" s="74" t="s">
        <v>966</v>
      </c>
      <c r="L84" s="855" t="s">
        <v>950</v>
      </c>
      <c r="M84" s="856"/>
      <c r="N84" s="98" t="s">
        <v>951</v>
      </c>
    </row>
    <row r="85" spans="1:15">
      <c r="A85" s="162" t="s">
        <v>11</v>
      </c>
      <c r="B85" s="49" t="str">
        <f>VLOOKUP(A85,'MANO DE OBRA'!A8:D68,3,FALSE)</f>
        <v>Obrero (4)</v>
      </c>
      <c r="C85" s="47"/>
      <c r="D85" s="47"/>
      <c r="E85" s="47"/>
      <c r="F85" s="47"/>
      <c r="G85" s="47"/>
      <c r="H85" s="47"/>
      <c r="I85" s="292">
        <f>K85/J85*100</f>
        <v>135330.79999999999</v>
      </c>
      <c r="J85" s="293">
        <v>185</v>
      </c>
      <c r="K85" s="294">
        <f>VLOOKUP(A85,'MANO DE OBRA'!A8:D99,4,FALSE)</f>
        <v>250361.97999999998</v>
      </c>
      <c r="L85" s="50"/>
      <c r="M85" s="434">
        <v>10.4</v>
      </c>
      <c r="N85" s="395">
        <f>K85/M85</f>
        <v>24073.267307692306</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814"/>
      <c r="C90" s="815"/>
      <c r="D90" s="815"/>
      <c r="E90" s="815"/>
      <c r="F90" s="815"/>
      <c r="G90" s="815"/>
      <c r="H90" s="815"/>
      <c r="I90" s="126"/>
      <c r="J90" s="126"/>
      <c r="K90" s="126"/>
      <c r="L90" s="915"/>
      <c r="M90" s="915"/>
      <c r="N90" s="45"/>
    </row>
    <row r="91" spans="1:15" ht="15.75" thickBot="1">
      <c r="B91" s="833" t="s">
        <v>953</v>
      </c>
      <c r="C91" s="834"/>
      <c r="D91" s="834"/>
      <c r="E91" s="834"/>
      <c r="F91" s="834"/>
      <c r="G91" s="834"/>
      <c r="H91" s="834"/>
      <c r="I91" s="834"/>
      <c r="J91" s="834"/>
      <c r="K91" s="834"/>
      <c r="L91" s="834"/>
      <c r="M91" s="835"/>
      <c r="N91" s="301">
        <f>SUM(N85:N90)</f>
        <v>44589.852618155375</v>
      </c>
    </row>
    <row r="92" spans="1:15" ht="15.75" thickBot="1">
      <c r="B92" s="33"/>
      <c r="C92" s="34"/>
      <c r="D92" s="34"/>
      <c r="E92" s="34"/>
      <c r="F92" s="34"/>
      <c r="G92" s="34"/>
      <c r="H92" s="34"/>
      <c r="I92" s="34"/>
      <c r="J92" s="34"/>
      <c r="K92" s="34"/>
      <c r="L92" s="34"/>
      <c r="M92" s="34"/>
      <c r="N92" s="35"/>
    </row>
    <row r="93" spans="1:15" ht="15.75" thickBot="1">
      <c r="B93" s="827" t="s">
        <v>967</v>
      </c>
      <c r="C93" s="828"/>
      <c r="D93" s="828"/>
      <c r="E93" s="828"/>
      <c r="F93" s="828"/>
      <c r="G93" s="828"/>
      <c r="H93" s="828"/>
      <c r="I93" s="828"/>
      <c r="J93" s="828"/>
      <c r="K93" s="828"/>
      <c r="L93" s="828"/>
      <c r="M93" s="829"/>
      <c r="N93" s="99">
        <f>N49+N69+N80+N91</f>
        <v>341138.60261055245</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18" t="s">
        <v>969</v>
      </c>
      <c r="C97" s="819"/>
      <c r="D97" s="819"/>
      <c r="E97" s="819"/>
      <c r="F97" s="819"/>
      <c r="G97" s="819"/>
      <c r="H97" s="819"/>
      <c r="I97" s="314"/>
      <c r="J97" s="334"/>
      <c r="K97" s="302" t="s">
        <v>970</v>
      </c>
      <c r="L97" s="857" t="s">
        <v>971</v>
      </c>
      <c r="M97" s="858"/>
      <c r="N97" s="303"/>
    </row>
    <row r="98" spans="1:14">
      <c r="B98" s="859" t="s">
        <v>972</v>
      </c>
      <c r="C98" s="860"/>
      <c r="D98" s="860"/>
      <c r="E98" s="860"/>
      <c r="F98" s="860"/>
      <c r="G98" s="860"/>
      <c r="H98" s="860"/>
      <c r="I98" s="87"/>
      <c r="J98" s="88"/>
      <c r="K98" s="304">
        <v>0.2</v>
      </c>
      <c r="L98" s="861">
        <f>N93*K98</f>
        <v>68227.720522110496</v>
      </c>
      <c r="M98" s="862"/>
      <c r="N98" s="51"/>
    </row>
    <row r="99" spans="1:14">
      <c r="B99" s="89" t="s">
        <v>973</v>
      </c>
      <c r="C99" s="90"/>
      <c r="D99" s="90"/>
      <c r="E99" s="90"/>
      <c r="F99" s="90"/>
      <c r="G99" s="90"/>
      <c r="H99" s="90"/>
      <c r="I99" s="87"/>
      <c r="J99" s="88"/>
      <c r="K99" s="304">
        <v>0.05</v>
      </c>
      <c r="L99" s="861">
        <f>N93*K99</f>
        <v>17056.930130527624</v>
      </c>
      <c r="M99" s="862"/>
      <c r="N99" s="51"/>
    </row>
    <row r="100" spans="1:14" ht="15.75" thickBot="1">
      <c r="B100" s="91" t="s">
        <v>974</v>
      </c>
      <c r="C100" s="92"/>
      <c r="D100" s="92"/>
      <c r="E100" s="92"/>
      <c r="F100" s="92"/>
      <c r="G100" s="92"/>
      <c r="H100" s="92"/>
      <c r="I100" s="93"/>
      <c r="J100" s="94"/>
      <c r="K100" s="305">
        <v>0.05</v>
      </c>
      <c r="L100" s="863">
        <f>N93*K100</f>
        <v>17056.930130527624</v>
      </c>
      <c r="M100" s="864"/>
      <c r="N100" s="51"/>
    </row>
    <row r="101" spans="1:14" ht="15.75" thickBot="1">
      <c r="B101" s="827" t="s">
        <v>953</v>
      </c>
      <c r="C101" s="828"/>
      <c r="D101" s="828"/>
      <c r="E101" s="828"/>
      <c r="F101" s="828"/>
      <c r="G101" s="828"/>
      <c r="H101" s="828"/>
      <c r="I101" s="828"/>
      <c r="J101" s="828"/>
      <c r="K101" s="828"/>
      <c r="L101" s="828"/>
      <c r="M101" s="829"/>
      <c r="N101" s="52">
        <f>L98+L99+L100</f>
        <v>102341.58078316573</v>
      </c>
    </row>
    <row r="102" spans="1:14" ht="15.75" thickBot="1">
      <c r="B102" s="33"/>
      <c r="C102" s="34"/>
      <c r="D102" s="34"/>
      <c r="E102" s="34"/>
      <c r="F102" s="34"/>
      <c r="G102" s="34"/>
      <c r="H102" s="34"/>
      <c r="I102" s="34"/>
      <c r="J102" s="34"/>
      <c r="K102" s="34"/>
      <c r="L102" s="34"/>
      <c r="M102" s="34"/>
      <c r="N102" s="35"/>
    </row>
    <row r="103" spans="1:14" ht="15.75" thickBot="1">
      <c r="A103" t="s">
        <v>2016</v>
      </c>
      <c r="B103" s="827" t="s">
        <v>975</v>
      </c>
      <c r="C103" s="828"/>
      <c r="D103" s="828"/>
      <c r="E103" s="828"/>
      <c r="F103" s="828"/>
      <c r="G103" s="828"/>
      <c r="H103" s="828"/>
      <c r="I103" s="828"/>
      <c r="J103" s="828"/>
      <c r="K103" s="828"/>
      <c r="L103" s="828"/>
      <c r="M103" s="829"/>
      <c r="N103" s="188">
        <f>N93+N101</f>
        <v>443480.18339371821</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69" t="s">
        <v>2218</v>
      </c>
      <c r="C120" s="970"/>
      <c r="D120" s="970"/>
      <c r="E120" s="970"/>
      <c r="F120" s="970"/>
      <c r="G120" s="970"/>
      <c r="H120" s="970"/>
      <c r="I120" s="970"/>
      <c r="J120" s="970"/>
      <c r="K120" s="970"/>
      <c r="L120" s="970"/>
      <c r="M120" s="970"/>
      <c r="N120" s="971"/>
    </row>
    <row r="121" spans="2:14" ht="15" customHeight="1">
      <c r="B121" s="969"/>
      <c r="C121" s="970"/>
      <c r="D121" s="970"/>
      <c r="E121" s="970"/>
      <c r="F121" s="970"/>
      <c r="G121" s="970"/>
      <c r="H121" s="970"/>
      <c r="I121" s="970"/>
      <c r="J121" s="970"/>
      <c r="K121" s="970"/>
      <c r="L121" s="970"/>
      <c r="M121" s="970"/>
      <c r="N121" s="971"/>
    </row>
    <row r="122" spans="2:14" ht="30" customHeight="1">
      <c r="B122" s="972" t="s">
        <v>2219</v>
      </c>
      <c r="C122" s="973"/>
      <c r="D122" s="973"/>
      <c r="E122" s="973"/>
      <c r="F122" s="973"/>
      <c r="G122" s="973"/>
      <c r="H122" s="973"/>
      <c r="I122" s="973"/>
      <c r="J122" s="973"/>
      <c r="K122" s="973"/>
      <c r="L122" s="973"/>
      <c r="M122" s="973"/>
      <c r="N122" s="974"/>
    </row>
    <row r="123" spans="2:14">
      <c r="B123" s="972"/>
      <c r="C123" s="973"/>
      <c r="D123" s="973"/>
      <c r="E123" s="973"/>
      <c r="F123" s="973"/>
      <c r="G123" s="973"/>
      <c r="H123" s="973"/>
      <c r="I123" s="973"/>
      <c r="J123" s="973"/>
      <c r="K123" s="973"/>
      <c r="L123" s="973"/>
      <c r="M123" s="973"/>
      <c r="N123" s="974"/>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5"/>
      <c r="K133" s="975"/>
      <c r="L133" s="975"/>
      <c r="M133" s="975"/>
      <c r="N133" s="976"/>
    </row>
    <row r="134" spans="2:14" ht="15.75" thickBot="1">
      <c r="B134" s="419" t="s">
        <v>2221</v>
      </c>
      <c r="C134" s="420"/>
      <c r="D134" s="420"/>
      <c r="E134" s="259"/>
      <c r="F134" s="259"/>
      <c r="G134" s="259"/>
      <c r="H134" s="259"/>
      <c r="I134" s="259"/>
      <c r="J134" s="977"/>
      <c r="K134" s="977"/>
      <c r="L134" s="977"/>
      <c r="M134" s="977"/>
      <c r="N134" s="978"/>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224</v>
      </c>
      <c r="B36" s="840" t="str">
        <f>VLOOKUP(A36,EQUIPOS!A6:D154,3,FALSE)</f>
        <v>Equipo de Medición (Deformimetros Eléctricos, Mecánicos, Celdas de Carga,  Etc.)</v>
      </c>
      <c r="C36" s="841"/>
      <c r="D36" s="841"/>
      <c r="E36" s="841"/>
      <c r="F36" s="841"/>
      <c r="G36" s="841"/>
      <c r="H36" s="842"/>
      <c r="I36" s="267"/>
      <c r="J36" s="268"/>
      <c r="K36" s="269">
        <f>VLOOKUP(A36,EQUIPOS!A6:D163,4,FALSE)</f>
        <v>147750.04682098512</v>
      </c>
      <c r="L36" s="270"/>
      <c r="M36" s="336">
        <v>3.3333333330000001</v>
      </c>
      <c r="N36" s="272">
        <f>K36/M36</f>
        <v>44325.014050728038</v>
      </c>
    </row>
    <row r="37" spans="1:14">
      <c r="A37" s="113" t="s">
        <v>125</v>
      </c>
      <c r="B37" s="840" t="str">
        <f>VLOOKUP(A37,EQUIPOS!A7:D154,3,FALSE)</f>
        <v>Bomba para gato de tensionamiento</v>
      </c>
      <c r="C37" s="841"/>
      <c r="D37" s="841"/>
      <c r="E37" s="841"/>
      <c r="F37" s="841"/>
      <c r="G37" s="841"/>
      <c r="H37" s="842"/>
      <c r="I37" s="421"/>
      <c r="J37" s="422"/>
      <c r="K37" s="269">
        <f>VLOOKUP(A37,EQUIPOS!A7:D164,4,FALSE)</f>
        <v>52957.006029026918</v>
      </c>
      <c r="L37" s="335"/>
      <c r="M37" s="336">
        <v>0.1</v>
      </c>
      <c r="N37" s="272">
        <f>K37/M37</f>
        <v>529570.06029026909</v>
      </c>
    </row>
    <row r="38" spans="1:14">
      <c r="A38" s="113" t="s">
        <v>240</v>
      </c>
      <c r="B38" s="840" t="str">
        <f>VLOOKUP(A38,EQUIPOS!A8:D154,3,FALSE)</f>
        <v>Gato para tensionamiento, fuerza Max 200 ton, área de tensión 314 cm2.</v>
      </c>
      <c r="C38" s="841"/>
      <c r="D38" s="841"/>
      <c r="E38" s="841"/>
      <c r="F38" s="841"/>
      <c r="G38" s="841"/>
      <c r="H38" s="842"/>
      <c r="I38" s="328"/>
      <c r="J38" s="330"/>
      <c r="K38" s="269">
        <f>VLOOKUP(A38,EQUIPOS!A8:D165,4,FALSE)</f>
        <v>162048.43844882236</v>
      </c>
      <c r="L38" s="423"/>
      <c r="M38" s="424">
        <v>0.1</v>
      </c>
      <c r="N38" s="272">
        <f>K38/M38</f>
        <v>1620484.3844882236</v>
      </c>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2194379.4588292209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831">
        <f>VLOOKUP(A60,TRANSPORTE!A2:D117,4,FALSE)</f>
        <v>5557.7920555803439</v>
      </c>
      <c r="M60" s="832"/>
      <c r="N60" s="287">
        <f>K60*L60</f>
        <v>83366.88083370516</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83366.88083370516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6101.0196361652497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2283847.3592990912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456769.47185981827</v>
      </c>
      <c r="M84" s="862"/>
      <c r="N84" s="51"/>
    </row>
    <row r="85" spans="1:14">
      <c r="B85" s="89" t="s">
        <v>973</v>
      </c>
      <c r="C85" s="90"/>
      <c r="D85" s="90"/>
      <c r="E85" s="90"/>
      <c r="F85" s="90"/>
      <c r="G85" s="90"/>
      <c r="H85" s="90"/>
      <c r="I85" s="87"/>
      <c r="J85" s="88"/>
      <c r="K85" s="304">
        <v>0.05</v>
      </c>
      <c r="L85" s="861">
        <f>N79*K85</f>
        <v>114192.36796495457</v>
      </c>
      <c r="M85" s="862"/>
      <c r="N85" s="51"/>
    </row>
    <row r="86" spans="1:14" ht="15.75" thickBot="1">
      <c r="B86" s="91" t="s">
        <v>974</v>
      </c>
      <c r="C86" s="92"/>
      <c r="D86" s="92"/>
      <c r="E86" s="92"/>
      <c r="F86" s="92"/>
      <c r="G86" s="92"/>
      <c r="H86" s="92"/>
      <c r="I86" s="93"/>
      <c r="J86" s="94"/>
      <c r="K86" s="305">
        <v>0.05</v>
      </c>
      <c r="L86" s="863">
        <f>N79*K86</f>
        <v>114192.36796495457</v>
      </c>
      <c r="M86" s="864"/>
      <c r="N86" s="51"/>
    </row>
    <row r="87" spans="1:14" ht="15.75" thickBot="1">
      <c r="B87" s="827" t="s">
        <v>953</v>
      </c>
      <c r="C87" s="828"/>
      <c r="D87" s="828"/>
      <c r="E87" s="828"/>
      <c r="F87" s="828"/>
      <c r="G87" s="828"/>
      <c r="H87" s="828"/>
      <c r="I87" s="828"/>
      <c r="J87" s="828"/>
      <c r="K87" s="828"/>
      <c r="L87" s="828"/>
      <c r="M87" s="829"/>
      <c r="N87" s="52">
        <f>L84+L85+L86</f>
        <v>685154.20778972737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2969001.5670888186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7"/>
      <c r="J36" s="268"/>
      <c r="K36" s="269">
        <f>VLOOKUP(A36,EQUIPOS!A6:D163,4,FALSE)</f>
        <v>1121.0106820797976</v>
      </c>
      <c r="L36" s="270"/>
      <c r="M36" s="336">
        <v>2</v>
      </c>
      <c r="N36" s="272">
        <f>K36/M36</f>
        <v>560.50534103989878</v>
      </c>
    </row>
    <row r="37" spans="1:14">
      <c r="A37" s="113" t="s">
        <v>363</v>
      </c>
      <c r="B37" s="840" t="str">
        <f>VLOOKUP(A37,EQUIPOS!A7:D154,3,FALSE)</f>
        <v>Vibrador de concreto, Motor de 3 hp a 18.000 rpm Mangueras de 4 mt</v>
      </c>
      <c r="C37" s="841"/>
      <c r="D37" s="841"/>
      <c r="E37" s="841"/>
      <c r="F37" s="841"/>
      <c r="G37" s="841"/>
      <c r="H37" s="842"/>
      <c r="I37" s="421"/>
      <c r="J37" s="422"/>
      <c r="K37" s="269">
        <f>VLOOKUP(A37,EQUIPOS!A7:D164,4,FALSE)</f>
        <v>5035.8227621564429</v>
      </c>
      <c r="L37" s="335"/>
      <c r="M37" s="336">
        <v>2</v>
      </c>
      <c r="N37" s="272">
        <f>K37/M37</f>
        <v>2517.9113810782214</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1840.3608038400498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4918.7775259581704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61300.487719443838</v>
      </c>
      <c r="N48" s="272">
        <f>K48*M48</f>
        <v>281982.24350944161</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5125.1382157802555</v>
      </c>
      <c r="N49" s="272">
        <f>K49*M49</f>
        <v>5125.1382157802555</v>
      </c>
    </row>
    <row r="50" spans="1:14">
      <c r="A50" s="161" t="s">
        <v>830</v>
      </c>
      <c r="B50" s="43" t="str">
        <f>VLOOKUP(A50,MATERIALES!A6:D373,3,FALSE)</f>
        <v>Concreto Resistencia  35 (Mpa)</v>
      </c>
      <c r="C50" s="425"/>
      <c r="D50" s="425"/>
      <c r="E50" s="425"/>
      <c r="F50" s="425"/>
      <c r="G50" s="425"/>
      <c r="H50" s="425"/>
      <c r="I50" s="425"/>
      <c r="J50" s="312" t="str">
        <f>VLOOKUP(A50,MATERIALES!A6:D642,2,FALSE)</f>
        <v>m3</v>
      </c>
      <c r="K50" s="397">
        <v>1</v>
      </c>
      <c r="L50" s="421"/>
      <c r="M50" s="402">
        <f>VLOOKUP(A50,MATERIALES!A6:D398,4,FALSE)</f>
        <v>476191.52070943278</v>
      </c>
      <c r="N50" s="272">
        <f>K50*M50</f>
        <v>476191.52070943278</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13241.818576267196</v>
      </c>
      <c r="N51" s="272">
        <f>K51*M51</f>
        <v>60912.3654508291</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824211.2678854838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31">
        <f>VLOOKUP(A60,TRANSPORTE!A2:D117,4,FALSE)</f>
        <v>1404.1158416360727</v>
      </c>
      <c r="M60" s="832"/>
      <c r="N60" s="287">
        <f>K60*L60</f>
        <v>1404.1158416360727</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1404.1158416360727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36807.216076800993</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867341.37732987897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173468.27546597581</v>
      </c>
      <c r="M84" s="862"/>
      <c r="N84" s="51"/>
    </row>
    <row r="85" spans="1:14">
      <c r="B85" s="89" t="s">
        <v>973</v>
      </c>
      <c r="C85" s="90"/>
      <c r="D85" s="90"/>
      <c r="E85" s="90"/>
      <c r="F85" s="90"/>
      <c r="G85" s="90"/>
      <c r="H85" s="90"/>
      <c r="I85" s="87"/>
      <c r="J85" s="88"/>
      <c r="K85" s="304">
        <v>0.05</v>
      </c>
      <c r="L85" s="861">
        <f>N79*K85</f>
        <v>43367.068866493952</v>
      </c>
      <c r="M85" s="862"/>
      <c r="N85" s="51"/>
    </row>
    <row r="86" spans="1:14" ht="15.75" thickBot="1">
      <c r="B86" s="91" t="s">
        <v>974</v>
      </c>
      <c r="C86" s="92"/>
      <c r="D86" s="92"/>
      <c r="E86" s="92"/>
      <c r="F86" s="92"/>
      <c r="G86" s="92"/>
      <c r="H86" s="92"/>
      <c r="I86" s="93"/>
      <c r="J86" s="94"/>
      <c r="K86" s="305">
        <v>0.05</v>
      </c>
      <c r="L86" s="863">
        <f>N79*K86</f>
        <v>43367.068866493952</v>
      </c>
      <c r="M86" s="864"/>
      <c r="N86" s="51"/>
    </row>
    <row r="87" spans="1:14" ht="15.75" thickBot="1">
      <c r="B87" s="827" t="s">
        <v>953</v>
      </c>
      <c r="C87" s="828"/>
      <c r="D87" s="828"/>
      <c r="E87" s="828"/>
      <c r="F87" s="828"/>
      <c r="G87" s="828"/>
      <c r="H87" s="828"/>
      <c r="I87" s="828"/>
      <c r="J87" s="828"/>
      <c r="K87" s="828"/>
      <c r="L87" s="828"/>
      <c r="M87" s="829"/>
      <c r="N87" s="52">
        <f>L84+L85+L86</f>
        <v>260202.41319896368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1127543.7905288427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7"/>
      <c r="J36" s="268"/>
      <c r="K36" s="269">
        <f>VLOOKUP(A36,EQUIPOS!A6:D163,4,FALSE)</f>
        <v>1121.0106820797976</v>
      </c>
      <c r="L36" s="270"/>
      <c r="M36" s="336">
        <v>2</v>
      </c>
      <c r="N36" s="272">
        <f>K36/M36</f>
        <v>560.50534103989878</v>
      </c>
    </row>
    <row r="37" spans="1:14">
      <c r="A37" s="113" t="s">
        <v>363</v>
      </c>
      <c r="B37" s="840" t="str">
        <f>VLOOKUP(A37,EQUIPOS!A7:D154,3,FALSE)</f>
        <v>Vibrador de concreto, Motor de 3 hp a 18.000 rpm Mangueras de 4 mt</v>
      </c>
      <c r="C37" s="841"/>
      <c r="D37" s="841"/>
      <c r="E37" s="841"/>
      <c r="F37" s="841"/>
      <c r="G37" s="841"/>
      <c r="H37" s="842"/>
      <c r="I37" s="421"/>
      <c r="J37" s="422"/>
      <c r="K37" s="269">
        <f>VLOOKUP(A37,EQUIPOS!A7:D164,4,FALSE)</f>
        <v>5035.8227621564429</v>
      </c>
      <c r="L37" s="335"/>
      <c r="M37" s="336">
        <v>2</v>
      </c>
      <c r="N37" s="272">
        <f>K37/M37</f>
        <v>2517.9113810782214</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1506.9662925450248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4585.3830146631444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61300.487719443838</v>
      </c>
      <c r="N48" s="272">
        <f>K48*M48</f>
        <v>281982.24350944161</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5125.1382157802555</v>
      </c>
      <c r="N49" s="272">
        <f>K49*M49</f>
        <v>5125.1382157802555</v>
      </c>
    </row>
    <row r="50" spans="1:14">
      <c r="A50" s="161" t="s">
        <v>831</v>
      </c>
      <c r="B50" s="43" t="str">
        <f>VLOOKUP(A50,MATERIALES!A6:D373,3,FALSE)</f>
        <v>Concreto Resistencia  32 (Mpa)</v>
      </c>
      <c r="C50" s="425"/>
      <c r="D50" s="425"/>
      <c r="E50" s="425"/>
      <c r="F50" s="425"/>
      <c r="G50" s="425"/>
      <c r="H50" s="425"/>
      <c r="I50" s="425"/>
      <c r="J50" s="312" t="str">
        <f>VLOOKUP(A50,MATERIALES!A6:D642,2,FALSE)</f>
        <v>m3</v>
      </c>
      <c r="K50" s="397">
        <v>1</v>
      </c>
      <c r="L50" s="421"/>
      <c r="M50" s="402">
        <f>VLOOKUP(A50,MATERIALES!A6:D398,4,FALSE)</f>
        <v>476191.52070943278</v>
      </c>
      <c r="N50" s="272">
        <f>K50*M50</f>
        <v>476191.52070943278</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13241.818576267196</v>
      </c>
      <c r="N51" s="272">
        <f>K51*M51</f>
        <v>60912.3654508291</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824211.2678854838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31">
        <f>VLOOKUP(A60,TRANSPORTE!A2:D117,4,FALSE)</f>
        <v>1404.1158416360727</v>
      </c>
      <c r="M60" s="832"/>
      <c r="N60" s="287">
        <f>K60*L60</f>
        <v>1404.1158416360727</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1404.1158416360727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30139.325850900495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860340.0925926835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172068.0185185367</v>
      </c>
      <c r="M84" s="862"/>
      <c r="N84" s="51"/>
    </row>
    <row r="85" spans="1:14">
      <c r="B85" s="89" t="s">
        <v>973</v>
      </c>
      <c r="C85" s="90"/>
      <c r="D85" s="90"/>
      <c r="E85" s="90"/>
      <c r="F85" s="90"/>
      <c r="G85" s="90"/>
      <c r="H85" s="90"/>
      <c r="I85" s="87"/>
      <c r="J85" s="88"/>
      <c r="K85" s="304">
        <v>0.05</v>
      </c>
      <c r="L85" s="861">
        <f>N79*K85</f>
        <v>43017.004629634175</v>
      </c>
      <c r="M85" s="862"/>
      <c r="N85" s="51"/>
    </row>
    <row r="86" spans="1:14" ht="15.75" thickBot="1">
      <c r="B86" s="91" t="s">
        <v>974</v>
      </c>
      <c r="C86" s="92"/>
      <c r="D86" s="92"/>
      <c r="E86" s="92"/>
      <c r="F86" s="92"/>
      <c r="G86" s="92"/>
      <c r="H86" s="92"/>
      <c r="I86" s="93"/>
      <c r="J86" s="94"/>
      <c r="K86" s="305">
        <v>0.05</v>
      </c>
      <c r="L86" s="863">
        <f>N79*K86</f>
        <v>43017.004629634175</v>
      </c>
      <c r="M86" s="864"/>
      <c r="N86" s="51"/>
    </row>
    <row r="87" spans="1:14" ht="15.75" thickBot="1">
      <c r="B87" s="827" t="s">
        <v>953</v>
      </c>
      <c r="C87" s="828"/>
      <c r="D87" s="828"/>
      <c r="E87" s="828"/>
      <c r="F87" s="828"/>
      <c r="G87" s="828"/>
      <c r="H87" s="828"/>
      <c r="I87" s="828"/>
      <c r="J87" s="828"/>
      <c r="K87" s="828"/>
      <c r="L87" s="828"/>
      <c r="M87" s="829"/>
      <c r="N87" s="52">
        <f>L84+L85+L86</f>
        <v>258102.02777780505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1118442.1203704886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7"/>
      <c r="J36" s="268"/>
      <c r="K36" s="269">
        <f>VLOOKUP(A36,EQUIPOS!A6:D163,4,FALSE)</f>
        <v>1121.0106820797976</v>
      </c>
      <c r="L36" s="270"/>
      <c r="M36" s="336">
        <v>2</v>
      </c>
      <c r="N36" s="272">
        <f>K36/M36</f>
        <v>560.50534103989878</v>
      </c>
    </row>
    <row r="37" spans="1:14">
      <c r="A37" s="113" t="s">
        <v>363</v>
      </c>
      <c r="B37" s="840" t="str">
        <f>VLOOKUP(A37,EQUIPOS!A7:D154,3,FALSE)</f>
        <v>Vibrador de concreto, Motor de 3 hp a 18.000 rpm Mangueras de 4 mt</v>
      </c>
      <c r="C37" s="841"/>
      <c r="D37" s="841"/>
      <c r="E37" s="841"/>
      <c r="F37" s="841"/>
      <c r="G37" s="841"/>
      <c r="H37" s="842"/>
      <c r="I37" s="421"/>
      <c r="J37" s="422"/>
      <c r="K37" s="269">
        <f>VLOOKUP(A37,EQUIPOS!A7:D164,4,FALSE)</f>
        <v>5035.8227621564429</v>
      </c>
      <c r="L37" s="335"/>
      <c r="M37" s="336">
        <v>2</v>
      </c>
      <c r="N37" s="272">
        <f>K37/M37</f>
        <v>2517.9113810782214</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1506.9662925450248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4585.3830146631444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829</v>
      </c>
      <c r="B48" s="43" t="str">
        <f>VLOOKUP(A48,MATERIALES!A5:D373,3,FALSE)</f>
        <v>Concreto Resistencia  28 (Mpa)</v>
      </c>
      <c r="C48" s="281"/>
      <c r="D48" s="281"/>
      <c r="E48" s="281"/>
      <c r="F48" s="281"/>
      <c r="G48" s="281"/>
      <c r="H48" s="281"/>
      <c r="I48" s="281"/>
      <c r="J48" s="311" t="str">
        <f>VLOOKUP(A48,MATERIALES!A4:D640,2,FALSE)</f>
        <v>m3</v>
      </c>
      <c r="K48" s="282">
        <v>1</v>
      </c>
      <c r="L48" s="267"/>
      <c r="M48" s="402">
        <f>VLOOKUP(A48,MATERIALES!A5:D396,4,FALSE)</f>
        <v>451335.3699031712</v>
      </c>
      <c r="N48" s="272">
        <f>K48*M48</f>
        <v>451335.3699031712</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5125.1382157802555</v>
      </c>
      <c r="N49" s="272">
        <f>K49*M49</f>
        <v>5125.1382157802555</v>
      </c>
    </row>
    <row r="50" spans="1:14">
      <c r="A50" s="161" t="s">
        <v>873</v>
      </c>
      <c r="B50" s="43" t="str">
        <f>VLOOKUP(A50,MATERIALES!A6:D373,3,FALSE)</f>
        <v>FORMALETA (Depende para que sea el Concreto)</v>
      </c>
      <c r="C50" s="425"/>
      <c r="D50" s="425"/>
      <c r="E50" s="425"/>
      <c r="F50" s="425"/>
      <c r="G50" s="425"/>
      <c r="H50" s="425"/>
      <c r="I50" s="425"/>
      <c r="J50" s="312" t="str">
        <f>VLOOKUP(A50,MATERIALES!A6:D642,2,FALSE)</f>
        <v>m2</v>
      </c>
      <c r="K50" s="397">
        <v>4.5999999999999996</v>
      </c>
      <c r="L50" s="421"/>
      <c r="M50" s="402">
        <f>VLOOKUP(A50,MATERIALES!A6:D398,4,FALSE)</f>
        <v>13241.818576267196</v>
      </c>
      <c r="N50" s="272">
        <f>K50*M50</f>
        <v>60912.3654508291</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517372.87356978055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31">
        <f>VLOOKUP(A60,TRANSPORTE!A2:D117,4,FALSE)</f>
        <v>1404.1158416360727</v>
      </c>
      <c r="M60" s="832"/>
      <c r="N60" s="287">
        <f>K60*L60</f>
        <v>1404.1158416360727</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1404.1158416360727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30139.325850900495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553501.69827698031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110700.33965539606</v>
      </c>
      <c r="M84" s="862"/>
      <c r="N84" s="51"/>
    </row>
    <row r="85" spans="1:14">
      <c r="B85" s="89" t="s">
        <v>973</v>
      </c>
      <c r="C85" s="90"/>
      <c r="D85" s="90"/>
      <c r="E85" s="90"/>
      <c r="F85" s="90"/>
      <c r="G85" s="90"/>
      <c r="H85" s="90"/>
      <c r="I85" s="87"/>
      <c r="J85" s="88"/>
      <c r="K85" s="304">
        <v>0.05</v>
      </c>
      <c r="L85" s="861">
        <f>N79*K85</f>
        <v>27675.084913849016</v>
      </c>
      <c r="M85" s="862"/>
      <c r="N85" s="51"/>
    </row>
    <row r="86" spans="1:14" ht="15.75" thickBot="1">
      <c r="B86" s="91" t="s">
        <v>974</v>
      </c>
      <c r="C86" s="92"/>
      <c r="D86" s="92"/>
      <c r="E86" s="92"/>
      <c r="F86" s="92"/>
      <c r="G86" s="92"/>
      <c r="H86" s="92"/>
      <c r="I86" s="93"/>
      <c r="J86" s="94"/>
      <c r="K86" s="305">
        <v>0.05</v>
      </c>
      <c r="L86" s="863">
        <f>N79*K86</f>
        <v>27675.084913849016</v>
      </c>
      <c r="M86" s="864"/>
      <c r="N86" s="51"/>
    </row>
    <row r="87" spans="1:14" ht="15.75" thickBot="1">
      <c r="B87" s="827" t="s">
        <v>953</v>
      </c>
      <c r="C87" s="828"/>
      <c r="D87" s="828"/>
      <c r="E87" s="828"/>
      <c r="F87" s="828"/>
      <c r="G87" s="828"/>
      <c r="H87" s="828"/>
      <c r="I87" s="828"/>
      <c r="J87" s="828"/>
      <c r="K87" s="828"/>
      <c r="L87" s="828"/>
      <c r="M87" s="829"/>
      <c r="N87" s="52">
        <f>L84+L85+L86</f>
        <v>166050.50948309409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719552.20776007441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112</v>
      </c>
      <c r="B36" s="840" t="str">
        <f>VLOOKUP(A36,EQUIPOS!A6:D154,3,FALSE)</f>
        <v xml:space="preserve">Aspersor manual
</v>
      </c>
      <c r="C36" s="841"/>
      <c r="D36" s="841"/>
      <c r="E36" s="841"/>
      <c r="F36" s="841"/>
      <c r="G36" s="841"/>
      <c r="H36" s="842"/>
      <c r="I36" s="267"/>
      <c r="J36" s="268"/>
      <c r="K36" s="269">
        <f>VLOOKUP(A36,EQUIPOS!A6:D163,4,FALSE)</f>
        <v>1121.0106820797976</v>
      </c>
      <c r="L36" s="270"/>
      <c r="M36" s="336">
        <v>2</v>
      </c>
      <c r="N36" s="272">
        <f>K36/M36</f>
        <v>560.50534103989878</v>
      </c>
    </row>
    <row r="37" spans="1:14">
      <c r="A37" s="113" t="s">
        <v>363</v>
      </c>
      <c r="B37" s="840" t="str">
        <f>VLOOKUP(A37,EQUIPOS!A7:D154,3,FALSE)</f>
        <v>Vibrador de concreto, Motor de 3 hp a 18.000 rpm Mangueras de 4 mt</v>
      </c>
      <c r="C37" s="841"/>
      <c r="D37" s="841"/>
      <c r="E37" s="841"/>
      <c r="F37" s="841"/>
      <c r="G37" s="841"/>
      <c r="H37" s="842"/>
      <c r="I37" s="421"/>
      <c r="J37" s="422"/>
      <c r="K37" s="269">
        <f>VLOOKUP(A37,EQUIPOS!A7:D164,4,FALSE)</f>
        <v>5035.8227621564429</v>
      </c>
      <c r="L37" s="335"/>
      <c r="M37" s="336">
        <v>2</v>
      </c>
      <c r="N37" s="272">
        <f>K37/M37</f>
        <v>2517.9113810782214</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1506.9662925450248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4585.3830146631444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832</v>
      </c>
      <c r="B48" s="43" t="str">
        <f>VLOOKUP(A48,MATERIALES!A5:D373,3,FALSE)</f>
        <v>Concreto Resistencia  21 (Mpa)</v>
      </c>
      <c r="C48" s="281"/>
      <c r="D48" s="281"/>
      <c r="E48" s="281"/>
      <c r="F48" s="281"/>
      <c r="G48" s="281"/>
      <c r="H48" s="281"/>
      <c r="I48" s="281"/>
      <c r="J48" s="311" t="str">
        <f>VLOOKUP(A48,MATERIALES!A4:D640,2,FALSE)</f>
        <v>m3</v>
      </c>
      <c r="K48" s="282">
        <v>1</v>
      </c>
      <c r="L48" s="267"/>
      <c r="M48" s="402">
        <f>VLOOKUP(A48,MATERIALES!A5:D396,4,FALSE)</f>
        <v>429095.65602388448</v>
      </c>
      <c r="N48" s="272">
        <f>K48*M48</f>
        <v>429095.65602388448</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5125.1382157802555</v>
      </c>
      <c r="N49" s="272">
        <f>K49*M49</f>
        <v>5125.1382157802555</v>
      </c>
    </row>
    <row r="50" spans="1:14">
      <c r="A50" s="161"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4.5999999999999996</v>
      </c>
      <c r="L50" s="421"/>
      <c r="M50" s="402">
        <f>VLOOKUP(A50,MATERIALES!A6:D398,4,FALSE)</f>
        <v>4947.0446098265011</v>
      </c>
      <c r="N50" s="272">
        <f>K50*M50</f>
        <v>22756.405205201903</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7" t="s">
        <v>953</v>
      </c>
      <c r="C55" s="828"/>
      <c r="D55" s="828"/>
      <c r="E55" s="828"/>
      <c r="F55" s="828"/>
      <c r="G55" s="828"/>
      <c r="H55" s="828"/>
      <c r="I55" s="828"/>
      <c r="J55" s="828"/>
      <c r="K55" s="828"/>
      <c r="L55" s="828"/>
      <c r="M55" s="829"/>
      <c r="N55" s="394">
        <f>SUM(N48:N54)</f>
        <v>456977.19944486662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31">
        <f>VLOOKUP(A60,TRANSPORTE!A2:D117,4,FALSE)</f>
        <v>1404.1158416360727</v>
      </c>
      <c r="M60" s="832"/>
      <c r="N60" s="287">
        <f>K60*L60</f>
        <v>1404.1158416360727</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1404.1158416360727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2"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16</v>
      </c>
      <c r="N71" s="395">
        <f>K71/M71</f>
        <v>23471.435624999998</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30139.325850900495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493106.02415206633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98621.204830413277</v>
      </c>
      <c r="M84" s="862"/>
      <c r="N84" s="51"/>
    </row>
    <row r="85" spans="1:14">
      <c r="B85" s="89" t="s">
        <v>973</v>
      </c>
      <c r="C85" s="90"/>
      <c r="D85" s="90"/>
      <c r="E85" s="90"/>
      <c r="F85" s="90"/>
      <c r="G85" s="90"/>
      <c r="H85" s="90"/>
      <c r="I85" s="87"/>
      <c r="J85" s="88"/>
      <c r="K85" s="304">
        <v>0.05</v>
      </c>
      <c r="L85" s="861">
        <f>N79*K85</f>
        <v>24655.301207603319</v>
      </c>
      <c r="M85" s="862"/>
      <c r="N85" s="51"/>
    </row>
    <row r="86" spans="1:14" ht="15.75" thickBot="1">
      <c r="B86" s="91" t="s">
        <v>974</v>
      </c>
      <c r="C86" s="92"/>
      <c r="D86" s="92"/>
      <c r="E86" s="92"/>
      <c r="F86" s="92"/>
      <c r="G86" s="92"/>
      <c r="H86" s="92"/>
      <c r="I86" s="93"/>
      <c r="J86" s="94"/>
      <c r="K86" s="305">
        <v>0.05</v>
      </c>
      <c r="L86" s="863">
        <f>N79*K86</f>
        <v>24655.301207603319</v>
      </c>
      <c r="M86" s="864"/>
      <c r="N86" s="51"/>
    </row>
    <row r="87" spans="1:14" ht="15.75" thickBot="1">
      <c r="B87" s="827" t="s">
        <v>953</v>
      </c>
      <c r="C87" s="828"/>
      <c r="D87" s="828"/>
      <c r="E87" s="828"/>
      <c r="F87" s="828"/>
      <c r="G87" s="828"/>
      <c r="H87" s="828"/>
      <c r="I87" s="828"/>
      <c r="J87" s="828"/>
      <c r="K87" s="828"/>
      <c r="L87" s="828"/>
      <c r="M87" s="829"/>
      <c r="N87" s="52">
        <f>L84+L85+L86</f>
        <v>147931.80724561992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641037.83139768627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ht="25.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257</v>
      </c>
      <c r="B36" s="840" t="str">
        <f>VLOOKUP(A36,EQUIPOS!A6:D154,3,FALSE)</f>
        <v>Mezcladora de concreto 1 bulto</v>
      </c>
      <c r="C36" s="841"/>
      <c r="D36" s="841"/>
      <c r="E36" s="841"/>
      <c r="F36" s="841"/>
      <c r="G36" s="841"/>
      <c r="H36" s="842"/>
      <c r="I36" s="267"/>
      <c r="J36" s="268"/>
      <c r="K36" s="269">
        <f>VLOOKUP(A36,EQUIPOS!A6:D163,4,FALSE)</f>
        <v>4552.0092116600072</v>
      </c>
      <c r="L36" s="270"/>
      <c r="M36" s="336">
        <v>1</v>
      </c>
      <c r="N36" s="272">
        <f>K36/M36</f>
        <v>4552.0092116600072</v>
      </c>
    </row>
    <row r="37" spans="1:14">
      <c r="A37" s="113" t="s">
        <v>363</v>
      </c>
      <c r="B37" s="840" t="str">
        <f>VLOOKUP(A37,EQUIPOS!A7:D154,3,FALSE)</f>
        <v>Vibrador de concreto, Motor de 3 hp a 18.000 rpm Mangueras de 4 mt</v>
      </c>
      <c r="C37" s="841"/>
      <c r="D37" s="841"/>
      <c r="E37" s="841"/>
      <c r="F37" s="841"/>
      <c r="G37" s="841"/>
      <c r="H37" s="842"/>
      <c r="I37" s="421"/>
      <c r="J37" s="422"/>
      <c r="K37" s="269">
        <f>VLOOKUP(A37,EQUIPOS!A7:D164,4,FALSE)</f>
        <v>5035.8227621564429</v>
      </c>
      <c r="L37" s="335"/>
      <c r="M37" s="336">
        <v>1</v>
      </c>
      <c r="N37" s="272">
        <f>K37/M37</f>
        <v>5035.8227621564429</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N81*M41</f>
        <v>3796.3137725900497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13384.145746406499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0.95</v>
      </c>
      <c r="L48" s="267"/>
      <c r="M48" s="402">
        <f>VLOOKUP(A48,MATERIALES!A5:D396,4,FALSE)</f>
        <v>59254.600993255212</v>
      </c>
      <c r="N48" s="272">
        <f>K48*M48</f>
        <v>56291.870943592447</v>
      </c>
    </row>
    <row r="49" spans="1:14">
      <c r="A49" s="161" t="s">
        <v>774</v>
      </c>
      <c r="B49" s="43" t="str">
        <f>VLOOKUP(A49,MATERIALES!A6:D373,3,FALSE)</f>
        <v>Agua</v>
      </c>
      <c r="C49" s="425"/>
      <c r="D49" s="425"/>
      <c r="E49" s="425"/>
      <c r="F49" s="425"/>
      <c r="G49" s="425"/>
      <c r="H49" s="425"/>
      <c r="I49" s="425"/>
      <c r="J49" s="312" t="str">
        <f>VLOOKUP(A49,MATERIALES!A5:D641,2,FALSE)</f>
        <v>lt</v>
      </c>
      <c r="K49" s="397">
        <v>170</v>
      </c>
      <c r="L49" s="421"/>
      <c r="M49" s="402">
        <f>VLOOKUP(A49,MATERIALES!A6:D397,4,FALSE)</f>
        <v>1.4291462206165451</v>
      </c>
      <c r="N49" s="272">
        <f>K49*M49</f>
        <v>242.95485750481265</v>
      </c>
    </row>
    <row r="50" spans="1:14">
      <c r="A50" s="161" t="s">
        <v>802</v>
      </c>
      <c r="B50" s="43" t="str">
        <f>VLOOKUP(A50,MATERIALES!A6:D373,3,FALSE)</f>
        <v>Arena lavada</v>
      </c>
      <c r="C50" s="425"/>
      <c r="D50" s="425"/>
      <c r="E50" s="425"/>
      <c r="F50" s="425"/>
      <c r="G50" s="425"/>
      <c r="H50" s="425"/>
      <c r="I50" s="425"/>
      <c r="J50" s="312" t="str">
        <f>VLOOKUP(A50,MATERIALES!A6:D642,2,FALSE)</f>
        <v>m3</v>
      </c>
      <c r="K50" s="397">
        <v>0.55000000000000004</v>
      </c>
      <c r="L50" s="421"/>
      <c r="M50" s="402">
        <f>VLOOKUP(A50,MATERIALES!A6:D398,4,FALSE)</f>
        <v>55626.768279382442</v>
      </c>
      <c r="N50" s="272">
        <f>K50*M50</f>
        <v>30594.722553660347</v>
      </c>
    </row>
    <row r="51" spans="1:14">
      <c r="A51" s="161" t="s">
        <v>804</v>
      </c>
      <c r="B51" s="43" t="str">
        <f>VLOOKUP(A51,MATERIALES!A6:D373,3,FALSE)</f>
        <v>Cemento gris</v>
      </c>
      <c r="C51" s="425"/>
      <c r="D51" s="425"/>
      <c r="E51" s="425"/>
      <c r="F51" s="425"/>
      <c r="G51" s="425"/>
      <c r="H51" s="425"/>
      <c r="I51" s="425"/>
      <c r="J51" s="312" t="str">
        <f>VLOOKUP(A51,MATERIALES!A6:D643,2,FALSE)</f>
        <v>kg</v>
      </c>
      <c r="K51" s="397">
        <v>300</v>
      </c>
      <c r="L51" s="421"/>
      <c r="M51" s="402">
        <f>VLOOKUP(A51,MATERIALES!A6:D399,4,FALSE)</f>
        <v>510.41041149947716</v>
      </c>
      <c r="N51" s="272">
        <f>K51*M51</f>
        <v>153123.12344984314</v>
      </c>
    </row>
    <row r="52" spans="1:14">
      <c r="A52" s="161" t="s">
        <v>867</v>
      </c>
      <c r="B52" s="43" t="str">
        <f>VLOOKUP(A52,MATERIALES!A7:D373,3,FALSE)</f>
        <v>Formaleta (gaviones, juntas de bordillos, juntas de cunetas, muros, concretos clase D,E, F y G)</v>
      </c>
      <c r="C52" s="425"/>
      <c r="D52" s="425"/>
      <c r="E52" s="425"/>
      <c r="F52" s="425"/>
      <c r="G52" s="425"/>
      <c r="H52" s="425"/>
      <c r="I52" s="425"/>
      <c r="J52" s="312" t="str">
        <f>VLOOKUP(A52,MATERIALES!A6:D644,2,FALSE)</f>
        <v>m2</v>
      </c>
      <c r="K52" s="397">
        <v>3.1</v>
      </c>
      <c r="L52" s="421"/>
      <c r="M52" s="402">
        <f>VLOOKUP(A52,MATERIALES!A7:D400,4,FALSE)</f>
        <v>4947.0446098265011</v>
      </c>
      <c r="N52" s="272">
        <f>K52*M52</f>
        <v>15335.838290462154</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7" t="s">
        <v>953</v>
      </c>
      <c r="C59" s="828"/>
      <c r="D59" s="828"/>
      <c r="E59" s="828"/>
      <c r="F59" s="828"/>
      <c r="G59" s="828"/>
      <c r="H59" s="828"/>
      <c r="I59" s="828"/>
      <c r="J59" s="828"/>
      <c r="K59" s="828"/>
      <c r="L59" s="828"/>
      <c r="M59" s="829"/>
      <c r="N59" s="394">
        <f>SUM(N48:N58)</f>
        <v>255588.5100950629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831">
        <f>VLOOKUP(A64,TRANSPORTE!A2:D117,4,FALSE)</f>
        <v>1404.1158416360727</v>
      </c>
      <c r="M64" s="832"/>
      <c r="N64" s="287">
        <f>K64*L64</f>
        <v>772.26371289984002</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831">
        <f>VLOOKUP(A65,TRANSPORTE!A3:D117,4,FALSE)</f>
        <v>1404.1158416360727</v>
      </c>
      <c r="M65" s="832"/>
      <c r="N65" s="287">
        <f>K65*L65</f>
        <v>1333.9100495542689</v>
      </c>
    </row>
    <row r="66" spans="1:15">
      <c r="B66" s="46"/>
      <c r="C66" s="47"/>
      <c r="D66" s="47"/>
      <c r="E66" s="47"/>
      <c r="F66" s="47"/>
      <c r="G66" s="47"/>
      <c r="H66" s="311"/>
      <c r="I66" s="279"/>
      <c r="J66" s="286"/>
      <c r="K66" s="279"/>
      <c r="L66" s="831"/>
      <c r="M66" s="832"/>
      <c r="N66" s="287"/>
    </row>
    <row r="67" spans="1:15">
      <c r="B67" s="46"/>
      <c r="C67" s="47"/>
      <c r="D67" s="47"/>
      <c r="E67" s="47"/>
      <c r="F67" s="47"/>
      <c r="G67" s="47"/>
      <c r="H67" s="311"/>
      <c r="I67" s="279"/>
      <c r="J67" s="286"/>
      <c r="K67" s="279"/>
      <c r="L67" s="831"/>
      <c r="M67" s="83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2106.1737624541088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8</v>
      </c>
      <c r="N75" s="395">
        <f>K75/M75</f>
        <v>62590.494999999995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75926.27545180099</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N43+N59+N70+N81</f>
        <v>347005.1050557245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69401.021011144898</v>
      </c>
      <c r="M88" s="862"/>
      <c r="N88" s="51"/>
    </row>
    <row r="89" spans="1:14">
      <c r="B89" s="89" t="s">
        <v>973</v>
      </c>
      <c r="C89" s="90"/>
      <c r="D89" s="90"/>
      <c r="E89" s="90"/>
      <c r="F89" s="90"/>
      <c r="G89" s="90"/>
      <c r="H89" s="90"/>
      <c r="I89" s="87"/>
      <c r="J89" s="88"/>
      <c r="K89" s="304">
        <v>0.05</v>
      </c>
      <c r="L89" s="861">
        <f>N83*K89</f>
        <v>17350.255252786224</v>
      </c>
      <c r="M89" s="862"/>
      <c r="N89" s="51"/>
    </row>
    <row r="90" spans="1:14" ht="15.75" thickBot="1">
      <c r="B90" s="91" t="s">
        <v>974</v>
      </c>
      <c r="C90" s="92"/>
      <c r="D90" s="92"/>
      <c r="E90" s="92"/>
      <c r="F90" s="92"/>
      <c r="G90" s="92"/>
      <c r="H90" s="92"/>
      <c r="I90" s="93"/>
      <c r="J90" s="94"/>
      <c r="K90" s="305">
        <v>0.05</v>
      </c>
      <c r="L90" s="863">
        <f>N83*K90</f>
        <v>17350.255252786224</v>
      </c>
      <c r="M90" s="864"/>
      <c r="N90" s="51"/>
    </row>
    <row r="91" spans="1:14" ht="15.75" thickBot="1">
      <c r="B91" s="827" t="s">
        <v>953</v>
      </c>
      <c r="C91" s="828"/>
      <c r="D91" s="828"/>
      <c r="E91" s="828"/>
      <c r="F91" s="828"/>
      <c r="G91" s="828"/>
      <c r="H91" s="828"/>
      <c r="I91" s="828"/>
      <c r="J91" s="828"/>
      <c r="K91" s="828"/>
      <c r="L91" s="828"/>
      <c r="M91" s="829"/>
      <c r="N91" s="52">
        <f>L88+L89+L90</f>
        <v>104101.53151671735</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451106.63657244184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257</v>
      </c>
      <c r="B36" s="840" t="str">
        <f>VLOOKUP(A36,EQUIPOS!A6:D154,3,FALSE)</f>
        <v>Mezcladora de concreto 1 bulto</v>
      </c>
      <c r="C36" s="841"/>
      <c r="D36" s="841"/>
      <c r="E36" s="841"/>
      <c r="F36" s="841"/>
      <c r="G36" s="841"/>
      <c r="H36" s="842"/>
      <c r="I36" s="267"/>
      <c r="J36" s="268"/>
      <c r="K36" s="269">
        <f>VLOOKUP(A36,EQUIPOS!A6:D163,4,FALSE)</f>
        <v>4552.0092116600072</v>
      </c>
      <c r="L36" s="270"/>
      <c r="M36" s="336">
        <v>1</v>
      </c>
      <c r="N36" s="272">
        <f>K36/M36</f>
        <v>4552.0092116600072</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N81*M41</f>
        <v>3796.3137725900497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8348.3229842500568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0.84</v>
      </c>
      <c r="L48" s="267"/>
      <c r="M48" s="402">
        <f>VLOOKUP(A48,MATERIALES!A5:D396,4,FALSE)</f>
        <v>59254.600993255212</v>
      </c>
      <c r="N48" s="272">
        <f>K48*M48</f>
        <v>49773.864834334374</v>
      </c>
    </row>
    <row r="49" spans="1:14">
      <c r="A49" s="161" t="s">
        <v>774</v>
      </c>
      <c r="B49" s="43" t="str">
        <f>VLOOKUP(A49,MATERIALES!A6:D373,3,FALSE)</f>
        <v>Agua</v>
      </c>
      <c r="C49" s="425"/>
      <c r="D49" s="425"/>
      <c r="E49" s="425"/>
      <c r="F49" s="425"/>
      <c r="G49" s="425"/>
      <c r="H49" s="425"/>
      <c r="I49" s="425"/>
      <c r="J49" s="312" t="str">
        <f>VLOOKUP(A49,MATERIALES!A5:D641,2,FALSE)</f>
        <v>lt</v>
      </c>
      <c r="K49" s="397">
        <v>185</v>
      </c>
      <c r="L49" s="421"/>
      <c r="M49" s="402">
        <f>VLOOKUP(A49,MATERIALES!A6:D397,4,FALSE)</f>
        <v>1.4291462206165451</v>
      </c>
      <c r="N49" s="272">
        <f>K49*M49</f>
        <v>264.39205081406084</v>
      </c>
    </row>
    <row r="50" spans="1:14">
      <c r="A50" s="161" t="s">
        <v>802</v>
      </c>
      <c r="B50" s="43" t="str">
        <f>VLOOKUP(A50,MATERIALES!A6:D373,3,FALSE)</f>
        <v>Arena lavada</v>
      </c>
      <c r="C50" s="425"/>
      <c r="D50" s="425"/>
      <c r="E50" s="425"/>
      <c r="F50" s="425"/>
      <c r="G50" s="425"/>
      <c r="H50" s="425"/>
      <c r="I50" s="425"/>
      <c r="J50" s="312" t="str">
        <f>VLOOKUP(A50,MATERIALES!A6:D642,2,FALSE)</f>
        <v>m3</v>
      </c>
      <c r="K50" s="397">
        <v>0.63</v>
      </c>
      <c r="L50" s="421"/>
      <c r="M50" s="402">
        <f>VLOOKUP(A50,MATERIALES!A6:D398,4,FALSE)</f>
        <v>55626.768279382442</v>
      </c>
      <c r="N50" s="272">
        <f>K50*M50</f>
        <v>35044.864016010943</v>
      </c>
    </row>
    <row r="51" spans="1:14">
      <c r="A51" s="161" t="s">
        <v>804</v>
      </c>
      <c r="B51" s="43" t="str">
        <f>VLOOKUP(A51,MATERIALES!A6:D373,3,FALSE)</f>
        <v>Cemento gris</v>
      </c>
      <c r="C51" s="425"/>
      <c r="D51" s="425"/>
      <c r="E51" s="425"/>
      <c r="F51" s="425"/>
      <c r="G51" s="425"/>
      <c r="H51" s="425"/>
      <c r="I51" s="425"/>
      <c r="J51" s="312" t="str">
        <f>VLOOKUP(A51,MATERIALES!A6:D643,2,FALSE)</f>
        <v>kg</v>
      </c>
      <c r="K51" s="397">
        <v>260</v>
      </c>
      <c r="L51" s="421"/>
      <c r="M51" s="402">
        <f>VLOOKUP(A51,MATERIALES!A6:D399,4,FALSE)</f>
        <v>510.41041149947716</v>
      </c>
      <c r="N51" s="272">
        <f>K51*M51</f>
        <v>132706.70698986406</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7" t="s">
        <v>953</v>
      </c>
      <c r="C59" s="828"/>
      <c r="D59" s="828"/>
      <c r="E59" s="828"/>
      <c r="F59" s="828"/>
      <c r="G59" s="828"/>
      <c r="H59" s="828"/>
      <c r="I59" s="828"/>
      <c r="J59" s="828"/>
      <c r="K59" s="828"/>
      <c r="L59" s="828"/>
      <c r="M59" s="829"/>
      <c r="N59" s="394">
        <f>SUM(N48:N58)</f>
        <v>217789.82789102342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831">
        <f>VLOOKUP(A64,TRANSPORTE!A2:D117,4,FALSE)</f>
        <v>1404.1158416360727</v>
      </c>
      <c r="M64" s="832"/>
      <c r="N64" s="287">
        <f>K64*L64</f>
        <v>884.59298023072574</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831">
        <f>VLOOKUP(A65,TRANSPORTE!A3:D117,4,FALSE)</f>
        <v>1404.1158416360727</v>
      </c>
      <c r="M65" s="832"/>
      <c r="N65" s="287">
        <f>K65*L65</f>
        <v>1179.457306974301</v>
      </c>
    </row>
    <row r="66" spans="1:15">
      <c r="B66" s="46"/>
      <c r="C66" s="47"/>
      <c r="D66" s="47"/>
      <c r="E66" s="47"/>
      <c r="F66" s="47"/>
      <c r="G66" s="47"/>
      <c r="H66" s="311"/>
      <c r="I66" s="279"/>
      <c r="J66" s="286"/>
      <c r="K66" s="279"/>
      <c r="L66" s="831"/>
      <c r="M66" s="832"/>
      <c r="N66" s="287"/>
    </row>
    <row r="67" spans="1:15">
      <c r="B67" s="46"/>
      <c r="C67" s="47"/>
      <c r="D67" s="47"/>
      <c r="E67" s="47"/>
      <c r="F67" s="47"/>
      <c r="G67" s="47"/>
      <c r="H67" s="311"/>
      <c r="I67" s="279"/>
      <c r="J67" s="286"/>
      <c r="K67" s="279"/>
      <c r="L67" s="831"/>
      <c r="M67" s="83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2064.0502872050265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8</v>
      </c>
      <c r="N75" s="395">
        <f>K75/M75</f>
        <v>62590.494999999995</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75926.27545180099</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N43+N59+N70+N81</f>
        <v>304128.4766142795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60825.6953228559</v>
      </c>
      <c r="M88" s="862"/>
      <c r="N88" s="51"/>
    </row>
    <row r="89" spans="1:14">
      <c r="B89" s="89" t="s">
        <v>973</v>
      </c>
      <c r="C89" s="90"/>
      <c r="D89" s="90"/>
      <c r="E89" s="90"/>
      <c r="F89" s="90"/>
      <c r="G89" s="90"/>
      <c r="H89" s="90"/>
      <c r="I89" s="87"/>
      <c r="J89" s="88"/>
      <c r="K89" s="304">
        <v>0.05</v>
      </c>
      <c r="L89" s="861">
        <f>N83*K89</f>
        <v>15206.423830713975</v>
      </c>
      <c r="M89" s="862"/>
      <c r="N89" s="51"/>
    </row>
    <row r="90" spans="1:14" ht="15.75" thickBot="1">
      <c r="B90" s="91" t="s">
        <v>974</v>
      </c>
      <c r="C90" s="92"/>
      <c r="D90" s="92"/>
      <c r="E90" s="92"/>
      <c r="F90" s="92"/>
      <c r="G90" s="92"/>
      <c r="H90" s="92"/>
      <c r="I90" s="93"/>
      <c r="J90" s="94"/>
      <c r="K90" s="305">
        <v>0.05</v>
      </c>
      <c r="L90" s="863">
        <f>N83*K90</f>
        <v>15206.423830713975</v>
      </c>
      <c r="M90" s="864"/>
      <c r="N90" s="51"/>
    </row>
    <row r="91" spans="1:14" ht="15.75" thickBot="1">
      <c r="B91" s="827" t="s">
        <v>953</v>
      </c>
      <c r="C91" s="828"/>
      <c r="D91" s="828"/>
      <c r="E91" s="828"/>
      <c r="F91" s="828"/>
      <c r="G91" s="828"/>
      <c r="H91" s="828"/>
      <c r="I91" s="828"/>
      <c r="J91" s="828"/>
      <c r="K91" s="828"/>
      <c r="L91" s="828"/>
      <c r="M91" s="829"/>
      <c r="N91" s="52">
        <f>L88+L89+L90</f>
        <v>91238.542984283849</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395367.01959856332</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257</v>
      </c>
      <c r="B36" s="840" t="str">
        <f>VLOOKUP(A36,EQUIPOS!A6:D154,3,FALSE)</f>
        <v>Mezcladora de concreto 1 bulto</v>
      </c>
      <c r="C36" s="841"/>
      <c r="D36" s="841"/>
      <c r="E36" s="841"/>
      <c r="F36" s="841"/>
      <c r="G36" s="841"/>
      <c r="H36" s="842"/>
      <c r="I36" s="267"/>
      <c r="J36" s="268"/>
      <c r="K36" s="269">
        <f>VLOOKUP(A36,EQUIPOS!A6:D163,4,FALSE)</f>
        <v>4552.0092116600072</v>
      </c>
      <c r="L36" s="270"/>
      <c r="M36" s="336">
        <v>1</v>
      </c>
      <c r="N36" s="272">
        <f>K36/M36</f>
        <v>4552.0092116600072</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N81*M41</f>
        <v>3037.0510180720398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7589.0602297320474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59254.600993255212</v>
      </c>
      <c r="N48" s="272">
        <f>K48*M48</f>
        <v>29864.318900600625</v>
      </c>
    </row>
    <row r="49" spans="1:14">
      <c r="A49" s="161" t="s">
        <v>774</v>
      </c>
      <c r="B49" s="43" t="str">
        <f>VLOOKUP(A49,MATERIALES!A6:D373,3,FALSE)</f>
        <v>Agua</v>
      </c>
      <c r="C49" s="425"/>
      <c r="D49" s="425"/>
      <c r="E49" s="425"/>
      <c r="F49" s="425"/>
      <c r="G49" s="425"/>
      <c r="H49" s="425"/>
      <c r="I49" s="425"/>
      <c r="J49" s="312" t="str">
        <f>VLOOKUP(A49,MATERIALES!A5:D641,2,FALSE)</f>
        <v>lt</v>
      </c>
      <c r="K49" s="397">
        <v>111</v>
      </c>
      <c r="L49" s="421"/>
      <c r="M49" s="402">
        <f>VLOOKUP(A49,MATERIALES!A6:D397,4,FALSE)</f>
        <v>1.4291462206165451</v>
      </c>
      <c r="N49" s="272">
        <f>K49*M49</f>
        <v>158.63523048843649</v>
      </c>
    </row>
    <row r="50" spans="1:14">
      <c r="A50" s="161" t="s">
        <v>598</v>
      </c>
      <c r="B50" s="43" t="str">
        <f>VLOOKUP(A50,MATERIALES!A6:D373,3,FALSE)</f>
        <v>Piedra para concreto ciclópeo (rajón o canto rodado)</v>
      </c>
      <c r="C50" s="425"/>
      <c r="D50" s="425"/>
      <c r="E50" s="425"/>
      <c r="F50" s="425"/>
      <c r="G50" s="425"/>
      <c r="H50" s="425"/>
      <c r="I50" s="425"/>
      <c r="J50" s="312" t="str">
        <f>VLOOKUP(A50,MATERIALES!A6:D642,2,FALSE)</f>
        <v>m3</v>
      </c>
      <c r="K50" s="397">
        <v>0.4</v>
      </c>
      <c r="L50" s="421"/>
      <c r="M50" s="402">
        <f>VLOOKUP(A50,MATERIALES!A6:D398,4,FALSE)</f>
        <v>71457.311030827244</v>
      </c>
      <c r="N50" s="272">
        <f>K50*M50</f>
        <v>28582.9244123309</v>
      </c>
    </row>
    <row r="51" spans="1:14">
      <c r="A51" s="161" t="s">
        <v>802</v>
      </c>
      <c r="B51" s="43" t="str">
        <f>VLOOKUP(A51,MATERIALES!A6:D373,3,FALSE)</f>
        <v>Arena lavada</v>
      </c>
      <c r="C51" s="425"/>
      <c r="D51" s="425"/>
      <c r="E51" s="425"/>
      <c r="F51" s="425"/>
      <c r="G51" s="425"/>
      <c r="H51" s="425"/>
      <c r="I51" s="425"/>
      <c r="J51" s="312" t="str">
        <f>VLOOKUP(A51,MATERIALES!A6:D643,2,FALSE)</f>
        <v>m3</v>
      </c>
      <c r="K51" s="397">
        <v>0.378</v>
      </c>
      <c r="L51" s="421"/>
      <c r="M51" s="402">
        <f>VLOOKUP(A51,MATERIALES!A6:D399,4,FALSE)</f>
        <v>55626.768279382442</v>
      </c>
      <c r="N51" s="272">
        <f>K51*M51</f>
        <v>21026.918409606562</v>
      </c>
    </row>
    <row r="52" spans="1:14">
      <c r="A52" s="161" t="s">
        <v>804</v>
      </c>
      <c r="B52" s="43" t="str">
        <f>VLOOKUP(A52,MATERIALES!A7:D373,3,FALSE)</f>
        <v>Cemento gris</v>
      </c>
      <c r="C52" s="425"/>
      <c r="D52" s="425"/>
      <c r="E52" s="425"/>
      <c r="F52" s="425"/>
      <c r="G52" s="425"/>
      <c r="H52" s="425"/>
      <c r="I52" s="425"/>
      <c r="J52" s="312" t="str">
        <f>VLOOKUP(A52,MATERIALES!A6:D644,2,FALSE)</f>
        <v>kg</v>
      </c>
      <c r="K52" s="397">
        <v>156</v>
      </c>
      <c r="L52" s="421"/>
      <c r="M52" s="402">
        <f>VLOOKUP(A52,MATERIALES!A7:D400,4,FALSE)</f>
        <v>510.41041149947716</v>
      </c>
      <c r="N52" s="272">
        <f>K52*M52</f>
        <v>79624.024193918434</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7" t="s">
        <v>953</v>
      </c>
      <c r="C59" s="828"/>
      <c r="D59" s="828"/>
      <c r="E59" s="828"/>
      <c r="F59" s="828"/>
      <c r="G59" s="828"/>
      <c r="H59" s="828"/>
      <c r="I59" s="828"/>
      <c r="J59" s="828"/>
      <c r="K59" s="828"/>
      <c r="L59" s="828"/>
      <c r="M59" s="829"/>
      <c r="N59" s="394">
        <f>SUM(N48:N58)</f>
        <v>159256.82114694495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831">
        <f>VLOOKUP(A64,TRANSPORTE!A2:D117,4,FALSE)</f>
        <v>1404.1158416360727</v>
      </c>
      <c r="M64" s="832"/>
      <c r="N64" s="287">
        <f>K64*L64</f>
        <v>530.75578813843549</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831">
        <f>VLOOKUP(A65,TRANSPORTE!A3:D117,4,FALSE)</f>
        <v>1404.1158416360727</v>
      </c>
      <c r="M65" s="832"/>
      <c r="N65" s="287">
        <f>K65*L65</f>
        <v>707.67438418458062</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831">
        <f>VLOOKUP(A66,TRANSPORTE!A3:D117,4,FALSE)</f>
        <v>1404.1158416360727</v>
      </c>
      <c r="M66" s="832"/>
      <c r="N66" s="287">
        <f>K66*L66</f>
        <v>561.64633665442909</v>
      </c>
    </row>
    <row r="67" spans="1:15">
      <c r="B67" s="46"/>
      <c r="C67" s="47"/>
      <c r="D67" s="47"/>
      <c r="E67" s="47"/>
      <c r="F67" s="47"/>
      <c r="G67" s="47"/>
      <c r="H67" s="311"/>
      <c r="I67" s="279"/>
      <c r="J67" s="286"/>
      <c r="K67" s="279"/>
      <c r="L67" s="831"/>
      <c r="M67" s="83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f>N64+N65+N66+N67+N68</f>
        <v>1800.076508977445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s="162" t="s">
        <v>19</v>
      </c>
      <c r="B75" s="49" t="str">
        <f>VLOOKUP(A75,'MANO DE OBRA'!A8:D68,3,FALSE)</f>
        <v>Obrero (8)</v>
      </c>
      <c r="C75" s="47"/>
      <c r="D75" s="47"/>
      <c r="E75" s="47"/>
      <c r="F75" s="47"/>
      <c r="G75" s="47"/>
      <c r="H75" s="47"/>
      <c r="I75" s="292">
        <f>K75/J75*100</f>
        <v>270661.59999999998</v>
      </c>
      <c r="J75" s="293">
        <v>185</v>
      </c>
      <c r="K75" s="294">
        <f>VLOOKUP(A75,'MANO DE OBRA'!A8:D99,4,FALSE)</f>
        <v>500723.95999999996</v>
      </c>
      <c r="L75" s="50"/>
      <c r="M75" s="434">
        <v>10</v>
      </c>
      <c r="N75" s="395">
        <f>K75/M75</f>
        <v>50072.395999999993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4"/>
      <c r="C80" s="815"/>
      <c r="D80" s="815"/>
      <c r="E80" s="815"/>
      <c r="F80" s="815"/>
      <c r="G80" s="815"/>
      <c r="H80" s="815"/>
      <c r="I80" s="126"/>
      <c r="J80" s="126"/>
      <c r="K80" s="126"/>
      <c r="L80" s="915"/>
      <c r="M80" s="915"/>
      <c r="N80" s="45"/>
    </row>
    <row r="81" spans="1:14" ht="15.75" thickBot="1">
      <c r="B81" s="833" t="s">
        <v>953</v>
      </c>
      <c r="C81" s="834"/>
      <c r="D81" s="834"/>
      <c r="E81" s="834"/>
      <c r="F81" s="834"/>
      <c r="G81" s="834"/>
      <c r="H81" s="834"/>
      <c r="I81" s="834"/>
      <c r="J81" s="834"/>
      <c r="K81" s="834"/>
      <c r="L81" s="834"/>
      <c r="M81" s="835"/>
      <c r="N81" s="301">
        <f>SUM(N75:N80)</f>
        <v>60741.020361440795</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N43+N59+N70+N81</f>
        <v>229386.97824709525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45877.39564941905</v>
      </c>
      <c r="M88" s="862"/>
      <c r="N88" s="51"/>
    </row>
    <row r="89" spans="1:14">
      <c r="B89" s="89" t="s">
        <v>973</v>
      </c>
      <c r="C89" s="90"/>
      <c r="D89" s="90"/>
      <c r="E89" s="90"/>
      <c r="F89" s="90"/>
      <c r="G89" s="90"/>
      <c r="H89" s="90"/>
      <c r="I89" s="87"/>
      <c r="J89" s="88"/>
      <c r="K89" s="304">
        <v>0.05</v>
      </c>
      <c r="L89" s="861">
        <f>N83*K89</f>
        <v>11469.348912354762</v>
      </c>
      <c r="M89" s="862"/>
      <c r="N89" s="51"/>
    </row>
    <row r="90" spans="1:14" ht="15.75" thickBot="1">
      <c r="B90" s="91" t="s">
        <v>974</v>
      </c>
      <c r="C90" s="92"/>
      <c r="D90" s="92"/>
      <c r="E90" s="92"/>
      <c r="F90" s="92"/>
      <c r="G90" s="92"/>
      <c r="H90" s="92"/>
      <c r="I90" s="93"/>
      <c r="J90" s="94"/>
      <c r="K90" s="305">
        <v>0.05</v>
      </c>
      <c r="L90" s="863">
        <f>N83*K90</f>
        <v>11469.348912354762</v>
      </c>
      <c r="M90" s="864"/>
      <c r="N90" s="51"/>
    </row>
    <row r="91" spans="1:14" ht="15.75" thickBot="1">
      <c r="B91" s="827" t="s">
        <v>953</v>
      </c>
      <c r="C91" s="828"/>
      <c r="D91" s="828"/>
      <c r="E91" s="828"/>
      <c r="F91" s="828"/>
      <c r="G91" s="828"/>
      <c r="H91" s="828"/>
      <c r="I91" s="828"/>
      <c r="J91" s="828"/>
      <c r="K91" s="828"/>
      <c r="L91" s="828"/>
      <c r="M91" s="829"/>
      <c r="N91" s="52">
        <f>L88+L89+L90</f>
        <v>68816.093474128575</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298203.07172122382</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363</v>
      </c>
      <c r="B36" s="840" t="str">
        <f>VLOOKUP(A36,EQUIPOS!A6:D154,3,FALSE)</f>
        <v>Vibrador de concreto, Motor de 3 hp a 18.000 rpm Mangueras de 4 mt</v>
      </c>
      <c r="C36" s="841"/>
      <c r="D36" s="841"/>
      <c r="E36" s="841"/>
      <c r="F36" s="841"/>
      <c r="G36" s="841"/>
      <c r="H36" s="842"/>
      <c r="I36" s="267"/>
      <c r="J36" s="268"/>
      <c r="K36" s="269">
        <f>VLOOKUP(A36,EQUIPOS!A6:D163,4,FALSE)</f>
        <v>5035.8227621564429</v>
      </c>
      <c r="L36" s="270"/>
      <c r="M36" s="336">
        <v>1</v>
      </c>
      <c r="N36" s="272">
        <f>K36/M36</f>
        <v>5035.8227621564429</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0.02</v>
      </c>
      <c r="N41" s="344">
        <f>N78*M41</f>
        <v>1732.1042859671059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6767.927048123549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3105.6446717244148</v>
      </c>
      <c r="N48" s="272">
        <f>K48*M48</f>
        <v>105939.75104186324</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42764.452293833536</v>
      </c>
      <c r="N49" s="272">
        <f>K49*M49</f>
        <v>6414.6678440750302</v>
      </c>
    </row>
    <row r="50" spans="1:14">
      <c r="A50" s="161" t="s">
        <v>832</v>
      </c>
      <c r="B50" s="43" t="str">
        <f>VLOOKUP(A50,MATERIALES!A6:D373,3,FALSE)</f>
        <v>Concreto Resistencia  21 (Mpa)</v>
      </c>
      <c r="C50" s="425"/>
      <c r="D50" s="425"/>
      <c r="E50" s="425"/>
      <c r="F50" s="425"/>
      <c r="G50" s="425"/>
      <c r="H50" s="425"/>
      <c r="I50" s="425"/>
      <c r="J50" s="312" t="str">
        <f>VLOOKUP(A50,MATERIALES!A6:D642,2,FALSE)</f>
        <v>m3</v>
      </c>
      <c r="K50" s="397">
        <v>0.126</v>
      </c>
      <c r="L50" s="421"/>
      <c r="M50" s="402">
        <f>VLOOKUP(A50,MATERIALES!A6:D398,4,FALSE)</f>
        <v>429095.65602388448</v>
      </c>
      <c r="N50" s="272">
        <f>K50*M50</f>
        <v>54066.052659009445</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9788.5522679767037</v>
      </c>
      <c r="N51" s="272">
        <f>K51*M51</f>
        <v>9788.5522679767037</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176209.02381292442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831">
        <f>VLOOKUP(A61,TRANSPORTE!A3:D117,4,FALSE)</f>
        <v>1404.1158416360727</v>
      </c>
      <c r="M61" s="832"/>
      <c r="N61" s="287">
        <f>K61*L61</f>
        <v>176.91859604614515</v>
      </c>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176.91859604614515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979"/>
      <c r="N71" s="98" t="s">
        <v>951</v>
      </c>
    </row>
    <row r="72" spans="1:15">
      <c r="A72" s="162" t="s">
        <v>9</v>
      </c>
      <c r="B72" s="49" t="str">
        <f>VLOOKUP(A72,'MANO DE OBRA'!A8:D68,3,FALSE)</f>
        <v>Obrero (3)</v>
      </c>
      <c r="C72" s="47"/>
      <c r="D72" s="47"/>
      <c r="E72" s="47"/>
      <c r="F72" s="47"/>
      <c r="G72" s="47"/>
      <c r="H72" s="47"/>
      <c r="I72" s="292">
        <f>K72/J72*100</f>
        <v>101498.09999999999</v>
      </c>
      <c r="J72" s="293">
        <v>185</v>
      </c>
      <c r="K72" s="294">
        <f>VLOOKUP(A72,'MANO DE OBRA'!A8:D99,4,FALSE)</f>
        <v>187771.48499999999</v>
      </c>
      <c r="L72" s="50"/>
      <c r="M72" s="431">
        <v>3.4</v>
      </c>
      <c r="N72" s="395">
        <f>K72/M72</f>
        <v>55226.907352941176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45"/>
    </row>
    <row r="78" spans="1:15" ht="15.75" thickBot="1">
      <c r="B78" s="833" t="s">
        <v>953</v>
      </c>
      <c r="C78" s="834"/>
      <c r="D78" s="834"/>
      <c r="E78" s="834"/>
      <c r="F78" s="834"/>
      <c r="G78" s="834"/>
      <c r="H78" s="834"/>
      <c r="I78" s="834"/>
      <c r="J78" s="834"/>
      <c r="K78" s="834"/>
      <c r="L78" s="834"/>
      <c r="M78" s="835"/>
      <c r="N78" s="301">
        <f>SUM(N72:N77)</f>
        <v>86605.214298355291</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269759.08375544939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53951.816751089878</v>
      </c>
      <c r="M85" s="862"/>
      <c r="N85" s="51"/>
    </row>
    <row r="86" spans="1:14">
      <c r="B86" s="89" t="s">
        <v>973</v>
      </c>
      <c r="C86" s="90"/>
      <c r="D86" s="90"/>
      <c r="E86" s="90"/>
      <c r="F86" s="90"/>
      <c r="G86" s="90"/>
      <c r="H86" s="90"/>
      <c r="I86" s="87"/>
      <c r="J86" s="88"/>
      <c r="K86" s="304">
        <v>0.05</v>
      </c>
      <c r="L86" s="861">
        <f>N80*K86</f>
        <v>13487.95418777247</v>
      </c>
      <c r="M86" s="862"/>
      <c r="N86" s="51"/>
    </row>
    <row r="87" spans="1:14" ht="15.75" thickBot="1">
      <c r="B87" s="91" t="s">
        <v>974</v>
      </c>
      <c r="C87" s="92"/>
      <c r="D87" s="92"/>
      <c r="E87" s="92"/>
      <c r="F87" s="92"/>
      <c r="G87" s="92"/>
      <c r="H87" s="92"/>
      <c r="I87" s="93"/>
      <c r="J87" s="94"/>
      <c r="K87" s="305">
        <v>0.05</v>
      </c>
      <c r="L87" s="863">
        <f>N80*K87</f>
        <v>13487.95418777247</v>
      </c>
      <c r="M87" s="864"/>
      <c r="N87" s="51"/>
    </row>
    <row r="88" spans="1:14" ht="15.75" thickBot="1">
      <c r="B88" s="827" t="s">
        <v>953</v>
      </c>
      <c r="C88" s="828"/>
      <c r="D88" s="828"/>
      <c r="E88" s="828"/>
      <c r="F88" s="828"/>
      <c r="G88" s="828"/>
      <c r="H88" s="828"/>
      <c r="I88" s="828"/>
      <c r="J88" s="828"/>
      <c r="K88" s="828"/>
      <c r="L88" s="828"/>
      <c r="M88" s="829"/>
      <c r="N88" s="52">
        <f>L85+L86+L87</f>
        <v>80927.725126634818</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350686.80888208421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363</v>
      </c>
      <c r="B36" s="840" t="str">
        <f>VLOOKUP(A36,EQUIPOS!A6:D154,3,FALSE)</f>
        <v>Vibrador de concreto, Motor de 3 hp a 18.000 rpm Mangueras de 4 mt</v>
      </c>
      <c r="C36" s="841"/>
      <c r="D36" s="841"/>
      <c r="E36" s="841"/>
      <c r="F36" s="841"/>
      <c r="G36" s="841"/>
      <c r="H36" s="842"/>
      <c r="I36" s="267"/>
      <c r="J36" s="268"/>
      <c r="K36" s="269">
        <f>VLOOKUP(A36,EQUIPOS!A6:D163,4,FALSE)</f>
        <v>5035.8227621564429</v>
      </c>
      <c r="L36" s="270"/>
      <c r="M36" s="336">
        <v>1</v>
      </c>
      <c r="N36" s="272">
        <f>K36/M36</f>
        <v>5035.8227621564429</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0.02</v>
      </c>
      <c r="N41" s="344">
        <f>N78*M41</f>
        <v>1732.1042859671059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6767.927048123549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3105.6446717244148</v>
      </c>
      <c r="N48" s="272">
        <f>K48*M48</f>
        <v>105939.75104186324</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42764.452293833536</v>
      </c>
      <c r="N49" s="272">
        <f>K49*M49</f>
        <v>6414.6678440750302</v>
      </c>
    </row>
    <row r="50" spans="1:14">
      <c r="A50" s="161" t="s">
        <v>1661</v>
      </c>
      <c r="B50" s="43" t="str">
        <f>VLOOKUP(A50,MATERIALES!A6:D373,3,FALSE)</f>
        <v>Concreto Resistencia  28 (Mpa)</v>
      </c>
      <c r="C50" s="425"/>
      <c r="D50" s="425"/>
      <c r="E50" s="425"/>
      <c r="F50" s="425"/>
      <c r="G50" s="425"/>
      <c r="H50" s="425"/>
      <c r="I50" s="425"/>
      <c r="J50" s="312" t="str">
        <f>VLOOKUP(A50,MATERIALES!A6:D642,2,FALSE)</f>
        <v>m3</v>
      </c>
      <c r="K50" s="397">
        <v>0.126</v>
      </c>
      <c r="L50" s="421"/>
      <c r="M50" s="402">
        <f>VLOOKUP(A50,MATERIALES!A6:D398,4,FALSE)</f>
        <v>451335.3699031712</v>
      </c>
      <c r="N50" s="272">
        <f>K50*M50</f>
        <v>56868.256607799573</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9788.5522679767037</v>
      </c>
      <c r="N51" s="272">
        <f>K51*M51</f>
        <v>9788.5522679767037</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179011.22776171457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831">
        <f>VLOOKUP(A61,TRANSPORTE!A3:D117,4,FALSE)</f>
        <v>1404.1158416360727</v>
      </c>
      <c r="M61" s="832"/>
      <c r="N61" s="287">
        <f>K61*L61</f>
        <v>176.91859604614515</v>
      </c>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176.91859604614515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979"/>
      <c r="N71" s="98" t="s">
        <v>951</v>
      </c>
    </row>
    <row r="72" spans="1:15">
      <c r="A72" s="162" t="s">
        <v>9</v>
      </c>
      <c r="B72" s="49" t="str">
        <f>VLOOKUP(A72,'MANO DE OBRA'!A8:D68,3,FALSE)</f>
        <v>Obrero (3)</v>
      </c>
      <c r="C72" s="47"/>
      <c r="D72" s="47"/>
      <c r="E72" s="47"/>
      <c r="F72" s="47"/>
      <c r="G72" s="47"/>
      <c r="H72" s="47"/>
      <c r="I72" s="292">
        <f>K72/J72*100</f>
        <v>101498.09999999999</v>
      </c>
      <c r="J72" s="293">
        <v>185</v>
      </c>
      <c r="K72" s="294">
        <f>VLOOKUP(A72,'MANO DE OBRA'!A8:D99,4,FALSE)</f>
        <v>187771.48499999999</v>
      </c>
      <c r="L72" s="50"/>
      <c r="M72" s="431">
        <v>3.4</v>
      </c>
      <c r="N72" s="395">
        <f>K72/M72</f>
        <v>55226.907352941176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127"/>
    </row>
    <row r="78" spans="1:15" ht="15.75" thickBot="1">
      <c r="B78" s="833" t="s">
        <v>953</v>
      </c>
      <c r="C78" s="834"/>
      <c r="D78" s="834"/>
      <c r="E78" s="834"/>
      <c r="F78" s="834"/>
      <c r="G78" s="834"/>
      <c r="H78" s="834"/>
      <c r="I78" s="834"/>
      <c r="J78" s="834"/>
      <c r="K78" s="834"/>
      <c r="L78" s="834"/>
      <c r="M78" s="835"/>
      <c r="N78" s="460">
        <f>SUM(N72:N77)</f>
        <v>86605.214298355291</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272561.28770423954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54512.25754084791</v>
      </c>
      <c r="M85" s="862"/>
      <c r="N85" s="51"/>
    </row>
    <row r="86" spans="1:14">
      <c r="B86" s="89" t="s">
        <v>973</v>
      </c>
      <c r="C86" s="90"/>
      <c r="D86" s="90"/>
      <c r="E86" s="90"/>
      <c r="F86" s="90"/>
      <c r="G86" s="90"/>
      <c r="H86" s="90"/>
      <c r="I86" s="87"/>
      <c r="J86" s="88"/>
      <c r="K86" s="304">
        <v>0.05</v>
      </c>
      <c r="L86" s="861">
        <f>N80*K86</f>
        <v>13628.064385211977</v>
      </c>
      <c r="M86" s="862"/>
      <c r="N86" s="51"/>
    </row>
    <row r="87" spans="1:14" ht="15.75" thickBot="1">
      <c r="B87" s="91" t="s">
        <v>974</v>
      </c>
      <c r="C87" s="92"/>
      <c r="D87" s="92"/>
      <c r="E87" s="92"/>
      <c r="F87" s="92"/>
      <c r="G87" s="92"/>
      <c r="H87" s="92"/>
      <c r="I87" s="93"/>
      <c r="J87" s="94"/>
      <c r="K87" s="305">
        <v>0.05</v>
      </c>
      <c r="L87" s="863">
        <f>N80*K87</f>
        <v>13628.064385211977</v>
      </c>
      <c r="M87" s="864"/>
      <c r="N87" s="51"/>
    </row>
    <row r="88" spans="1:14" ht="15.75" thickBot="1">
      <c r="B88" s="827" t="s">
        <v>953</v>
      </c>
      <c r="C88" s="828"/>
      <c r="D88" s="828"/>
      <c r="E88" s="828"/>
      <c r="F88" s="828"/>
      <c r="G88" s="828"/>
      <c r="H88" s="828"/>
      <c r="I88" s="828"/>
      <c r="J88" s="828"/>
      <c r="K88" s="828"/>
      <c r="L88" s="828"/>
      <c r="M88" s="829"/>
      <c r="N88" s="52">
        <f>L85+L86+L87</f>
        <v>81768.386311271868</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354329.67401551141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6"/>
      <c r="C1" s="928"/>
      <c r="D1" s="929"/>
      <c r="E1" s="929"/>
      <c r="F1" s="929"/>
      <c r="G1" s="929"/>
      <c r="H1" s="929"/>
      <c r="I1" s="929"/>
      <c r="J1" s="930"/>
      <c r="K1" s="931" t="s">
        <v>933</v>
      </c>
      <c r="L1" s="933" t="s">
        <v>2198</v>
      </c>
      <c r="M1" s="934"/>
      <c r="N1" s="935"/>
    </row>
    <row r="2" spans="2:14" ht="2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156</v>
      </c>
      <c r="B36" s="840" t="str">
        <f>VLOOKUP(A36,EQUIPOS!A6:D154,3,FALSE)</f>
        <v>Cizalla manual de 90 cm.</v>
      </c>
      <c r="C36" s="841"/>
      <c r="D36" s="841"/>
      <c r="E36" s="841"/>
      <c r="F36" s="841"/>
      <c r="G36" s="841"/>
      <c r="H36" s="842"/>
      <c r="I36" s="267"/>
      <c r="J36" s="268"/>
      <c r="K36" s="269">
        <f>VLOOKUP(A36,EQUIPOS!A6:D163,4,FALSE)</f>
        <v>1666.7949067188799</v>
      </c>
      <c r="L36" s="270"/>
      <c r="M36" s="336">
        <v>37.5</v>
      </c>
      <c r="N36" s="272">
        <f>K36/M36</f>
        <v>44.447864179170132</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0.02</v>
      </c>
      <c r="N41" s="344">
        <f>N78*M41</f>
        <v>16.927673861440798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61.375538040610934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1.05</v>
      </c>
      <c r="L48" s="267"/>
      <c r="M48" s="402">
        <f>VLOOKUP(A48,MATERIALES!A5:D396,4,FALSE)</f>
        <v>3105.6446717244148</v>
      </c>
      <c r="N48" s="272">
        <f>K48*M48</f>
        <v>3260.9269053106359</v>
      </c>
    </row>
    <row r="49" spans="1:14">
      <c r="A49" s="161" t="s">
        <v>898</v>
      </c>
      <c r="B49" s="43" t="str">
        <f>VLOOKUP(A49,MATERIALES!A6:D373,3,FALSE)</f>
        <v>Alambre Negro Para Amarre</v>
      </c>
      <c r="C49" s="425"/>
      <c r="D49" s="425"/>
      <c r="E49" s="425"/>
      <c r="F49" s="425"/>
      <c r="G49" s="425"/>
      <c r="H49" s="425"/>
      <c r="I49" s="425"/>
      <c r="J49" s="311" t="str">
        <f>VLOOKUP(A49,MATERIALES!A5:D641,2,FALSE)</f>
        <v>kg</v>
      </c>
      <c r="K49" s="397">
        <v>0.03</v>
      </c>
      <c r="L49" s="421"/>
      <c r="M49" s="402">
        <f>VLOOKUP(A49,MATERIALES!A6:D397,4,FALSE)</f>
        <v>4177.5043371868232</v>
      </c>
      <c r="N49" s="272">
        <f>K49*M49</f>
        <v>125.32513011560469</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3386.2520354262406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31">
        <f>VLOOKUP(A61,TRANSPORTE!A3:D117,4,FALSE)</f>
        <v>0.37439780501516934</v>
      </c>
      <c r="M61" s="832"/>
      <c r="N61" s="287">
        <f>K61*L61</f>
        <v>0.39311769526592782</v>
      </c>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0.39311769526592782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200</v>
      </c>
      <c r="N72" s="395">
        <f>K72/M72</f>
        <v>312.95247499999999</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45"/>
    </row>
    <row r="78" spans="1:15" ht="15.75" thickBot="1">
      <c r="B78" s="833" t="s">
        <v>953</v>
      </c>
      <c r="C78" s="834"/>
      <c r="D78" s="834"/>
      <c r="E78" s="834"/>
      <c r="F78" s="834"/>
      <c r="G78" s="834"/>
      <c r="H78" s="834"/>
      <c r="I78" s="834"/>
      <c r="J78" s="834"/>
      <c r="K78" s="834"/>
      <c r="L78" s="834"/>
      <c r="M78" s="835"/>
      <c r="N78" s="301">
        <f>SUM(N72:N77)</f>
        <v>846.38369307203993</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4294.404384234158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858.8808768468316</v>
      </c>
      <c r="M85" s="862"/>
      <c r="N85" s="51"/>
    </row>
    <row r="86" spans="1:14">
      <c r="B86" s="89" t="s">
        <v>973</v>
      </c>
      <c r="C86" s="90"/>
      <c r="D86" s="90"/>
      <c r="E86" s="90"/>
      <c r="F86" s="90"/>
      <c r="G86" s="90"/>
      <c r="H86" s="90"/>
      <c r="I86" s="87"/>
      <c r="J86" s="88"/>
      <c r="K86" s="304">
        <v>0.05</v>
      </c>
      <c r="L86" s="861">
        <f>N80*K86</f>
        <v>214.7202192117079</v>
      </c>
      <c r="M86" s="862"/>
      <c r="N86" s="51"/>
    </row>
    <row r="87" spans="1:14" ht="15.75" thickBot="1">
      <c r="B87" s="91" t="s">
        <v>974</v>
      </c>
      <c r="C87" s="92"/>
      <c r="D87" s="92"/>
      <c r="E87" s="92"/>
      <c r="F87" s="92"/>
      <c r="G87" s="92"/>
      <c r="H87" s="92"/>
      <c r="I87" s="93"/>
      <c r="J87" s="94"/>
      <c r="K87" s="305">
        <v>0.05</v>
      </c>
      <c r="L87" s="863">
        <f>N80*K87</f>
        <v>214.7202192117079</v>
      </c>
      <c r="M87" s="864"/>
      <c r="N87" s="51"/>
    </row>
    <row r="88" spans="1:14" ht="15.75" thickBot="1">
      <c r="B88" s="827" t="s">
        <v>953</v>
      </c>
      <c r="C88" s="828"/>
      <c r="D88" s="828"/>
      <c r="E88" s="828"/>
      <c r="F88" s="828"/>
      <c r="G88" s="828"/>
      <c r="H88" s="828"/>
      <c r="I88" s="828"/>
      <c r="J88" s="828"/>
      <c r="K88" s="828"/>
      <c r="L88" s="828"/>
      <c r="M88" s="829"/>
      <c r="N88" s="52">
        <f>L85+L86+L87</f>
        <v>1288.3213152702474</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5582.7256995044054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156</v>
      </c>
      <c r="B36" s="840" t="str">
        <f>VLOOKUP(A36,EQUIPOS!A6:D154,3,FALSE)</f>
        <v>Cizalla manual de 90 cm.</v>
      </c>
      <c r="C36" s="841"/>
      <c r="D36" s="841"/>
      <c r="E36" s="841"/>
      <c r="F36" s="841"/>
      <c r="G36" s="841"/>
      <c r="H36" s="842"/>
      <c r="I36" s="267"/>
      <c r="J36" s="268"/>
      <c r="K36" s="269">
        <f>VLOOKUP(A36,EQUIPOS!A6:D163,4,FALSE)</f>
        <v>1666.7949067188799</v>
      </c>
      <c r="L36" s="270"/>
      <c r="M36" s="336">
        <v>37.5</v>
      </c>
      <c r="N36" s="272">
        <f>K36/M36</f>
        <v>44.447864179170132</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0.02</v>
      </c>
      <c r="N41" s="344">
        <f>N78*M41</f>
        <v>16.927673861440798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61.375538040610934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743</v>
      </c>
      <c r="B48" s="43" t="str">
        <f>VLOOKUP(A48,MATERIALES!A5:D373,3,FALSE)</f>
        <v>Acero A-40</v>
      </c>
      <c r="C48" s="281"/>
      <c r="D48" s="281"/>
      <c r="E48" s="281"/>
      <c r="F48" s="281"/>
      <c r="G48" s="281"/>
      <c r="H48" s="281"/>
      <c r="I48" s="281"/>
      <c r="J48" s="311" t="str">
        <f>VLOOKUP(A48,MATERIALES!A4:D640,2,FALSE)</f>
        <v>kg</v>
      </c>
      <c r="K48" s="282">
        <v>1.05</v>
      </c>
      <c r="L48" s="267"/>
      <c r="M48" s="402">
        <f>VLOOKUP(A48,MATERIALES!A5:D396,4,FALSE)</f>
        <v>3239.136351672114</v>
      </c>
      <c r="N48" s="272">
        <f>K48*M48</f>
        <v>3401.0931692557197</v>
      </c>
    </row>
    <row r="49" spans="1:14">
      <c r="A49" s="161" t="s">
        <v>898</v>
      </c>
      <c r="B49" s="43" t="str">
        <f>VLOOKUP(A49,MATERIALES!A6:D373,3,FALSE)</f>
        <v>Alambre Negro Para Amarre</v>
      </c>
      <c r="C49" s="425"/>
      <c r="D49" s="425"/>
      <c r="E49" s="425"/>
      <c r="F49" s="425"/>
      <c r="G49" s="425"/>
      <c r="H49" s="425"/>
      <c r="I49" s="425"/>
      <c r="J49" s="312" t="str">
        <f>VLOOKUP(A49,MATERIALES!A5:D641,2,FALSE)</f>
        <v>kg</v>
      </c>
      <c r="K49" s="397">
        <v>0.03</v>
      </c>
      <c r="L49" s="421"/>
      <c r="M49" s="402">
        <f>VLOOKUP(A49,MATERIALES!A6:D397,4,FALSE)</f>
        <v>4177.5043371868232</v>
      </c>
      <c r="N49" s="272">
        <f>K49*M49</f>
        <v>125.32513011560469</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3526.4182993713243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31">
        <f>VLOOKUP(A61,TRANSPORTE!A3:D117,4,FALSE)</f>
        <v>0.37439780501516934</v>
      </c>
      <c r="M61" s="832"/>
      <c r="N61" s="287">
        <f>K61*L61</f>
        <v>0.39311769526592782</v>
      </c>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0.39311769526592782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200</v>
      </c>
      <c r="N72" s="395">
        <f>K72/M72</f>
        <v>312.95247499999999</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45"/>
    </row>
    <row r="78" spans="1:15" ht="15.75" thickBot="1">
      <c r="B78" s="833" t="s">
        <v>953</v>
      </c>
      <c r="C78" s="834"/>
      <c r="D78" s="834"/>
      <c r="E78" s="834"/>
      <c r="F78" s="834"/>
      <c r="G78" s="834"/>
      <c r="H78" s="834"/>
      <c r="I78" s="834"/>
      <c r="J78" s="834"/>
      <c r="K78" s="834"/>
      <c r="L78" s="834"/>
      <c r="M78" s="835"/>
      <c r="N78" s="301">
        <f>SUM(N72:N77)</f>
        <v>846.38369307203993</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4434.5706481792413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886.91412963584833</v>
      </c>
      <c r="M85" s="862"/>
      <c r="N85" s="51"/>
    </row>
    <row r="86" spans="1:14">
      <c r="B86" s="89" t="s">
        <v>973</v>
      </c>
      <c r="C86" s="90"/>
      <c r="D86" s="90"/>
      <c r="E86" s="90"/>
      <c r="F86" s="90"/>
      <c r="G86" s="90"/>
      <c r="H86" s="90"/>
      <c r="I86" s="87"/>
      <c r="J86" s="88"/>
      <c r="K86" s="304">
        <v>0.05</v>
      </c>
      <c r="L86" s="861">
        <f>N80*K86</f>
        <v>221.72853240896208</v>
      </c>
      <c r="M86" s="862"/>
      <c r="N86" s="51"/>
    </row>
    <row r="87" spans="1:14" ht="15.75" thickBot="1">
      <c r="B87" s="91" t="s">
        <v>974</v>
      </c>
      <c r="C87" s="92"/>
      <c r="D87" s="92"/>
      <c r="E87" s="92"/>
      <c r="F87" s="92"/>
      <c r="G87" s="92"/>
      <c r="H87" s="92"/>
      <c r="I87" s="93"/>
      <c r="J87" s="94"/>
      <c r="K87" s="305">
        <v>0.05</v>
      </c>
      <c r="L87" s="863">
        <f>N80*K87</f>
        <v>221.72853240896208</v>
      </c>
      <c r="M87" s="864"/>
      <c r="N87" s="51"/>
    </row>
    <row r="88" spans="1:14" ht="15.75" thickBot="1">
      <c r="B88" s="827" t="s">
        <v>953</v>
      </c>
      <c r="C88" s="828"/>
      <c r="D88" s="828"/>
      <c r="E88" s="828"/>
      <c r="F88" s="828"/>
      <c r="G88" s="828"/>
      <c r="H88" s="828"/>
      <c r="I88" s="828"/>
      <c r="J88" s="828"/>
      <c r="K88" s="828"/>
      <c r="L88" s="828"/>
      <c r="M88" s="829"/>
      <c r="N88" s="52">
        <f>L85+L86+L87</f>
        <v>1330.3711944537724</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5764.9418426330139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123</v>
      </c>
      <c r="B36" s="840" t="str">
        <f>VLOOKUP(A36,EQUIPOS!A6:D154,3,FALSE)</f>
        <v>Bomba de inyección de lechada</v>
      </c>
      <c r="C36" s="841"/>
      <c r="D36" s="841"/>
      <c r="E36" s="841"/>
      <c r="F36" s="841"/>
      <c r="G36" s="841"/>
      <c r="H36" s="842"/>
      <c r="I36" s="267"/>
      <c r="J36" s="268"/>
      <c r="K36" s="269">
        <f>VLOOKUP(A36,EQUIPOS!A6:D163,4,FALSE)</f>
        <v>20759.146363378557</v>
      </c>
      <c r="L36" s="270"/>
      <c r="M36" s="336">
        <v>670</v>
      </c>
      <c r="N36" s="272">
        <f>K36/M36</f>
        <v>30.983800542356054</v>
      </c>
    </row>
    <row r="37" spans="1:14">
      <c r="A37" s="113" t="s">
        <v>125</v>
      </c>
      <c r="B37" s="840" t="str">
        <f>VLOOKUP(A37,EQUIPOS!A7:D154,3,FALSE)</f>
        <v>Bomba para gato de tensionamiento</v>
      </c>
      <c r="C37" s="841"/>
      <c r="D37" s="841"/>
      <c r="E37" s="841"/>
      <c r="F37" s="841"/>
      <c r="G37" s="841"/>
      <c r="H37" s="842"/>
      <c r="I37" s="421"/>
      <c r="J37" s="422"/>
      <c r="K37" s="269">
        <f>VLOOKUP(A37,EQUIPOS!A7:D164,4,FALSE)</f>
        <v>52957.006029026918</v>
      </c>
      <c r="L37" s="335"/>
      <c r="M37" s="336">
        <v>670</v>
      </c>
      <c r="N37" s="272">
        <f>K37/M37</f>
        <v>79.040307506010322</v>
      </c>
    </row>
    <row r="38" spans="1:14">
      <c r="A38" s="113" t="s">
        <v>240</v>
      </c>
      <c r="B38" s="840" t="str">
        <f>VLOOKUP(A38,EQUIPOS!A8:D154,3,FALSE)</f>
        <v>Gato para tensionamiento, fuerza Max 200 ton, área de tensión 314 cm2.</v>
      </c>
      <c r="C38" s="841"/>
      <c r="D38" s="841"/>
      <c r="E38" s="841"/>
      <c r="F38" s="841"/>
      <c r="G38" s="841"/>
      <c r="H38" s="842"/>
      <c r="I38" s="328"/>
      <c r="J38" s="330"/>
      <c r="K38" s="269">
        <f>VLOOKUP(A38,EQUIPOS!A8:D165,4,FALSE)</f>
        <v>162048.43844882236</v>
      </c>
      <c r="L38" s="423"/>
      <c r="M38" s="424">
        <v>670</v>
      </c>
      <c r="N38" s="272">
        <f>K38/M38</f>
        <v>241.86334096839158</v>
      </c>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0.02</v>
      </c>
      <c r="N41" s="344">
        <f>N78*M41</f>
        <v>6.9214099586390443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358.80885897539702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17237.194870830575</v>
      </c>
      <c r="N48" s="272">
        <f t="shared" ref="N48:N53" si="0">K48*M48</f>
        <v>68.948779483322298</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21325.035588210994</v>
      </c>
      <c r="N49" s="272">
        <f t="shared" si="0"/>
        <v>85.300142352843977</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1141.5360841609652</v>
      </c>
      <c r="N50" s="272">
        <f t="shared" si="0"/>
        <v>22.830721683219306</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8.5000000000000006E-2</v>
      </c>
      <c r="L51" s="421"/>
      <c r="M51" s="402">
        <f>VLOOKUP(A51,MATERIALES!A6:D399,4,FALSE)</f>
        <v>6506.7556797175021</v>
      </c>
      <c r="N51" s="272">
        <f t="shared" si="0"/>
        <v>553.07423277598775</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68948.779483322302</v>
      </c>
      <c r="N52" s="272">
        <f t="shared" si="0"/>
        <v>68.948779483322298</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4177.5043371868232</v>
      </c>
      <c r="N53" s="272">
        <f t="shared" si="0"/>
        <v>83.550086743736472</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882.65274252243216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B61" s="46"/>
      <c r="C61" s="317"/>
      <c r="D61" s="317"/>
      <c r="E61" s="317"/>
      <c r="F61" s="317"/>
      <c r="G61" s="31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4">
        <v>670</v>
      </c>
      <c r="N72" s="395">
        <f>K72/M72</f>
        <v>186.83729850746266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127"/>
    </row>
    <row r="78" spans="1:15" ht="15.75" thickBot="1">
      <c r="B78" s="833" t="s">
        <v>953</v>
      </c>
      <c r="C78" s="834"/>
      <c r="D78" s="834"/>
      <c r="E78" s="834"/>
      <c r="F78" s="834"/>
      <c r="G78" s="834"/>
      <c r="H78" s="834"/>
      <c r="I78" s="834"/>
      <c r="J78" s="834"/>
      <c r="K78" s="834"/>
      <c r="L78" s="834"/>
      <c r="M78" s="835"/>
      <c r="N78" s="460">
        <f>SUM(N72:N77)</f>
        <v>346.07049793195222</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1587.5320994297813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317.50641988595629</v>
      </c>
      <c r="M85" s="862"/>
      <c r="N85" s="51"/>
    </row>
    <row r="86" spans="1:14">
      <c r="B86" s="89" t="s">
        <v>973</v>
      </c>
      <c r="C86" s="90"/>
      <c r="D86" s="90"/>
      <c r="E86" s="90"/>
      <c r="F86" s="90"/>
      <c r="G86" s="90"/>
      <c r="H86" s="90"/>
      <c r="I86" s="87"/>
      <c r="J86" s="88"/>
      <c r="K86" s="304">
        <v>0.05</v>
      </c>
      <c r="L86" s="861">
        <f>N80*K86</f>
        <v>79.376604971489073</v>
      </c>
      <c r="M86" s="862"/>
      <c r="N86" s="51"/>
    </row>
    <row r="87" spans="1:14" ht="15.75" thickBot="1">
      <c r="B87" s="91" t="s">
        <v>974</v>
      </c>
      <c r="C87" s="92"/>
      <c r="D87" s="92"/>
      <c r="E87" s="92"/>
      <c r="F87" s="92"/>
      <c r="G87" s="92"/>
      <c r="H87" s="92"/>
      <c r="I87" s="93"/>
      <c r="J87" s="94"/>
      <c r="K87" s="305">
        <v>0.05</v>
      </c>
      <c r="L87" s="863">
        <f>N80*K87</f>
        <v>79.376604971489073</v>
      </c>
      <c r="M87" s="864"/>
      <c r="N87" s="51"/>
    </row>
    <row r="88" spans="1:14" ht="15.75" thickBot="1">
      <c r="B88" s="827" t="s">
        <v>953</v>
      </c>
      <c r="C88" s="828"/>
      <c r="D88" s="828"/>
      <c r="E88" s="828"/>
      <c r="F88" s="828"/>
      <c r="G88" s="828"/>
      <c r="H88" s="828"/>
      <c r="I88" s="828"/>
      <c r="J88" s="828"/>
      <c r="K88" s="828"/>
      <c r="L88" s="828"/>
      <c r="M88" s="829"/>
      <c r="N88" s="52">
        <f>L85+L86+L87</f>
        <v>476.25962982893446</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2063.7917292587158</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123</v>
      </c>
      <c r="B36" s="840" t="str">
        <f>VLOOKUP(A36,EQUIPOS!A6:D154,3,FALSE)</f>
        <v>Bomba de inyección de lechada</v>
      </c>
      <c r="C36" s="841"/>
      <c r="D36" s="841"/>
      <c r="E36" s="841"/>
      <c r="F36" s="841"/>
      <c r="G36" s="841"/>
      <c r="H36" s="842"/>
      <c r="I36" s="267"/>
      <c r="J36" s="268"/>
      <c r="K36" s="269">
        <f>VLOOKUP(A36,EQUIPOS!A6:D163,4,FALSE)</f>
        <v>20759.146363378557</v>
      </c>
      <c r="L36" s="270"/>
      <c r="M36" s="336">
        <v>670</v>
      </c>
      <c r="N36" s="272">
        <f>K36/M36</f>
        <v>30.983800542356054</v>
      </c>
    </row>
    <row r="37" spans="1:14">
      <c r="A37" s="113" t="s">
        <v>125</v>
      </c>
      <c r="B37" s="840" t="str">
        <f>VLOOKUP(A37,EQUIPOS!A7:D154,3,FALSE)</f>
        <v>Bomba para gato de tensionamiento</v>
      </c>
      <c r="C37" s="841"/>
      <c r="D37" s="841"/>
      <c r="E37" s="841"/>
      <c r="F37" s="841"/>
      <c r="G37" s="841"/>
      <c r="H37" s="842"/>
      <c r="I37" s="421"/>
      <c r="J37" s="422"/>
      <c r="K37" s="269">
        <f>VLOOKUP(A37,EQUIPOS!A7:D164,4,FALSE)</f>
        <v>52957.006029026918</v>
      </c>
      <c r="L37" s="335"/>
      <c r="M37" s="336">
        <v>670</v>
      </c>
      <c r="N37" s="272">
        <f>K37/M37</f>
        <v>79.040307506010322</v>
      </c>
    </row>
    <row r="38" spans="1:14">
      <c r="A38" s="113" t="s">
        <v>240</v>
      </c>
      <c r="B38" s="840" t="str">
        <f>VLOOKUP(A38,EQUIPOS!A8:D154,3,FALSE)</f>
        <v>Gato para tensionamiento, fuerza Max 200 ton, área de tensión 314 cm2.</v>
      </c>
      <c r="C38" s="841"/>
      <c r="D38" s="841"/>
      <c r="E38" s="841"/>
      <c r="F38" s="841"/>
      <c r="G38" s="841"/>
      <c r="H38" s="842"/>
      <c r="I38" s="328"/>
      <c r="J38" s="330"/>
      <c r="K38" s="269">
        <f>VLOOKUP(A38,EQUIPOS!A8:D165,4,FALSE)</f>
        <v>162048.43844882236</v>
      </c>
      <c r="L38" s="423"/>
      <c r="M38" s="424">
        <v>670</v>
      </c>
      <c r="N38" s="272">
        <f>K38/M38</f>
        <v>241.86334096839158</v>
      </c>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0.02</v>
      </c>
      <c r="N41" s="344">
        <f>N78*M41</f>
        <v>6.9214099586390443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358.80885897539702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17237.194870830575</v>
      </c>
      <c r="N48" s="272">
        <f t="shared" ref="N48:N53" si="0">K48*M48</f>
        <v>68.948779483322298</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21325.035588210994</v>
      </c>
      <c r="N49" s="272">
        <f t="shared" si="0"/>
        <v>85.300142352843977</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1141.5360841609652</v>
      </c>
      <c r="N50" s="272">
        <f t="shared" si="0"/>
        <v>22.830721683219306</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5.53</v>
      </c>
      <c r="L51" s="421"/>
      <c r="M51" s="402">
        <f>VLOOKUP(A51,MATERIALES!A6:D399,4,FALSE)</f>
        <v>6506.7556797175021</v>
      </c>
      <c r="N51" s="272">
        <f t="shared" si="0"/>
        <v>35982.358908837785</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68948.779483322302</v>
      </c>
      <c r="N52" s="272">
        <f t="shared" si="0"/>
        <v>68.948779483322298</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4177.5043371868232</v>
      </c>
      <c r="N53" s="272">
        <f t="shared" si="0"/>
        <v>83.550086743736472</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36311.937418584232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B61" s="46"/>
      <c r="C61" s="317"/>
      <c r="D61" s="317"/>
      <c r="E61" s="317"/>
      <c r="F61" s="317"/>
      <c r="G61" s="31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4">
        <v>670</v>
      </c>
      <c r="N72" s="395">
        <f>K72/M72</f>
        <v>186.83729850746266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45"/>
    </row>
    <row r="78" spans="1:15" ht="15.75" thickBot="1">
      <c r="B78" s="833" t="s">
        <v>953</v>
      </c>
      <c r="C78" s="834"/>
      <c r="D78" s="834"/>
      <c r="E78" s="834"/>
      <c r="F78" s="834"/>
      <c r="G78" s="834"/>
      <c r="H78" s="834"/>
      <c r="I78" s="834"/>
      <c r="J78" s="834"/>
      <c r="K78" s="834"/>
      <c r="L78" s="834"/>
      <c r="M78" s="835"/>
      <c r="N78" s="301">
        <f>SUM(N72:N77)</f>
        <v>346.07049793195222</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37016.816775491578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7403.3633550983159</v>
      </c>
      <c r="M85" s="862"/>
      <c r="N85" s="51"/>
    </row>
    <row r="86" spans="1:14">
      <c r="B86" s="89" t="s">
        <v>973</v>
      </c>
      <c r="C86" s="90"/>
      <c r="D86" s="90"/>
      <c r="E86" s="90"/>
      <c r="F86" s="90"/>
      <c r="G86" s="90"/>
      <c r="H86" s="90"/>
      <c r="I86" s="87"/>
      <c r="J86" s="88"/>
      <c r="K86" s="304">
        <v>0.05</v>
      </c>
      <c r="L86" s="861">
        <f>N80*K86</f>
        <v>1850.840838774579</v>
      </c>
      <c r="M86" s="862"/>
      <c r="N86" s="51"/>
    </row>
    <row r="87" spans="1:14" ht="15.75" thickBot="1">
      <c r="B87" s="91" t="s">
        <v>974</v>
      </c>
      <c r="C87" s="92"/>
      <c r="D87" s="92"/>
      <c r="E87" s="92"/>
      <c r="F87" s="92"/>
      <c r="G87" s="92"/>
      <c r="H87" s="92"/>
      <c r="I87" s="93"/>
      <c r="J87" s="94"/>
      <c r="K87" s="305">
        <v>0.05</v>
      </c>
      <c r="L87" s="863">
        <f>N80*K87</f>
        <v>1850.840838774579</v>
      </c>
      <c r="M87" s="864"/>
      <c r="N87" s="51"/>
    </row>
    <row r="88" spans="1:14" ht="15.75" thickBot="1">
      <c r="B88" s="827" t="s">
        <v>953</v>
      </c>
      <c r="C88" s="828"/>
      <c r="D88" s="828"/>
      <c r="E88" s="828"/>
      <c r="F88" s="828"/>
      <c r="G88" s="828"/>
      <c r="H88" s="828"/>
      <c r="I88" s="828"/>
      <c r="J88" s="828"/>
      <c r="K88" s="828"/>
      <c r="L88" s="828"/>
      <c r="M88" s="829"/>
      <c r="N88" s="52">
        <f>L85+L86+L87</f>
        <v>11105.045032647473</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48121.861808139052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6"/>
      <c r="C1" s="928"/>
      <c r="D1" s="929"/>
      <c r="E1" s="929"/>
      <c r="F1" s="929"/>
      <c r="G1" s="929"/>
      <c r="H1" s="929"/>
      <c r="I1" s="929"/>
      <c r="J1" s="930"/>
      <c r="K1" s="987" t="s">
        <v>933</v>
      </c>
      <c r="L1" s="933" t="s">
        <v>2198</v>
      </c>
      <c r="M1" s="934"/>
      <c r="N1" s="935"/>
    </row>
    <row r="2" spans="2:14">
      <c r="B2" s="917"/>
      <c r="C2" s="939" t="s">
        <v>934</v>
      </c>
      <c r="D2" s="940"/>
      <c r="E2" s="940"/>
      <c r="F2" s="940"/>
      <c r="G2" s="940"/>
      <c r="H2" s="940"/>
      <c r="I2" s="940"/>
      <c r="J2" s="941"/>
      <c r="K2" s="986"/>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86"/>
      <c r="L4" s="936"/>
      <c r="M4" s="937"/>
      <c r="N4" s="93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985" t="s">
        <v>945</v>
      </c>
      <c r="M30" s="839"/>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3" t="s">
        <v>948</v>
      </c>
      <c r="J35" s="810"/>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960"/>
      <c r="D41" s="960"/>
      <c r="E41" s="38"/>
      <c r="F41" s="39"/>
      <c r="G41" s="39"/>
      <c r="H41" s="40"/>
      <c r="I41" s="36"/>
      <c r="J41" s="37"/>
      <c r="K41" s="279"/>
      <c r="L41" s="276"/>
      <c r="M41" s="401">
        <v>0.01</v>
      </c>
      <c r="N41" s="344">
        <f>N78*M41</f>
        <v>19.5595296875</v>
      </c>
    </row>
    <row r="42" spans="1:14" ht="15.75" thickBot="1">
      <c r="B42" s="961"/>
      <c r="C42" s="962"/>
      <c r="D42" s="962"/>
      <c r="E42" s="962"/>
      <c r="F42" s="962"/>
      <c r="G42" s="962"/>
      <c r="H42" s="963"/>
      <c r="I42" s="849"/>
      <c r="J42" s="850"/>
      <c r="K42" s="41"/>
      <c r="L42" s="851"/>
      <c r="M42" s="964"/>
      <c r="N42" s="105"/>
    </row>
    <row r="43" spans="1:14" ht="15.75" thickBot="1">
      <c r="B43" s="827" t="s">
        <v>953</v>
      </c>
      <c r="C43" s="828"/>
      <c r="D43" s="828"/>
      <c r="E43" s="828"/>
      <c r="F43" s="828"/>
      <c r="G43" s="828"/>
      <c r="H43" s="828"/>
      <c r="I43" s="828"/>
      <c r="J43" s="828"/>
      <c r="K43" s="828"/>
      <c r="L43" s="828"/>
      <c r="M43" s="829"/>
      <c r="N43" s="394">
        <f>SUM(N36:N42)</f>
        <v>19.5595296875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917</v>
      </c>
      <c r="B48" s="43" t="str">
        <f>VLOOKUP(A48,MATERIALES!A5:D373,3,FALSE)</f>
        <v>Almohadillas de neopreno dureza 60 (35cm*45cm*5cm con 2 laminas de 3mm)</v>
      </c>
      <c r="C48" s="281"/>
      <c r="D48" s="281"/>
      <c r="E48" s="281"/>
      <c r="F48" s="281"/>
      <c r="G48" s="281"/>
      <c r="H48" s="281"/>
      <c r="I48" s="268"/>
      <c r="J48" s="224" t="str">
        <f>VLOOKUP(A48,MATERIALES!A4:D640,2,FALSE)</f>
        <v>u</v>
      </c>
      <c r="K48" s="282">
        <v>1</v>
      </c>
      <c r="L48" s="267"/>
      <c r="M48" s="402">
        <f>VLOOKUP(A48,MATERIALES!A5:D396,4,FALSE)</f>
        <v>414035.13772518211</v>
      </c>
      <c r="N48" s="272">
        <f>K48*M48</f>
        <v>414035.13772518211</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414035.13772518211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B61" s="46"/>
      <c r="C61" s="317"/>
      <c r="D61" s="317"/>
      <c r="E61" s="317"/>
      <c r="F61" s="317"/>
      <c r="G61" s="31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984"/>
      <c r="I71" s="73" t="s">
        <v>964</v>
      </c>
      <c r="J71" s="75" t="s">
        <v>1410</v>
      </c>
      <c r="K71" s="74" t="s">
        <v>966</v>
      </c>
      <c r="L71" s="855" t="s">
        <v>950</v>
      </c>
      <c r="M71" s="979"/>
      <c r="N71" s="98" t="s">
        <v>951</v>
      </c>
    </row>
    <row r="72" spans="1:15">
      <c r="A72" s="162" t="s">
        <v>6</v>
      </c>
      <c r="B72" s="49" t="str">
        <f>VLOOKUP(A72,'MANO DE OBRA'!A8:D68,3,FALSE)</f>
        <v xml:space="preserve">Obrero </v>
      </c>
      <c r="C72" s="47"/>
      <c r="D72" s="47"/>
      <c r="E72" s="47"/>
      <c r="F72" s="47"/>
      <c r="G72" s="47"/>
      <c r="H72" s="47"/>
      <c r="I72" s="292">
        <f>K72/J72*100</f>
        <v>33832.699999999997</v>
      </c>
      <c r="J72" s="293">
        <v>185</v>
      </c>
      <c r="K72" s="294">
        <f>VLOOKUP(A72,'MANO DE OBRA'!A8:D99,4,FALSE)</f>
        <v>62590.494999999995</v>
      </c>
      <c r="L72" s="50"/>
      <c r="M72" s="434">
        <v>32</v>
      </c>
      <c r="N72" s="395">
        <f>K72/M72</f>
        <v>1955.9529687499999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50"/>
      <c r="I77" s="126"/>
      <c r="J77" s="126"/>
      <c r="K77" s="126"/>
      <c r="L77" s="983"/>
      <c r="M77" s="852"/>
      <c r="N77" s="127"/>
    </row>
    <row r="78" spans="1:15" ht="15.75" thickBot="1">
      <c r="B78" s="833" t="s">
        <v>953</v>
      </c>
      <c r="C78" s="834"/>
      <c r="D78" s="834"/>
      <c r="E78" s="834"/>
      <c r="F78" s="834"/>
      <c r="G78" s="834"/>
      <c r="H78" s="834"/>
      <c r="I78" s="834"/>
      <c r="J78" s="834"/>
      <c r="K78" s="834"/>
      <c r="L78" s="834"/>
      <c r="M78" s="835"/>
      <c r="N78" s="460">
        <f>SUM(N72:N77)</f>
        <v>1955.9529687499999</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416010.6502236196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83202.130044723919</v>
      </c>
      <c r="M85" s="862"/>
      <c r="N85" s="51"/>
    </row>
    <row r="86" spans="1:14">
      <c r="B86" s="89" t="s">
        <v>973</v>
      </c>
      <c r="C86" s="90"/>
      <c r="D86" s="90"/>
      <c r="E86" s="90"/>
      <c r="F86" s="90"/>
      <c r="G86" s="90"/>
      <c r="H86" s="90"/>
      <c r="I86" s="87"/>
      <c r="J86" s="88"/>
      <c r="K86" s="304">
        <v>0.05</v>
      </c>
      <c r="L86" s="861">
        <f>N80*K86</f>
        <v>20800.53251118098</v>
      </c>
      <c r="M86" s="862"/>
      <c r="N86" s="51"/>
    </row>
    <row r="87" spans="1:14" ht="15.75" thickBot="1">
      <c r="B87" s="91" t="s">
        <v>974</v>
      </c>
      <c r="C87" s="92"/>
      <c r="D87" s="92"/>
      <c r="E87" s="92"/>
      <c r="F87" s="92"/>
      <c r="G87" s="92"/>
      <c r="H87" s="92"/>
      <c r="I87" s="93"/>
      <c r="J87" s="94"/>
      <c r="K87" s="305">
        <v>0.05</v>
      </c>
      <c r="L87" s="863">
        <f>N80*K87</f>
        <v>20800.53251118098</v>
      </c>
      <c r="M87" s="864"/>
      <c r="N87" s="51"/>
    </row>
    <row r="88" spans="1:14" ht="15.75" thickBot="1">
      <c r="B88" s="827" t="s">
        <v>953</v>
      </c>
      <c r="C88" s="828"/>
      <c r="D88" s="828"/>
      <c r="E88" s="828"/>
      <c r="F88" s="828"/>
      <c r="G88" s="828"/>
      <c r="H88" s="828"/>
      <c r="I88" s="828"/>
      <c r="J88" s="828"/>
      <c r="K88" s="828"/>
      <c r="L88" s="828"/>
      <c r="M88" s="829"/>
      <c r="N88" s="52">
        <f>L85+L86+L87</f>
        <v>124803.19506708588</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540813.84529070545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N78*M41</f>
        <v>62.590495000000004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62.590495000000004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1" t="s">
        <v>413</v>
      </c>
      <c r="B48" s="43" t="str">
        <f>VLOOKUP(A48,MATERIALES!A5:D373,3,FALSE)</f>
        <v>Cinta Sika PVC 0,22</v>
      </c>
      <c r="C48" s="281"/>
      <c r="D48" s="281"/>
      <c r="E48" s="281"/>
      <c r="F48" s="281"/>
      <c r="G48" s="281"/>
      <c r="H48" s="281"/>
      <c r="I48" s="268"/>
      <c r="J48" s="224" t="str">
        <f>VLOOKUP(A48,MATERIALES!A4:D640,2,FALSE)</f>
        <v>m</v>
      </c>
      <c r="K48" s="282">
        <v>1.05</v>
      </c>
      <c r="L48" s="267"/>
      <c r="M48" s="402">
        <f>VLOOKUP(A48,MATERIALES!A5:D396,4,FALSE)</f>
        <v>37310.390578662147</v>
      </c>
      <c r="N48" s="272">
        <f>K48*M48</f>
        <v>39175.910107595257</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f>SUM(N48:N55)</f>
        <v>39175.910107595257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B61" s="46"/>
      <c r="C61" s="317"/>
      <c r="D61" s="317"/>
      <c r="E61" s="317"/>
      <c r="F61" s="317"/>
      <c r="G61" s="31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979"/>
      <c r="N71" s="98" t="s">
        <v>951</v>
      </c>
    </row>
    <row r="72" spans="1:15">
      <c r="A72" s="162" t="s">
        <v>7</v>
      </c>
      <c r="B72" s="49" t="str">
        <f>VLOOKUP(A72,'MANO DE OBRA'!A8:D68,3,FALSE)</f>
        <v>Obrero (2)</v>
      </c>
      <c r="C72" s="47"/>
      <c r="D72" s="47"/>
      <c r="E72" s="47"/>
      <c r="F72" s="47"/>
      <c r="G72" s="47"/>
      <c r="H72" s="47"/>
      <c r="I72" s="292">
        <f>K72/J72*100</f>
        <v>67665.399999999994</v>
      </c>
      <c r="J72" s="293">
        <v>185</v>
      </c>
      <c r="K72" s="294">
        <f>VLOOKUP(A72,'MANO DE OBRA'!A8:D99,4,FALSE)</f>
        <v>125180.98999999999</v>
      </c>
      <c r="L72" s="50"/>
      <c r="M72" s="431">
        <v>100</v>
      </c>
      <c r="N72" s="395">
        <f>K72/M72</f>
        <v>1251.8099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45"/>
    </row>
    <row r="78" spans="1:15" ht="15.75" thickBot="1">
      <c r="B78" s="833" t="s">
        <v>953</v>
      </c>
      <c r="C78" s="834"/>
      <c r="D78" s="834"/>
      <c r="E78" s="834"/>
      <c r="F78" s="834"/>
      <c r="G78" s="834"/>
      <c r="H78" s="834"/>
      <c r="I78" s="834"/>
      <c r="J78" s="834"/>
      <c r="K78" s="834"/>
      <c r="L78" s="834"/>
      <c r="M78" s="835"/>
      <c r="N78" s="301">
        <f>SUM(N72:N77)</f>
        <v>1251.8099</v>
      </c>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40490.310502595254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8098.0621005190515</v>
      </c>
      <c r="M85" s="862"/>
      <c r="N85" s="51"/>
    </row>
    <row r="86" spans="1:14">
      <c r="B86" s="89" t="s">
        <v>973</v>
      </c>
      <c r="C86" s="90"/>
      <c r="D86" s="90"/>
      <c r="E86" s="90"/>
      <c r="F86" s="90"/>
      <c r="G86" s="90"/>
      <c r="H86" s="90"/>
      <c r="I86" s="87"/>
      <c r="J86" s="88"/>
      <c r="K86" s="304">
        <v>0.05</v>
      </c>
      <c r="L86" s="861">
        <f>N80*K86</f>
        <v>2024.5155251297629</v>
      </c>
      <c r="M86" s="862"/>
      <c r="N86" s="51"/>
    </row>
    <row r="87" spans="1:14" ht="15.75" thickBot="1">
      <c r="B87" s="91" t="s">
        <v>974</v>
      </c>
      <c r="C87" s="92"/>
      <c r="D87" s="92"/>
      <c r="E87" s="92"/>
      <c r="F87" s="92"/>
      <c r="G87" s="92"/>
      <c r="H87" s="92"/>
      <c r="I87" s="93"/>
      <c r="J87" s="94"/>
      <c r="K87" s="305">
        <v>0.05</v>
      </c>
      <c r="L87" s="863">
        <f>N80*K87</f>
        <v>2024.5155251297629</v>
      </c>
      <c r="M87" s="864"/>
      <c r="N87" s="51"/>
    </row>
    <row r="88" spans="1:14" ht="15.75" thickBot="1">
      <c r="B88" s="827" t="s">
        <v>953</v>
      </c>
      <c r="C88" s="828"/>
      <c r="D88" s="828"/>
      <c r="E88" s="828"/>
      <c r="F88" s="828"/>
      <c r="G88" s="828"/>
      <c r="H88" s="828"/>
      <c r="I88" s="828"/>
      <c r="J88" s="828"/>
      <c r="K88" s="828"/>
      <c r="L88" s="828"/>
      <c r="M88" s="829"/>
      <c r="N88" s="52">
        <f>L85+L86+L87</f>
        <v>12147.093150778575</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188">
        <f>N80+N88</f>
        <v>52637.403653373825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2" zoomScale="75" zoomScaleNormal="75" workbookViewId="0">
      <selection activeCell="A81" sqref="A81"/>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190</v>
      </c>
      <c r="B36" s="840" t="str">
        <f>VLOOKUP(A36,EQUIPOS!A6:D154,3,FALSE)</f>
        <v>Diferencial de 3 ton</v>
      </c>
      <c r="C36" s="841"/>
      <c r="D36" s="841"/>
      <c r="E36" s="841"/>
      <c r="F36" s="841"/>
      <c r="G36" s="841"/>
      <c r="H36" s="842"/>
      <c r="I36" s="267"/>
      <c r="J36" s="268"/>
      <c r="K36" s="269">
        <f>VLOOKUP(A36,EQUIPOS!A6:D163,4,FALSE)</f>
        <v>3064.4126012895172</v>
      </c>
      <c r="L36" s="270"/>
      <c r="M36" s="336">
        <v>40</v>
      </c>
      <c r="N36" s="272">
        <f>K36/M36</f>
        <v>76.610315032237935</v>
      </c>
    </row>
    <row r="37" spans="1:14">
      <c r="A37" s="113" t="s">
        <v>195</v>
      </c>
      <c r="B37" s="840" t="str">
        <f>VLOOKUP(A37,EQUIPOS!A7:D154,3,FALSE)</f>
        <v xml:space="preserve">Equipo de oxicorte, Capacidad de corte: hasta 6´´ (152mm) </v>
      </c>
      <c r="C37" s="841"/>
      <c r="D37" s="841"/>
      <c r="E37" s="841"/>
      <c r="F37" s="841"/>
      <c r="G37" s="841"/>
      <c r="H37" s="842"/>
      <c r="I37" s="421"/>
      <c r="J37" s="422"/>
      <c r="K37" s="269">
        <f>VLOOKUP(A37,EQUIPOS!A7:D164,4,FALSE)</f>
        <v>26011.481209485759</v>
      </c>
      <c r="L37" s="335"/>
      <c r="M37" s="336">
        <v>40</v>
      </c>
      <c r="N37" s="272">
        <f t="shared" ref="N37:N43" si="0">K37/M37</f>
        <v>650.28703023714399</v>
      </c>
    </row>
    <row r="38" spans="1:14">
      <c r="A38" s="113" t="s">
        <v>204</v>
      </c>
      <c r="B38" s="840" t="str">
        <f>VLOOKUP(A38,EQUIPOS!A8:D154,3,FALSE)</f>
        <v xml:space="preserve">Equipo de soldadura 250 AMP
</v>
      </c>
      <c r="C38" s="841"/>
      <c r="D38" s="841"/>
      <c r="E38" s="841"/>
      <c r="F38" s="841"/>
      <c r="G38" s="841"/>
      <c r="H38" s="842"/>
      <c r="I38" s="421"/>
      <c r="J38" s="422"/>
      <c r="K38" s="269">
        <f>VLOOKUP(A38,EQUIPOS!A8:D165,4,FALSE)</f>
        <v>5129.0479108112413</v>
      </c>
      <c r="L38" s="335"/>
      <c r="M38" s="336">
        <v>40</v>
      </c>
      <c r="N38" s="272">
        <f t="shared" si="0"/>
        <v>128.22619777028103</v>
      </c>
    </row>
    <row r="39" spans="1:14">
      <c r="A39" s="113" t="s">
        <v>208</v>
      </c>
      <c r="B39" s="840" t="str">
        <f>VLOOKUP(A39,EQUIPOS!A9:D154,3,FALSE)</f>
        <v>Equipo de soldadura 400</v>
      </c>
      <c r="C39" s="841"/>
      <c r="D39" s="841"/>
      <c r="E39" s="841"/>
      <c r="F39" s="841"/>
      <c r="G39" s="841"/>
      <c r="H39" s="842"/>
      <c r="I39" s="421"/>
      <c r="J39" s="422"/>
      <c r="K39" s="269">
        <f>VLOOKUP(A39,EQUIPOS!A9:D166,4,FALSE)</f>
        <v>5171.9594799041743</v>
      </c>
      <c r="L39" s="335"/>
      <c r="M39" s="336">
        <v>40</v>
      </c>
      <c r="N39" s="272">
        <f t="shared" si="0"/>
        <v>129.29898699760435</v>
      </c>
    </row>
    <row r="40" spans="1:14">
      <c r="A40" s="113" t="s">
        <v>210</v>
      </c>
      <c r="B40" s="840" t="str">
        <f>VLOOKUP(A40,EQUIPOS!A10:D154,3,FALSE)</f>
        <v>Equipo de soldadura 600</v>
      </c>
      <c r="C40" s="841"/>
      <c r="D40" s="841"/>
      <c r="E40" s="841"/>
      <c r="F40" s="841"/>
      <c r="G40" s="841"/>
      <c r="H40" s="842"/>
      <c r="I40" s="421"/>
      <c r="J40" s="422"/>
      <c r="K40" s="269">
        <f>VLOOKUP(A40,EQUIPOS!A10:D167,4,FALSE)</f>
        <v>8261.2929405281993</v>
      </c>
      <c r="L40" s="335"/>
      <c r="M40" s="336">
        <v>40</v>
      </c>
      <c r="N40" s="272">
        <f t="shared" si="0"/>
        <v>206.53232351320497</v>
      </c>
    </row>
    <row r="41" spans="1:14">
      <c r="A41" s="113" t="s">
        <v>202</v>
      </c>
      <c r="B41" s="840" t="str">
        <f>VLOOKUP(A41,EQUIPOS!A11:D155,3,FALSE)</f>
        <v xml:space="preserve">Equipo de rayos X y/o ultrasonido
</v>
      </c>
      <c r="C41" s="841"/>
      <c r="D41" s="841"/>
      <c r="E41" s="841"/>
      <c r="F41" s="841"/>
      <c r="G41" s="841"/>
      <c r="H41" s="842"/>
      <c r="I41" s="421"/>
      <c r="J41" s="422"/>
      <c r="K41" s="269">
        <f>VLOOKUP(A41,EQUIPOS!A11:D168,4,FALSE)</f>
        <v>137794.12968752807</v>
      </c>
      <c r="L41" s="335"/>
      <c r="M41" s="336">
        <v>4000</v>
      </c>
      <c r="N41" s="272">
        <f t="shared" si="0"/>
        <v>34.448532421882014</v>
      </c>
    </row>
    <row r="42" spans="1:14">
      <c r="A42" s="113" t="s">
        <v>294</v>
      </c>
      <c r="B42" s="840" t="str">
        <f>VLOOKUP(A42,EQUIPOS!A12:D156,3,FALSE)</f>
        <v>Puente grúa</v>
      </c>
      <c r="C42" s="841"/>
      <c r="D42" s="841"/>
      <c r="E42" s="841"/>
      <c r="F42" s="841"/>
      <c r="G42" s="841"/>
      <c r="H42" s="842"/>
      <c r="I42" s="421"/>
      <c r="J42" s="422"/>
      <c r="K42" s="269">
        <f>VLOOKUP(A42,EQUIPOS!A12:D169,4,FALSE)</f>
        <v>1032979.3596021991</v>
      </c>
      <c r="L42" s="335"/>
      <c r="M42" s="336">
        <v>40000</v>
      </c>
      <c r="N42" s="272">
        <f t="shared" si="0"/>
        <v>25.824483990054976</v>
      </c>
    </row>
    <row r="43" spans="1:14">
      <c r="A43" s="113" t="s">
        <v>334</v>
      </c>
      <c r="B43" s="840" t="str">
        <f>VLOOKUP(A43,EQUIPOS!A13:D157,3,FALSE)</f>
        <v>Taladro industrial</v>
      </c>
      <c r="C43" s="841"/>
      <c r="D43" s="841"/>
      <c r="E43" s="841"/>
      <c r="F43" s="841"/>
      <c r="G43" s="841"/>
      <c r="H43" s="842"/>
      <c r="I43" s="421"/>
      <c r="J43" s="422"/>
      <c r="K43" s="269">
        <f>VLOOKUP(A43,EQUIPOS!A13:D170,4,FALSE)</f>
        <v>5931.1846752510155</v>
      </c>
      <c r="L43" s="335"/>
      <c r="M43" s="336">
        <v>40</v>
      </c>
      <c r="N43" s="272">
        <f t="shared" si="0"/>
        <v>148.27961688127539</v>
      </c>
    </row>
    <row r="44" spans="1:14">
      <c r="B44" s="840"/>
      <c r="C44" s="841"/>
      <c r="D44" s="841"/>
      <c r="E44" s="841"/>
      <c r="F44" s="841"/>
      <c r="G44" s="841"/>
      <c r="H44" s="842"/>
      <c r="I44" s="36"/>
      <c r="J44" s="37"/>
      <c r="K44" s="269"/>
      <c r="L44" s="276"/>
      <c r="M44" s="336"/>
      <c r="N44" s="272"/>
    </row>
    <row r="45" spans="1:14">
      <c r="B45" s="320"/>
      <c r="C45" s="321"/>
      <c r="D45" s="321"/>
      <c r="E45" s="321"/>
      <c r="F45" s="323"/>
      <c r="G45" s="323"/>
      <c r="H45" s="125"/>
      <c r="I45" s="36"/>
      <c r="J45" s="37"/>
      <c r="K45" s="269"/>
      <c r="L45" s="276"/>
      <c r="M45" s="277"/>
      <c r="N45" s="273"/>
    </row>
    <row r="46" spans="1:14">
      <c r="B46" s="847" t="s">
        <v>952</v>
      </c>
      <c r="C46" s="848"/>
      <c r="D46" s="848"/>
      <c r="E46" s="38"/>
      <c r="F46" s="39"/>
      <c r="G46" s="39"/>
      <c r="H46" s="40"/>
      <c r="I46" s="36"/>
      <c r="J46" s="37"/>
      <c r="K46" s="279"/>
      <c r="L46" s="276"/>
      <c r="M46" s="401">
        <v>0.1</v>
      </c>
      <c r="N46" s="344">
        <f>N83*M46</f>
        <v>209.53877274730041</v>
      </c>
    </row>
    <row r="47" spans="1:14" ht="15.75" thickBot="1">
      <c r="B47" s="840"/>
      <c r="C47" s="841"/>
      <c r="D47" s="841"/>
      <c r="E47" s="841"/>
      <c r="F47" s="841"/>
      <c r="G47" s="841"/>
      <c r="H47" s="842"/>
      <c r="I47" s="849"/>
      <c r="J47" s="850"/>
      <c r="K47" s="41"/>
      <c r="L47" s="851"/>
      <c r="M47" s="852"/>
      <c r="N47" s="105"/>
    </row>
    <row r="48" spans="1:14" ht="15.75" thickBot="1">
      <c r="B48" s="827" t="s">
        <v>953</v>
      </c>
      <c r="C48" s="828"/>
      <c r="D48" s="828"/>
      <c r="E48" s="828"/>
      <c r="F48" s="828"/>
      <c r="G48" s="828"/>
      <c r="H48" s="828"/>
      <c r="I48" s="828"/>
      <c r="J48" s="828"/>
      <c r="K48" s="828"/>
      <c r="L48" s="828"/>
      <c r="M48" s="829"/>
      <c r="N48" s="394">
        <f>SUM(N36:N46)</f>
        <v>1609.0462595909848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8" t="s">
        <v>944</v>
      </c>
      <c r="C52" s="819"/>
      <c r="D52" s="819"/>
      <c r="E52" s="819"/>
      <c r="F52" s="819"/>
      <c r="G52" s="819"/>
      <c r="H52" s="819"/>
      <c r="I52" s="820"/>
      <c r="J52" s="315" t="s">
        <v>945</v>
      </c>
      <c r="K52" s="85" t="s">
        <v>946</v>
      </c>
      <c r="L52" s="821" t="s">
        <v>955</v>
      </c>
      <c r="M52" s="820"/>
      <c r="N52" s="86" t="s">
        <v>951</v>
      </c>
    </row>
    <row r="53" spans="1:14">
      <c r="A53" s="161" t="s">
        <v>460</v>
      </c>
      <c r="B53" s="43" t="str">
        <f>VLOOKUP(A53,MATERIALES!A5:D373,3,FALSE)</f>
        <v>Fundente</v>
      </c>
      <c r="C53" s="281"/>
      <c r="D53" s="281"/>
      <c r="E53" s="281"/>
      <c r="F53" s="281"/>
      <c r="G53" s="281"/>
      <c r="H53" s="281"/>
      <c r="I53" s="281"/>
      <c r="J53" s="311" t="str">
        <f>VLOOKUP(A53,MATERIALES!A7:D645,2,FALSE)</f>
        <v>kg</v>
      </c>
      <c r="K53" s="282">
        <v>5.0000000000000001E-3</v>
      </c>
      <c r="L53" s="267"/>
      <c r="M53" s="402">
        <f>VLOOKUP(A53,MATERIALES!A5:D396,4,FALSE)</f>
        <v>36415.001084734788</v>
      </c>
      <c r="N53" s="272">
        <f t="shared" ref="N53:N58" si="1">K53*M53</f>
        <v>182.07500542367393</v>
      </c>
    </row>
    <row r="54" spans="1:14">
      <c r="A54" s="161" t="s">
        <v>462</v>
      </c>
      <c r="B54" s="43" t="str">
        <f>VLOOKUP(A54,MATERIALES!A6:D373,3,FALSE)</f>
        <v>Gas propano</v>
      </c>
      <c r="C54" s="425"/>
      <c r="D54" s="425"/>
      <c r="E54" s="425"/>
      <c r="F54" s="425"/>
      <c r="G54" s="425"/>
      <c r="H54" s="425"/>
      <c r="I54" s="425"/>
      <c r="J54" s="312" t="str">
        <f>VLOOKUP(A54,MATERIALES!A8:D646,2,FALSE)</f>
        <v>kg</v>
      </c>
      <c r="K54" s="397">
        <v>5.0000000000000001E-3</v>
      </c>
      <c r="L54" s="421"/>
      <c r="M54" s="402">
        <f>VLOOKUP(A54,MATERIALES!A6:D397,4,FALSE)</f>
        <v>3786.6267383857175</v>
      </c>
      <c r="N54" s="272">
        <f t="shared" si="1"/>
        <v>18.933133691928589</v>
      </c>
    </row>
    <row r="55" spans="1:14">
      <c r="A55" s="161" t="s">
        <v>591</v>
      </c>
      <c r="B55" s="43" t="str">
        <f>VLOOKUP(A55,MATERIALES!A6:D373,3,FALSE)</f>
        <v>Oxigeno industrial</v>
      </c>
      <c r="C55" s="425"/>
      <c r="D55" s="425"/>
      <c r="E55" s="425"/>
      <c r="F55" s="425"/>
      <c r="G55" s="425"/>
      <c r="H55" s="425"/>
      <c r="I55" s="425"/>
      <c r="J55" s="312" t="str">
        <f>VLOOKUP(A55,MATERIALES!A9:D647,2,FALSE)</f>
        <v>kg</v>
      </c>
      <c r="K55" s="397">
        <v>5.0000000000000001E-3</v>
      </c>
      <c r="L55" s="421"/>
      <c r="M55" s="402">
        <f>VLOOKUP(A55,MATERIALES!A6:D398,4,FALSE)</f>
        <v>22902.984304752321</v>
      </c>
      <c r="N55" s="272">
        <f t="shared" si="1"/>
        <v>114.5149215237616</v>
      </c>
    </row>
    <row r="56" spans="1:14">
      <c r="A56" s="161" t="s">
        <v>662</v>
      </c>
      <c r="B56" s="43" t="str">
        <f>VLOOKUP(A56,MATERIALES!A6:D373,3,FALSE)</f>
        <v>Soldadura 7018</v>
      </c>
      <c r="C56" s="425"/>
      <c r="D56" s="425"/>
      <c r="E56" s="425"/>
      <c r="F56" s="425"/>
      <c r="G56" s="425"/>
      <c r="H56" s="425"/>
      <c r="I56" s="425"/>
      <c r="J56" s="312" t="str">
        <f>VLOOKUP(A56,MATERIALES!A10:D648,2,FALSE)</f>
        <v>kg</v>
      </c>
      <c r="K56" s="397">
        <v>0.01</v>
      </c>
      <c r="L56" s="421"/>
      <c r="M56" s="402">
        <f>VLOOKUP(A56,MATERIALES!A6:D399,4,FALSE)</f>
        <v>12076.285564209804</v>
      </c>
      <c r="N56" s="272">
        <f t="shared" si="1"/>
        <v>120.76285564209805</v>
      </c>
    </row>
    <row r="57" spans="1:14">
      <c r="A57" s="161" t="s">
        <v>665</v>
      </c>
      <c r="B57" s="43" t="str">
        <f>VLOOKUP(A57,MATERIALES!A7:D373,3,FALSE)</f>
        <v>Soldadura L-70</v>
      </c>
      <c r="C57" s="425"/>
      <c r="D57" s="425"/>
      <c r="E57" s="425"/>
      <c r="F57" s="425"/>
      <c r="G57" s="425"/>
      <c r="H57" s="425"/>
      <c r="I57" s="425"/>
      <c r="J57" s="312" t="str">
        <f>VLOOKUP(A57,MATERIALES!A11:D649,2,FALSE)</f>
        <v>kg</v>
      </c>
      <c r="K57" s="397">
        <v>0.01</v>
      </c>
      <c r="L57" s="421"/>
      <c r="M57" s="402">
        <f>VLOOKUP(A57,MATERIALES!A7:D400,4,FALSE)</f>
        <v>18150.423738159352</v>
      </c>
      <c r="N57" s="272">
        <f t="shared" si="1"/>
        <v>181.50423738159353</v>
      </c>
    </row>
    <row r="58" spans="1:14">
      <c r="A58" s="161" t="s">
        <v>742</v>
      </c>
      <c r="B58" s="43" t="str">
        <f>VLOOKUP(A58,MATERIALES!A1:D372,3,FALSE)</f>
        <v>Acero A-36 para estructura metálica</v>
      </c>
      <c r="C58" s="425"/>
      <c r="D58" s="425"/>
      <c r="E58" s="425"/>
      <c r="F58" s="425"/>
      <c r="G58" s="425"/>
      <c r="H58" s="425"/>
      <c r="I58" s="425"/>
      <c r="J58" s="312" t="str">
        <f>VLOOKUP(A58,MATERIALES!A1:D650,2,FALSE)</f>
        <v>kg</v>
      </c>
      <c r="K58" s="397">
        <v>1</v>
      </c>
      <c r="L58" s="421"/>
      <c r="M58" s="402">
        <f>VLOOKUP(A58,MATERIALES!A1:D401,4,FALSE)</f>
        <v>3101.273082907866</v>
      </c>
      <c r="N58" s="272">
        <f t="shared" si="1"/>
        <v>3101.273082907866</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7" t="s">
        <v>953</v>
      </c>
      <c r="C61" s="828"/>
      <c r="D61" s="828"/>
      <c r="E61" s="828"/>
      <c r="F61" s="828"/>
      <c r="G61" s="828"/>
      <c r="H61" s="828"/>
      <c r="I61" s="828"/>
      <c r="J61" s="828"/>
      <c r="K61" s="828"/>
      <c r="L61" s="828"/>
      <c r="M61" s="829"/>
      <c r="N61" s="394">
        <f>SUM(N53:N60)</f>
        <v>3719.0632365709216</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30" t="s">
        <v>961</v>
      </c>
      <c r="M65" s="803"/>
      <c r="N65" s="76" t="s">
        <v>951</v>
      </c>
    </row>
    <row r="66" spans="1:15">
      <c r="B66" s="46"/>
      <c r="C66" s="317"/>
      <c r="D66" s="317"/>
      <c r="E66" s="317"/>
      <c r="F66" s="317"/>
      <c r="G66" s="317"/>
      <c r="H66" s="311"/>
      <c r="I66" s="279"/>
      <c r="J66" s="286"/>
      <c r="K66" s="279"/>
      <c r="L66" s="831"/>
      <c r="M66" s="832"/>
      <c r="N66" s="287"/>
    </row>
    <row r="67" spans="1:15">
      <c r="B67" s="46"/>
      <c r="C67" s="47"/>
      <c r="D67" s="47"/>
      <c r="E67" s="47"/>
      <c r="F67" s="47"/>
      <c r="G67" s="47"/>
      <c r="H67" s="311"/>
      <c r="I67" s="279"/>
      <c r="J67" s="286"/>
      <c r="K67" s="279"/>
      <c r="L67" s="831"/>
      <c r="M67" s="832"/>
      <c r="N67" s="287"/>
    </row>
    <row r="68" spans="1:15">
      <c r="B68" s="46"/>
      <c r="C68" s="47"/>
      <c r="D68" s="47"/>
      <c r="E68" s="47"/>
      <c r="F68" s="47"/>
      <c r="G68" s="47"/>
      <c r="H68" s="311"/>
      <c r="I68" s="279"/>
      <c r="J68" s="286"/>
      <c r="K68" s="279"/>
      <c r="L68" s="831"/>
      <c r="M68" s="832"/>
      <c r="N68" s="287"/>
    </row>
    <row r="69" spans="1:15">
      <c r="B69" s="46"/>
      <c r="C69" s="47"/>
      <c r="D69" s="47"/>
      <c r="E69" s="47"/>
      <c r="F69" s="47"/>
      <c r="G69" s="47"/>
      <c r="H69" s="311"/>
      <c r="I69" s="279"/>
      <c r="J69" s="286"/>
      <c r="K69" s="279"/>
      <c r="L69" s="831"/>
      <c r="M69" s="832"/>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6"/>
      <c r="M71" s="817"/>
      <c r="N71" s="127"/>
    </row>
    <row r="72" spans="1:15" ht="15.75" thickBot="1">
      <c r="B72" s="833" t="s">
        <v>953</v>
      </c>
      <c r="C72" s="834"/>
      <c r="D72" s="834"/>
      <c r="E72" s="834"/>
      <c r="F72" s="834"/>
      <c r="G72" s="834"/>
      <c r="H72" s="834"/>
      <c r="I72" s="834"/>
      <c r="J72" s="834"/>
      <c r="K72" s="834"/>
      <c r="L72" s="834"/>
      <c r="M72" s="835"/>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3" t="s">
        <v>963</v>
      </c>
      <c r="C76" s="854"/>
      <c r="D76" s="854"/>
      <c r="E76" s="854"/>
      <c r="F76" s="854"/>
      <c r="G76" s="854"/>
      <c r="H76" s="854"/>
      <c r="I76" s="73" t="s">
        <v>964</v>
      </c>
      <c r="J76" s="75" t="s">
        <v>1410</v>
      </c>
      <c r="K76" s="74" t="s">
        <v>966</v>
      </c>
      <c r="L76" s="855" t="s">
        <v>950</v>
      </c>
      <c r="M76" s="856"/>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101498.09999999999</v>
      </c>
      <c r="J79" s="293">
        <v>185</v>
      </c>
      <c r="K79" s="294">
        <f>VLOOKUP(A79,'MANO DE OBRA'!A9:D101,4,FALSE)</f>
        <v>187771.48499999999</v>
      </c>
      <c r="L79" s="50"/>
      <c r="M79" s="434">
        <v>320</v>
      </c>
      <c r="N79" s="395">
        <f t="shared" si="3"/>
        <v>586.78589062499998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814"/>
      <c r="C82" s="815" t="e">
        <f>VLOOKUP(B82,'MANO DE OBRA'!B12:E73,3,FALSE)</f>
        <v>#N/A</v>
      </c>
      <c r="D82" s="815" t="e">
        <f>VLOOKUP(C82,'MANO DE OBRA'!C12:F73,3,FALSE)</f>
        <v>#N/A</v>
      </c>
      <c r="E82" s="815" t="e">
        <f>VLOOKUP(D82,'MANO DE OBRA'!D12:G73,3,FALSE)</f>
        <v>#N/A</v>
      </c>
      <c r="F82" s="815" t="e">
        <f>VLOOKUP(E82,'MANO DE OBRA'!E12:H73,3,FALSE)</f>
        <v>#N/A</v>
      </c>
      <c r="G82" s="815" t="e">
        <f>VLOOKUP(F82,'MANO DE OBRA'!F12:I73,3,FALSE)</f>
        <v>#N/A</v>
      </c>
      <c r="H82" s="815" t="e">
        <f>VLOOKUP(G82,'MANO DE OBRA'!G12:J73,3,FALSE)</f>
        <v>#N/A</v>
      </c>
      <c r="I82" s="470"/>
      <c r="J82" s="471"/>
      <c r="K82" s="474"/>
      <c r="L82" s="475"/>
      <c r="M82" s="476"/>
      <c r="N82" s="440"/>
    </row>
    <row r="83" spans="1:14" ht="15.75" thickBot="1">
      <c r="B83" s="833" t="s">
        <v>953</v>
      </c>
      <c r="C83" s="834"/>
      <c r="D83" s="834"/>
      <c r="E83" s="834"/>
      <c r="F83" s="834"/>
      <c r="G83" s="834"/>
      <c r="H83" s="834"/>
      <c r="I83" s="834"/>
      <c r="J83" s="834"/>
      <c r="K83" s="834"/>
      <c r="L83" s="834"/>
      <c r="M83" s="835"/>
      <c r="N83" s="460">
        <f>SUM(N77:N82)</f>
        <v>2095.3877274730039</v>
      </c>
    </row>
    <row r="84" spans="1:14" ht="15.75" thickBot="1">
      <c r="B84" s="33"/>
      <c r="C84" s="34"/>
      <c r="D84" s="34"/>
      <c r="E84" s="34"/>
      <c r="F84" s="34"/>
      <c r="G84" s="34"/>
      <c r="H84" s="34"/>
      <c r="I84" s="34"/>
      <c r="J84" s="34"/>
      <c r="K84" s="34"/>
      <c r="L84" s="34"/>
      <c r="M84" s="34"/>
      <c r="N84" s="35"/>
    </row>
    <row r="85" spans="1:14" ht="15.75" thickBot="1">
      <c r="B85" s="827" t="s">
        <v>967</v>
      </c>
      <c r="C85" s="828"/>
      <c r="D85" s="828"/>
      <c r="E85" s="828"/>
      <c r="F85" s="828"/>
      <c r="G85" s="828"/>
      <c r="H85" s="828"/>
      <c r="I85" s="828"/>
      <c r="J85" s="828"/>
      <c r="K85" s="828"/>
      <c r="L85" s="828"/>
      <c r="M85" s="829"/>
      <c r="N85" s="99">
        <f>N48+N61+N72+N83</f>
        <v>7423.4972236349104</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8" t="s">
        <v>969</v>
      </c>
      <c r="C89" s="819"/>
      <c r="D89" s="819"/>
      <c r="E89" s="819"/>
      <c r="F89" s="819"/>
      <c r="G89" s="819"/>
      <c r="H89" s="819"/>
      <c r="I89" s="314"/>
      <c r="J89" s="334"/>
      <c r="K89" s="302" t="s">
        <v>970</v>
      </c>
      <c r="L89" s="857" t="s">
        <v>971</v>
      </c>
      <c r="M89" s="858"/>
      <c r="N89" s="303"/>
    </row>
    <row r="90" spans="1:14">
      <c r="B90" s="859" t="s">
        <v>972</v>
      </c>
      <c r="C90" s="860"/>
      <c r="D90" s="860"/>
      <c r="E90" s="860"/>
      <c r="F90" s="860"/>
      <c r="G90" s="860"/>
      <c r="H90" s="860"/>
      <c r="I90" s="87"/>
      <c r="J90" s="88"/>
      <c r="K90" s="304">
        <v>0.2</v>
      </c>
      <c r="L90" s="861">
        <f>N85*K90</f>
        <v>1484.6994447269822</v>
      </c>
      <c r="M90" s="862"/>
      <c r="N90" s="51"/>
    </row>
    <row r="91" spans="1:14">
      <c r="B91" s="89" t="s">
        <v>973</v>
      </c>
      <c r="C91" s="90"/>
      <c r="D91" s="90"/>
      <c r="E91" s="90"/>
      <c r="F91" s="90"/>
      <c r="G91" s="90"/>
      <c r="H91" s="90"/>
      <c r="I91" s="87"/>
      <c r="J91" s="88"/>
      <c r="K91" s="304">
        <v>0.05</v>
      </c>
      <c r="L91" s="861">
        <f>N85*K91</f>
        <v>371.17486118174554</v>
      </c>
      <c r="M91" s="862"/>
      <c r="N91" s="51"/>
    </row>
    <row r="92" spans="1:14" ht="15.75" thickBot="1">
      <c r="B92" s="91" t="s">
        <v>974</v>
      </c>
      <c r="C92" s="92"/>
      <c r="D92" s="92"/>
      <c r="E92" s="92"/>
      <c r="F92" s="92"/>
      <c r="G92" s="92"/>
      <c r="H92" s="92"/>
      <c r="I92" s="93"/>
      <c r="J92" s="94"/>
      <c r="K92" s="305">
        <v>0.05</v>
      </c>
      <c r="L92" s="863">
        <f>N85*K92</f>
        <v>371.17486118174554</v>
      </c>
      <c r="M92" s="864"/>
      <c r="N92" s="51"/>
    </row>
    <row r="93" spans="1:14" ht="15.75" thickBot="1">
      <c r="B93" s="827" t="s">
        <v>953</v>
      </c>
      <c r="C93" s="828"/>
      <c r="D93" s="828"/>
      <c r="E93" s="828"/>
      <c r="F93" s="828"/>
      <c r="G93" s="828"/>
      <c r="H93" s="828"/>
      <c r="I93" s="828"/>
      <c r="J93" s="828"/>
      <c r="K93" s="828"/>
      <c r="L93" s="828"/>
      <c r="M93" s="829"/>
      <c r="N93" s="52">
        <f>L90+L91+L92</f>
        <v>2227.0491670904735</v>
      </c>
    </row>
    <row r="94" spans="1:14" ht="15.75" thickBot="1">
      <c r="B94" s="33"/>
      <c r="C94" s="34"/>
      <c r="D94" s="34"/>
      <c r="E94" s="34"/>
      <c r="F94" s="34"/>
      <c r="G94" s="34"/>
      <c r="H94" s="34"/>
      <c r="I94" s="34"/>
      <c r="J94" s="34"/>
      <c r="K94" s="34"/>
      <c r="L94" s="34"/>
      <c r="M94" s="34"/>
      <c r="N94" s="35"/>
    </row>
    <row r="95" spans="1:14" ht="15.75" thickBot="1">
      <c r="A95" t="s">
        <v>2016</v>
      </c>
      <c r="B95" s="827" t="s">
        <v>975</v>
      </c>
      <c r="C95" s="828"/>
      <c r="D95" s="828"/>
      <c r="E95" s="828"/>
      <c r="F95" s="828"/>
      <c r="G95" s="828"/>
      <c r="H95" s="828"/>
      <c r="I95" s="828"/>
      <c r="J95" s="828"/>
      <c r="K95" s="828"/>
      <c r="L95" s="828"/>
      <c r="M95" s="829"/>
      <c r="N95" s="188">
        <f>N85+N93</f>
        <v>9650.5463907253834</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9" t="s">
        <v>2218</v>
      </c>
      <c r="C112" s="970"/>
      <c r="D112" s="970"/>
      <c r="E112" s="970"/>
      <c r="F112" s="970"/>
      <c r="G112" s="970"/>
      <c r="H112" s="970"/>
      <c r="I112" s="970"/>
      <c r="J112" s="970"/>
      <c r="K112" s="970"/>
      <c r="L112" s="970"/>
      <c r="M112" s="970"/>
      <c r="N112" s="971"/>
    </row>
    <row r="113" spans="2:14" ht="15" customHeight="1">
      <c r="B113" s="969"/>
      <c r="C113" s="970"/>
      <c r="D113" s="970"/>
      <c r="E113" s="970"/>
      <c r="F113" s="970"/>
      <c r="G113" s="970"/>
      <c r="H113" s="970"/>
      <c r="I113" s="970"/>
      <c r="J113" s="970"/>
      <c r="K113" s="970"/>
      <c r="L113" s="970"/>
      <c r="M113" s="970"/>
      <c r="N113" s="971"/>
    </row>
    <row r="114" spans="2:14" ht="30" customHeight="1">
      <c r="B114" s="972" t="s">
        <v>2219</v>
      </c>
      <c r="C114" s="973"/>
      <c r="D114" s="973"/>
      <c r="E114" s="973"/>
      <c r="F114" s="973"/>
      <c r="G114" s="973"/>
      <c r="H114" s="973"/>
      <c r="I114" s="973"/>
      <c r="J114" s="973"/>
      <c r="K114" s="973"/>
      <c r="L114" s="973"/>
      <c r="M114" s="973"/>
      <c r="N114" s="974"/>
    </row>
    <row r="115" spans="2:14">
      <c r="B115" s="972"/>
      <c r="C115" s="973"/>
      <c r="D115" s="973"/>
      <c r="E115" s="973"/>
      <c r="F115" s="973"/>
      <c r="G115" s="973"/>
      <c r="H115" s="973"/>
      <c r="I115" s="973"/>
      <c r="J115" s="973"/>
      <c r="K115" s="973"/>
      <c r="L115" s="973"/>
      <c r="M115" s="973"/>
      <c r="N115" s="974"/>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5"/>
      <c r="K125" s="975"/>
      <c r="L125" s="975"/>
      <c r="M125" s="975"/>
      <c r="N125" s="976"/>
    </row>
    <row r="126" spans="2:14" ht="15.75" thickBot="1">
      <c r="B126" s="419" t="s">
        <v>2221</v>
      </c>
      <c r="C126" s="420"/>
      <c r="D126" s="420"/>
      <c r="E126" s="259"/>
      <c r="F126" s="259"/>
      <c r="G126" s="259"/>
      <c r="H126" s="259"/>
      <c r="I126" s="259"/>
      <c r="J126" s="977"/>
      <c r="K126" s="977"/>
      <c r="L126" s="977"/>
      <c r="M126" s="977"/>
      <c r="N126" s="978"/>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190</v>
      </c>
      <c r="B36" s="840" t="str">
        <f>VLOOKUP(A36,EQUIPOS!A6:D154,3,FALSE)</f>
        <v>Diferencial de 3 ton</v>
      </c>
      <c r="C36" s="841"/>
      <c r="D36" s="841"/>
      <c r="E36" s="841"/>
      <c r="F36" s="841"/>
      <c r="G36" s="841"/>
      <c r="H36" s="842"/>
      <c r="I36" s="267"/>
      <c r="J36" s="268"/>
      <c r="K36" s="269">
        <f>VLOOKUP(A36,EQUIPOS!A6:D163,4,FALSE)</f>
        <v>3064.4126012895172</v>
      </c>
      <c r="L36" s="270"/>
      <c r="M36" s="336">
        <v>40</v>
      </c>
      <c r="N36" s="272">
        <f t="shared" ref="N36:N41" si="0">K36/M36</f>
        <v>76.610315032237935</v>
      </c>
    </row>
    <row r="37" spans="1:14">
      <c r="A37" s="113" t="s">
        <v>334</v>
      </c>
      <c r="B37" s="840" t="str">
        <f>VLOOKUP(A37,EQUIPOS!A7:D154,3,FALSE)</f>
        <v>Taladro industrial</v>
      </c>
      <c r="C37" s="841"/>
      <c r="D37" s="841"/>
      <c r="E37" s="841"/>
      <c r="F37" s="841"/>
      <c r="G37" s="841"/>
      <c r="H37" s="842"/>
      <c r="I37" s="421"/>
      <c r="J37" s="422"/>
      <c r="K37" s="269">
        <f>VLOOKUP(A37,EQUIPOS!A7:D164,4,FALSE)</f>
        <v>5931.1846752510155</v>
      </c>
      <c r="L37" s="335"/>
      <c r="M37" s="336">
        <v>40</v>
      </c>
      <c r="N37" s="272">
        <f t="shared" si="0"/>
        <v>148.27961688127539</v>
      </c>
    </row>
    <row r="38" spans="1:14">
      <c r="A38" s="113" t="s">
        <v>195</v>
      </c>
      <c r="B38" s="840" t="str">
        <f>VLOOKUP(A38,EQUIPOS!A8:D154,3,FALSE)</f>
        <v xml:space="preserve">Equipo de oxicorte, Capacidad de corte: hasta 6´´ (152mm) </v>
      </c>
      <c r="C38" s="841"/>
      <c r="D38" s="841"/>
      <c r="E38" s="841"/>
      <c r="F38" s="841"/>
      <c r="G38" s="841"/>
      <c r="H38" s="842"/>
      <c r="I38" s="421"/>
      <c r="J38" s="422"/>
      <c r="K38" s="269">
        <f>VLOOKUP(A38,EQUIPOS!A8:D165,4,FALSE)</f>
        <v>26011.481209485759</v>
      </c>
      <c r="L38" s="335"/>
      <c r="M38" s="336">
        <v>40</v>
      </c>
      <c r="N38" s="272">
        <f t="shared" si="0"/>
        <v>650.28703023714399</v>
      </c>
    </row>
    <row r="39" spans="1:14">
      <c r="A39" s="113" t="s">
        <v>204</v>
      </c>
      <c r="B39" s="840" t="str">
        <f>VLOOKUP(A39,EQUIPOS!A9:D154,3,FALSE)</f>
        <v xml:space="preserve">Equipo de soldadura 250 AMP
</v>
      </c>
      <c r="C39" s="841"/>
      <c r="D39" s="841"/>
      <c r="E39" s="841"/>
      <c r="F39" s="841"/>
      <c r="G39" s="841"/>
      <c r="H39" s="842"/>
      <c r="I39" s="421"/>
      <c r="J39" s="422"/>
      <c r="K39" s="269">
        <f>VLOOKUP(A39,EQUIPOS!A9:D166,4,FALSE)</f>
        <v>5129.0479108112413</v>
      </c>
      <c r="L39" s="335"/>
      <c r="M39" s="336">
        <v>40</v>
      </c>
      <c r="N39" s="272">
        <f t="shared" si="0"/>
        <v>128.22619777028103</v>
      </c>
    </row>
    <row r="40" spans="1:14">
      <c r="A40" s="113" t="s">
        <v>208</v>
      </c>
      <c r="B40" s="840" t="str">
        <f>VLOOKUP(A40,EQUIPOS!A10:D154,3,FALSE)</f>
        <v>Equipo de soldadura 400</v>
      </c>
      <c r="C40" s="841"/>
      <c r="D40" s="841"/>
      <c r="E40" s="841"/>
      <c r="F40" s="841"/>
      <c r="G40" s="841"/>
      <c r="H40" s="842"/>
      <c r="I40" s="421"/>
      <c r="J40" s="422"/>
      <c r="K40" s="269">
        <f>VLOOKUP(A40,EQUIPOS!A10:D167,4,FALSE)</f>
        <v>5171.9594799041743</v>
      </c>
      <c r="L40" s="335"/>
      <c r="M40" s="336">
        <v>40</v>
      </c>
      <c r="N40" s="272">
        <f t="shared" si="0"/>
        <v>129.29898699760435</v>
      </c>
    </row>
    <row r="41" spans="1:14">
      <c r="A41" s="113" t="s">
        <v>210</v>
      </c>
      <c r="B41" s="840" t="str">
        <f>VLOOKUP(A41,EQUIPOS!A11:D155,3,FALSE)</f>
        <v>Equipo de soldadura 600</v>
      </c>
      <c r="C41" s="841"/>
      <c r="D41" s="841"/>
      <c r="E41" s="841"/>
      <c r="F41" s="841"/>
      <c r="G41" s="841"/>
      <c r="H41" s="842"/>
      <c r="I41" s="421"/>
      <c r="J41" s="422"/>
      <c r="K41" s="269">
        <f>VLOOKUP(A41,EQUIPOS!A11:D168,4,FALSE)</f>
        <v>8261.2929405281993</v>
      </c>
      <c r="L41" s="335"/>
      <c r="M41" s="336">
        <v>40</v>
      </c>
      <c r="N41" s="272">
        <f t="shared" si="0"/>
        <v>206.53232351320497</v>
      </c>
    </row>
    <row r="42" spans="1:14">
      <c r="B42" s="840"/>
      <c r="C42" s="841"/>
      <c r="D42" s="841"/>
      <c r="E42" s="841"/>
      <c r="F42" s="841"/>
      <c r="G42" s="841"/>
      <c r="H42" s="842"/>
      <c r="I42" s="36"/>
      <c r="J42" s="37"/>
      <c r="K42" s="269"/>
      <c r="L42" s="276"/>
      <c r="M42" s="336"/>
      <c r="N42" s="272"/>
    </row>
    <row r="43" spans="1:14">
      <c r="B43" s="320"/>
      <c r="C43" s="321"/>
      <c r="D43" s="321"/>
      <c r="E43" s="321"/>
      <c r="F43" s="323"/>
      <c r="G43" s="323"/>
      <c r="H43" s="125"/>
      <c r="I43" s="36"/>
      <c r="J43" s="37"/>
      <c r="K43" s="269"/>
      <c r="L43" s="276"/>
      <c r="M43" s="277"/>
      <c r="N43" s="273"/>
    </row>
    <row r="44" spans="1:14">
      <c r="B44" s="847" t="s">
        <v>952</v>
      </c>
      <c r="C44" s="848"/>
      <c r="D44" s="848"/>
      <c r="E44" s="38"/>
      <c r="F44" s="39"/>
      <c r="G44" s="39"/>
      <c r="H44" s="40"/>
      <c r="I44" s="36"/>
      <c r="J44" s="37"/>
      <c r="K44" s="279"/>
      <c r="L44" s="276"/>
      <c r="M44" s="401">
        <v>0.05</v>
      </c>
      <c r="N44" s="344">
        <f>N81*M44</f>
        <v>104.76938637365021</v>
      </c>
    </row>
    <row r="45" spans="1:14" ht="15.75" thickBot="1">
      <c r="B45" s="840"/>
      <c r="C45" s="841"/>
      <c r="D45" s="841"/>
      <c r="E45" s="841"/>
      <c r="F45" s="841"/>
      <c r="G45" s="841"/>
      <c r="H45" s="842"/>
      <c r="I45" s="849"/>
      <c r="J45" s="850"/>
      <c r="K45" s="41"/>
      <c r="L45" s="851"/>
      <c r="M45" s="852"/>
      <c r="N45" s="105"/>
    </row>
    <row r="46" spans="1:14" ht="15.75" thickBot="1">
      <c r="B46" s="827" t="s">
        <v>953</v>
      </c>
      <c r="C46" s="828"/>
      <c r="D46" s="828"/>
      <c r="E46" s="828"/>
      <c r="F46" s="828"/>
      <c r="G46" s="828"/>
      <c r="H46" s="828"/>
      <c r="I46" s="828"/>
      <c r="J46" s="828"/>
      <c r="K46" s="828"/>
      <c r="L46" s="828"/>
      <c r="M46" s="829"/>
      <c r="N46" s="394">
        <f>SUM(N36:N44)</f>
        <v>1444.0038568053978</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8" t="s">
        <v>944</v>
      </c>
      <c r="C50" s="819"/>
      <c r="D50" s="819"/>
      <c r="E50" s="819"/>
      <c r="F50" s="819"/>
      <c r="G50" s="819"/>
      <c r="H50" s="819"/>
      <c r="I50" s="820"/>
      <c r="J50" s="315" t="s">
        <v>945</v>
      </c>
      <c r="K50" s="85" t="s">
        <v>946</v>
      </c>
      <c r="L50" s="821" t="s">
        <v>955</v>
      </c>
      <c r="M50" s="820"/>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36415.001084734788</v>
      </c>
      <c r="N51" s="272">
        <f t="shared" ref="N51:N56" si="1">K51*M51</f>
        <v>182.07500542367393</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3786.6267383857175</v>
      </c>
      <c r="N52" s="272">
        <f t="shared" si="1"/>
        <v>18.933133691928589</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22902.984304752321</v>
      </c>
      <c r="N53" s="272">
        <f t="shared" si="1"/>
        <v>114.5149215237616</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12076.285564209804</v>
      </c>
      <c r="N54" s="272">
        <f t="shared" si="1"/>
        <v>120.76285564209805</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18150.423738159352</v>
      </c>
      <c r="N55" s="272">
        <f t="shared" si="1"/>
        <v>181.50423738159353</v>
      </c>
    </row>
    <row r="56" spans="1:14">
      <c r="A56" s="163" t="s">
        <v>742</v>
      </c>
      <c r="B56" s="43" t="str">
        <f>VLOOKUP(A56,MATERIALES!A1:D373,3,FALSE)</f>
        <v>Acero A-36 para estructura metálica</v>
      </c>
      <c r="C56" s="425"/>
      <c r="D56" s="425"/>
      <c r="E56" s="425"/>
      <c r="F56" s="425"/>
      <c r="G56" s="425"/>
      <c r="H56" s="425"/>
      <c r="I56" s="425"/>
      <c r="J56" s="312" t="str">
        <f>VLOOKUP(A56,MATERIALES!A1:D648,2,FALSE)</f>
        <v>kg</v>
      </c>
      <c r="K56" s="397">
        <v>1</v>
      </c>
      <c r="L56" s="421"/>
      <c r="M56" s="402">
        <f>VLOOKUP(A56,MATERIALES!A1:D401,4,FALSE)</f>
        <v>3101.273082907866</v>
      </c>
      <c r="N56" s="272">
        <f t="shared" si="1"/>
        <v>3101.273082907866</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7" t="s">
        <v>953</v>
      </c>
      <c r="C59" s="828"/>
      <c r="D59" s="828"/>
      <c r="E59" s="828"/>
      <c r="F59" s="828"/>
      <c r="G59" s="828"/>
      <c r="H59" s="828"/>
      <c r="I59" s="828"/>
      <c r="J59" s="828"/>
      <c r="K59" s="828"/>
      <c r="L59" s="828"/>
      <c r="M59" s="829"/>
      <c r="N59" s="394">
        <f>SUM(N51:N58)</f>
        <v>3719.0632365709216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B64" s="46"/>
      <c r="C64" s="317"/>
      <c r="D64" s="317"/>
      <c r="E64" s="317"/>
      <c r="F64" s="317"/>
      <c r="G64" s="317"/>
      <c r="H64" s="311"/>
      <c r="I64" s="279"/>
      <c r="J64" s="286"/>
      <c r="K64" s="279"/>
      <c r="L64" s="831"/>
      <c r="M64" s="832"/>
      <c r="N64" s="287"/>
    </row>
    <row r="65" spans="1:15">
      <c r="B65" s="46"/>
      <c r="C65" s="47"/>
      <c r="D65" s="47"/>
      <c r="E65" s="47"/>
      <c r="F65" s="47"/>
      <c r="G65" s="47"/>
      <c r="H65" s="311"/>
      <c r="I65" s="279"/>
      <c r="J65" s="286"/>
      <c r="K65" s="279"/>
      <c r="L65" s="831"/>
      <c r="M65" s="832"/>
      <c r="N65" s="287"/>
    </row>
    <row r="66" spans="1:15">
      <c r="B66" s="46"/>
      <c r="C66" s="47"/>
      <c r="D66" s="47"/>
      <c r="E66" s="47"/>
      <c r="F66" s="47"/>
      <c r="G66" s="47"/>
      <c r="H66" s="311"/>
      <c r="I66" s="279"/>
      <c r="J66" s="286"/>
      <c r="K66" s="279"/>
      <c r="L66" s="831"/>
      <c r="M66" s="832"/>
      <c r="N66" s="287"/>
    </row>
    <row r="67" spans="1:15">
      <c r="B67" s="46"/>
      <c r="C67" s="47"/>
      <c r="D67" s="47"/>
      <c r="E67" s="47"/>
      <c r="F67" s="47"/>
      <c r="G67" s="47"/>
      <c r="H67" s="311"/>
      <c r="I67" s="279"/>
      <c r="J67" s="286"/>
      <c r="K67" s="279"/>
      <c r="L67" s="831"/>
      <c r="M67" s="83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101498.09999999999</v>
      </c>
      <c r="J77" s="293">
        <v>185</v>
      </c>
      <c r="K77" s="294">
        <f>VLOOKUP(A77,'MANO DE OBRA'!A9:D101,4,FALSE)</f>
        <v>187771.48499999999</v>
      </c>
      <c r="L77" s="50"/>
      <c r="M77" s="434">
        <v>320</v>
      </c>
      <c r="N77" s="395">
        <f>K77/M77</f>
        <v>586.78589062499998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814"/>
      <c r="C80" s="815"/>
      <c r="D80" s="815"/>
      <c r="E80" s="815"/>
      <c r="F80" s="815"/>
      <c r="G80" s="815"/>
      <c r="H80" s="815"/>
      <c r="I80" s="470"/>
      <c r="J80" s="471"/>
      <c r="K80" s="472"/>
      <c r="L80" s="475"/>
      <c r="M80" s="476"/>
      <c r="N80" s="440"/>
    </row>
    <row r="81" spans="1:14" ht="15.75" thickBot="1">
      <c r="B81" s="833" t="s">
        <v>953</v>
      </c>
      <c r="C81" s="834"/>
      <c r="D81" s="834"/>
      <c r="E81" s="834"/>
      <c r="F81" s="834"/>
      <c r="G81" s="834"/>
      <c r="H81" s="834"/>
      <c r="I81" s="834"/>
      <c r="J81" s="834"/>
      <c r="K81" s="834"/>
      <c r="L81" s="834"/>
      <c r="M81" s="835"/>
      <c r="N81" s="301">
        <f>SUM(N75:N80)</f>
        <v>2095.3877274730039</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N46+N59+N70+N81</f>
        <v>7258.4548208493234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1451.6909641698649</v>
      </c>
      <c r="M88" s="862"/>
      <c r="N88" s="51"/>
    </row>
    <row r="89" spans="1:14">
      <c r="B89" s="89" t="s">
        <v>973</v>
      </c>
      <c r="C89" s="90"/>
      <c r="D89" s="90"/>
      <c r="E89" s="90"/>
      <c r="F89" s="90"/>
      <c r="G89" s="90"/>
      <c r="H89" s="90"/>
      <c r="I89" s="87"/>
      <c r="J89" s="88"/>
      <c r="K89" s="304">
        <v>0.05</v>
      </c>
      <c r="L89" s="861">
        <f>N83*K89</f>
        <v>362.92274104246621</v>
      </c>
      <c r="M89" s="862"/>
      <c r="N89" s="51"/>
    </row>
    <row r="90" spans="1:14" ht="15.75" thickBot="1">
      <c r="B90" s="91" t="s">
        <v>974</v>
      </c>
      <c r="C90" s="92"/>
      <c r="D90" s="92"/>
      <c r="E90" s="92"/>
      <c r="F90" s="92"/>
      <c r="G90" s="92"/>
      <c r="H90" s="92"/>
      <c r="I90" s="93"/>
      <c r="J90" s="94"/>
      <c r="K90" s="305">
        <v>0.05</v>
      </c>
      <c r="L90" s="863">
        <f>N83*K90</f>
        <v>362.92274104246621</v>
      </c>
      <c r="M90" s="864"/>
      <c r="N90" s="51"/>
    </row>
    <row r="91" spans="1:14" ht="15.75" thickBot="1">
      <c r="B91" s="827" t="s">
        <v>953</v>
      </c>
      <c r="C91" s="828"/>
      <c r="D91" s="828"/>
      <c r="E91" s="828"/>
      <c r="F91" s="828"/>
      <c r="G91" s="828"/>
      <c r="H91" s="828"/>
      <c r="I91" s="828"/>
      <c r="J91" s="828"/>
      <c r="K91" s="828"/>
      <c r="L91" s="828"/>
      <c r="M91" s="829"/>
      <c r="N91" s="52">
        <f>L88+L89+L90</f>
        <v>2177.5364462547973</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9435.9912671041202</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7" t="s">
        <v>953</v>
      </c>
      <c r="C56" s="828"/>
      <c r="D56" s="828"/>
      <c r="E56" s="828"/>
      <c r="F56" s="828"/>
      <c r="G56" s="828"/>
      <c r="H56" s="828"/>
      <c r="I56" s="828"/>
      <c r="J56" s="828"/>
      <c r="K56" s="828"/>
      <c r="L56" s="828"/>
      <c r="M56" s="829"/>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30" t="s">
        <v>961</v>
      </c>
      <c r="M60" s="803"/>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831">
        <f>VLOOKUP(A61,TRANSPORTE!A3:D117,4,FALSE)</f>
        <v>0.35320547642940503</v>
      </c>
      <c r="M61" s="832"/>
      <c r="N61" s="287">
        <f>K61*L61</f>
        <v>0.35320547642940503</v>
      </c>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311"/>
      <c r="I64" s="279"/>
      <c r="J64" s="286"/>
      <c r="K64" s="279"/>
      <c r="L64" s="831"/>
      <c r="M64" s="832"/>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6"/>
      <c r="M66" s="817"/>
      <c r="N66" s="127"/>
    </row>
    <row r="67" spans="1:15" ht="15.75" thickBot="1">
      <c r="B67" s="833" t="s">
        <v>953</v>
      </c>
      <c r="C67" s="834"/>
      <c r="D67" s="834"/>
      <c r="E67" s="834"/>
      <c r="F67" s="834"/>
      <c r="G67" s="834"/>
      <c r="H67" s="834"/>
      <c r="I67" s="834"/>
      <c r="J67" s="834"/>
      <c r="K67" s="834"/>
      <c r="L67" s="834"/>
      <c r="M67" s="835"/>
      <c r="N67" s="104">
        <f>N61+N62+N63+N64+N65</f>
        <v>0.35320547642940503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3" t="s">
        <v>963</v>
      </c>
      <c r="C71" s="854"/>
      <c r="D71" s="854"/>
      <c r="E71" s="854"/>
      <c r="F71" s="854"/>
      <c r="G71" s="854"/>
      <c r="H71" s="854"/>
      <c r="I71" s="73" t="s">
        <v>964</v>
      </c>
      <c r="J71" s="75" t="s">
        <v>1410</v>
      </c>
      <c r="K71" s="74" t="s">
        <v>966</v>
      </c>
      <c r="L71" s="855" t="s">
        <v>950</v>
      </c>
      <c r="M71" s="856"/>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4"/>
      <c r="C77" s="815"/>
      <c r="D77" s="815"/>
      <c r="E77" s="815"/>
      <c r="F77" s="815"/>
      <c r="G77" s="815"/>
      <c r="H77" s="815"/>
      <c r="I77" s="126"/>
      <c r="J77" s="126"/>
      <c r="K77" s="126"/>
      <c r="L77" s="915"/>
      <c r="M77" s="915"/>
      <c r="N77" s="127"/>
    </row>
    <row r="78" spans="1:15" ht="15.75" thickBot="1">
      <c r="B78" s="833" t="s">
        <v>953</v>
      </c>
      <c r="C78" s="834"/>
      <c r="D78" s="834"/>
      <c r="E78" s="834"/>
      <c r="F78" s="834"/>
      <c r="G78" s="834"/>
      <c r="H78" s="834"/>
      <c r="I78" s="834"/>
      <c r="J78" s="834"/>
      <c r="K78" s="834"/>
      <c r="L78" s="834"/>
      <c r="M78" s="835"/>
      <c r="N78" s="460"/>
    </row>
    <row r="79" spans="1:15" ht="15.75" thickBot="1">
      <c r="B79" s="33"/>
      <c r="C79" s="34"/>
      <c r="D79" s="34"/>
      <c r="E79" s="34"/>
      <c r="F79" s="34"/>
      <c r="G79" s="34"/>
      <c r="H79" s="34"/>
      <c r="I79" s="34"/>
      <c r="J79" s="34"/>
      <c r="K79" s="34"/>
      <c r="L79" s="34"/>
      <c r="M79" s="34"/>
      <c r="N79" s="35"/>
    </row>
    <row r="80" spans="1:15" ht="15.75" thickBot="1">
      <c r="B80" s="827" t="s">
        <v>967</v>
      </c>
      <c r="C80" s="828"/>
      <c r="D80" s="828"/>
      <c r="E80" s="828"/>
      <c r="F80" s="828"/>
      <c r="G80" s="828"/>
      <c r="H80" s="828"/>
      <c r="I80" s="828"/>
      <c r="J80" s="828"/>
      <c r="K80" s="828"/>
      <c r="L80" s="828"/>
      <c r="M80" s="829"/>
      <c r="N80" s="99">
        <f>N43+N56+N67+N78</f>
        <v>0.35320547642940503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8" t="s">
        <v>969</v>
      </c>
      <c r="C84" s="819"/>
      <c r="D84" s="819"/>
      <c r="E84" s="819"/>
      <c r="F84" s="819"/>
      <c r="G84" s="819"/>
      <c r="H84" s="819"/>
      <c r="I84" s="314"/>
      <c r="J84" s="334"/>
      <c r="K84" s="302" t="s">
        <v>970</v>
      </c>
      <c r="L84" s="857" t="s">
        <v>971</v>
      </c>
      <c r="M84" s="858"/>
      <c r="N84" s="303"/>
    </row>
    <row r="85" spans="1:14">
      <c r="B85" s="859" t="s">
        <v>972</v>
      </c>
      <c r="C85" s="860"/>
      <c r="D85" s="860"/>
      <c r="E85" s="860"/>
      <c r="F85" s="860"/>
      <c r="G85" s="860"/>
      <c r="H85" s="860"/>
      <c r="I85" s="87"/>
      <c r="J85" s="88"/>
      <c r="K85" s="304">
        <v>0.2</v>
      </c>
      <c r="L85" s="861">
        <f>N80*K85</f>
        <v>7.0641095285881014E-2</v>
      </c>
      <c r="M85" s="862"/>
      <c r="N85" s="51"/>
    </row>
    <row r="86" spans="1:14">
      <c r="B86" s="89" t="s">
        <v>973</v>
      </c>
      <c r="C86" s="90"/>
      <c r="D86" s="90"/>
      <c r="E86" s="90"/>
      <c r="F86" s="90"/>
      <c r="G86" s="90"/>
      <c r="H86" s="90"/>
      <c r="I86" s="87"/>
      <c r="J86" s="88"/>
      <c r="K86" s="304">
        <v>0.05</v>
      </c>
      <c r="L86" s="861">
        <f>N80*K86</f>
        <v>1.7660273821470254E-2</v>
      </c>
      <c r="M86" s="862"/>
      <c r="N86" s="51"/>
    </row>
    <row r="87" spans="1:14" ht="15.75" thickBot="1">
      <c r="B87" s="91" t="s">
        <v>974</v>
      </c>
      <c r="C87" s="92"/>
      <c r="D87" s="92"/>
      <c r="E87" s="92"/>
      <c r="F87" s="92"/>
      <c r="G87" s="92"/>
      <c r="H87" s="92"/>
      <c r="I87" s="93"/>
      <c r="J87" s="94"/>
      <c r="K87" s="305">
        <v>0.05</v>
      </c>
      <c r="L87" s="863">
        <f>N80*K87</f>
        <v>1.7660273821470254E-2</v>
      </c>
      <c r="M87" s="864"/>
      <c r="N87" s="51"/>
    </row>
    <row r="88" spans="1:14" ht="15.75" thickBot="1">
      <c r="B88" s="827" t="s">
        <v>953</v>
      </c>
      <c r="C88" s="828"/>
      <c r="D88" s="828"/>
      <c r="E88" s="828"/>
      <c r="F88" s="828"/>
      <c r="G88" s="828"/>
      <c r="H88" s="828"/>
      <c r="I88" s="828"/>
      <c r="J88" s="828"/>
      <c r="K88" s="828"/>
      <c r="L88" s="828"/>
      <c r="M88" s="829"/>
      <c r="N88" s="52">
        <f>L85+L86+L87</f>
        <v>0.10596164292882153</v>
      </c>
    </row>
    <row r="89" spans="1:14" ht="15.75" thickBot="1">
      <c r="B89" s="33"/>
      <c r="C89" s="34"/>
      <c r="D89" s="34"/>
      <c r="E89" s="34"/>
      <c r="F89" s="34"/>
      <c r="G89" s="34"/>
      <c r="H89" s="34"/>
      <c r="I89" s="34"/>
      <c r="J89" s="34"/>
      <c r="K89" s="34"/>
      <c r="L89" s="34"/>
      <c r="M89" s="34"/>
      <c r="N89" s="35"/>
    </row>
    <row r="90" spans="1:14" ht="15.75" thickBot="1">
      <c r="A90" t="s">
        <v>2016</v>
      </c>
      <c r="B90" s="827" t="s">
        <v>975</v>
      </c>
      <c r="C90" s="828"/>
      <c r="D90" s="828"/>
      <c r="E90" s="828"/>
      <c r="F90" s="828"/>
      <c r="G90" s="828"/>
      <c r="H90" s="828"/>
      <c r="I90" s="828"/>
      <c r="J90" s="828"/>
      <c r="K90" s="828"/>
      <c r="L90" s="828"/>
      <c r="M90" s="829"/>
      <c r="N90" s="52">
        <f>N80+N88</f>
        <v>0.45916711935822657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9" t="s">
        <v>2218</v>
      </c>
      <c r="C107" s="970"/>
      <c r="D107" s="970"/>
      <c r="E107" s="970"/>
      <c r="F107" s="970"/>
      <c r="G107" s="970"/>
      <c r="H107" s="970"/>
      <c r="I107" s="970"/>
      <c r="J107" s="970"/>
      <c r="K107" s="970"/>
      <c r="L107" s="970"/>
      <c r="M107" s="970"/>
      <c r="N107" s="971"/>
    </row>
    <row r="108" spans="2:14" ht="15" customHeight="1">
      <c r="B108" s="969"/>
      <c r="C108" s="970"/>
      <c r="D108" s="970"/>
      <c r="E108" s="970"/>
      <c r="F108" s="970"/>
      <c r="G108" s="970"/>
      <c r="H108" s="970"/>
      <c r="I108" s="970"/>
      <c r="J108" s="970"/>
      <c r="K108" s="970"/>
      <c r="L108" s="970"/>
      <c r="M108" s="970"/>
      <c r="N108" s="971"/>
    </row>
    <row r="109" spans="2:14" ht="30" customHeight="1">
      <c r="B109" s="972" t="s">
        <v>2219</v>
      </c>
      <c r="C109" s="973"/>
      <c r="D109" s="973"/>
      <c r="E109" s="973"/>
      <c r="F109" s="973"/>
      <c r="G109" s="973"/>
      <c r="H109" s="973"/>
      <c r="I109" s="973"/>
      <c r="J109" s="973"/>
      <c r="K109" s="973"/>
      <c r="L109" s="973"/>
      <c r="M109" s="973"/>
      <c r="N109" s="974"/>
    </row>
    <row r="110" spans="2:14">
      <c r="B110" s="972"/>
      <c r="C110" s="973"/>
      <c r="D110" s="973"/>
      <c r="E110" s="973"/>
      <c r="F110" s="973"/>
      <c r="G110" s="973"/>
      <c r="H110" s="973"/>
      <c r="I110" s="973"/>
      <c r="J110" s="973"/>
      <c r="K110" s="973"/>
      <c r="L110" s="973"/>
      <c r="M110" s="973"/>
      <c r="N110" s="974"/>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5"/>
      <c r="K120" s="975"/>
      <c r="L120" s="975"/>
      <c r="M120" s="975"/>
      <c r="N120" s="976"/>
    </row>
    <row r="121" spans="2:14" ht="15.75" thickBot="1">
      <c r="B121" s="419" t="s">
        <v>2221</v>
      </c>
      <c r="C121" s="420"/>
      <c r="D121" s="420"/>
      <c r="E121" s="259"/>
      <c r="F121" s="259"/>
      <c r="G121" s="259"/>
      <c r="H121" s="259"/>
      <c r="I121" s="259"/>
      <c r="J121" s="977"/>
      <c r="K121" s="977"/>
      <c r="L121" s="977"/>
      <c r="M121" s="977"/>
      <c r="N121" s="978"/>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190</v>
      </c>
      <c r="B36" s="840" t="str">
        <f>VLOOKUP(A36,EQUIPOS!A6:D154,3,FALSE)</f>
        <v>Diferencial de 3 ton</v>
      </c>
      <c r="C36" s="841"/>
      <c r="D36" s="841"/>
      <c r="E36" s="841"/>
      <c r="F36" s="841"/>
      <c r="G36" s="841"/>
      <c r="H36" s="842"/>
      <c r="I36" s="267"/>
      <c r="J36" s="268"/>
      <c r="K36" s="269">
        <f>VLOOKUP(A36,EQUIPOS!A6:D163,4,FALSE)</f>
        <v>3064.4126012895172</v>
      </c>
      <c r="L36" s="270"/>
      <c r="M36" s="336">
        <v>40</v>
      </c>
      <c r="N36" s="272">
        <f t="shared" ref="N36:N41" si="0">K36/M36</f>
        <v>76.610315032237935</v>
      </c>
    </row>
    <row r="37" spans="1:14">
      <c r="A37" s="113" t="s">
        <v>195</v>
      </c>
      <c r="B37" s="840" t="str">
        <f>VLOOKUP(A37,EQUIPOS!A7:D154,3,FALSE)</f>
        <v xml:space="preserve">Equipo de oxicorte, Capacidad de corte: hasta 6´´ (152mm) </v>
      </c>
      <c r="C37" s="841"/>
      <c r="D37" s="841"/>
      <c r="E37" s="841"/>
      <c r="F37" s="841"/>
      <c r="G37" s="841"/>
      <c r="H37" s="842"/>
      <c r="I37" s="421"/>
      <c r="J37" s="422"/>
      <c r="K37" s="269">
        <f>VLOOKUP(A37,EQUIPOS!A7:D164,4,FALSE)</f>
        <v>26011.481209485759</v>
      </c>
      <c r="L37" s="335"/>
      <c r="M37" s="336">
        <v>400</v>
      </c>
      <c r="N37" s="272">
        <f t="shared" si="0"/>
        <v>65.028703023714399</v>
      </c>
    </row>
    <row r="38" spans="1:14">
      <c r="A38" s="113" t="s">
        <v>204</v>
      </c>
      <c r="B38" s="840" t="str">
        <f>VLOOKUP(A38,EQUIPOS!A8:D154,3,FALSE)</f>
        <v xml:space="preserve">Equipo de soldadura 250 AMP
</v>
      </c>
      <c r="C38" s="841"/>
      <c r="D38" s="841"/>
      <c r="E38" s="841"/>
      <c r="F38" s="841"/>
      <c r="G38" s="841"/>
      <c r="H38" s="842"/>
      <c r="I38" s="421"/>
      <c r="J38" s="422"/>
      <c r="K38" s="269">
        <f>VLOOKUP(A38,EQUIPOS!A8:D165,4,FALSE)</f>
        <v>5129.0479108112413</v>
      </c>
      <c r="L38" s="335"/>
      <c r="M38" s="336">
        <v>400</v>
      </c>
      <c r="N38" s="272">
        <f t="shared" si="0"/>
        <v>12.822619777028104</v>
      </c>
    </row>
    <row r="39" spans="1:14">
      <c r="A39" s="113" t="s">
        <v>208</v>
      </c>
      <c r="B39" s="840" t="str">
        <f>VLOOKUP(A39,EQUIPOS!A9:D154,3,FALSE)</f>
        <v>Equipo de soldadura 400</v>
      </c>
      <c r="C39" s="841"/>
      <c r="D39" s="841"/>
      <c r="E39" s="841"/>
      <c r="F39" s="841"/>
      <c r="G39" s="841"/>
      <c r="H39" s="842"/>
      <c r="I39" s="421"/>
      <c r="J39" s="422"/>
      <c r="K39" s="269">
        <f>VLOOKUP(A39,EQUIPOS!A9:D166,4,FALSE)</f>
        <v>5171.9594799041743</v>
      </c>
      <c r="L39" s="335"/>
      <c r="M39" s="336">
        <v>400</v>
      </c>
      <c r="N39" s="272">
        <f t="shared" si="0"/>
        <v>12.929898699760436</v>
      </c>
    </row>
    <row r="40" spans="1:14">
      <c r="A40" s="113" t="s">
        <v>210</v>
      </c>
      <c r="B40" s="840" t="str">
        <f>VLOOKUP(A40,EQUIPOS!A10:D154,3,FALSE)</f>
        <v>Equipo de soldadura 600</v>
      </c>
      <c r="C40" s="841"/>
      <c r="D40" s="841"/>
      <c r="E40" s="841"/>
      <c r="F40" s="841"/>
      <c r="G40" s="841"/>
      <c r="H40" s="842"/>
      <c r="I40" s="421"/>
      <c r="J40" s="422"/>
      <c r="K40" s="269">
        <f>VLOOKUP(A40,EQUIPOS!A10:D167,4,FALSE)</f>
        <v>8261.2929405281993</v>
      </c>
      <c r="L40" s="335"/>
      <c r="M40" s="336">
        <v>400</v>
      </c>
      <c r="N40" s="272">
        <f t="shared" si="0"/>
        <v>20.653232351320497</v>
      </c>
    </row>
    <row r="41" spans="1:14">
      <c r="A41" s="113" t="s">
        <v>243</v>
      </c>
      <c r="B41" s="840" t="str">
        <f>VLOOKUP(A41,EQUIPOS!A11:D155,3,FALSE)</f>
        <v>Grúa 10 ton</v>
      </c>
      <c r="C41" s="841"/>
      <c r="D41" s="841"/>
      <c r="E41" s="841"/>
      <c r="F41" s="841"/>
      <c r="G41" s="841"/>
      <c r="H41" s="842"/>
      <c r="I41" s="421"/>
      <c r="J41" s="422"/>
      <c r="K41" s="269">
        <f>VLOOKUP(A41,EQUIPOS!A11:D168,4,FALSE)</f>
        <v>220512.97310486808</v>
      </c>
      <c r="L41" s="335"/>
      <c r="M41" s="336">
        <v>400</v>
      </c>
      <c r="N41" s="272">
        <f t="shared" si="0"/>
        <v>551.28243276217017</v>
      </c>
    </row>
    <row r="42" spans="1:14">
      <c r="B42" s="840"/>
      <c r="C42" s="841"/>
      <c r="D42" s="841"/>
      <c r="E42" s="841"/>
      <c r="F42" s="841"/>
      <c r="G42" s="841"/>
      <c r="H42" s="842"/>
      <c r="I42" s="36"/>
      <c r="J42" s="37"/>
      <c r="K42" s="269"/>
      <c r="L42" s="276"/>
      <c r="M42" s="336"/>
      <c r="N42" s="272"/>
    </row>
    <row r="43" spans="1:14">
      <c r="B43" s="320"/>
      <c r="C43" s="321"/>
      <c r="D43" s="321"/>
      <c r="E43" s="321"/>
      <c r="F43" s="323"/>
      <c r="G43" s="323"/>
      <c r="H43" s="125"/>
      <c r="I43" s="36"/>
      <c r="J43" s="37"/>
      <c r="K43" s="269"/>
      <c r="L43" s="276"/>
      <c r="M43" s="277"/>
      <c r="N43" s="273"/>
    </row>
    <row r="44" spans="1:14">
      <c r="B44" s="847" t="s">
        <v>952</v>
      </c>
      <c r="C44" s="848"/>
      <c r="D44" s="848"/>
      <c r="E44" s="38"/>
      <c r="F44" s="39"/>
      <c r="G44" s="39"/>
      <c r="H44" s="40"/>
      <c r="I44" s="36"/>
      <c r="J44" s="37"/>
      <c r="K44" s="279"/>
      <c r="L44" s="276"/>
      <c r="M44" s="401">
        <v>0.05</v>
      </c>
      <c r="N44" s="344">
        <f>N81*M44</f>
        <v>104.76938637365021</v>
      </c>
    </row>
    <row r="45" spans="1:14" ht="15.75" thickBot="1">
      <c r="B45" s="840"/>
      <c r="C45" s="841"/>
      <c r="D45" s="841"/>
      <c r="E45" s="841"/>
      <c r="F45" s="841"/>
      <c r="G45" s="841"/>
      <c r="H45" s="842"/>
      <c r="I45" s="849"/>
      <c r="J45" s="850"/>
      <c r="K45" s="41"/>
      <c r="L45" s="851"/>
      <c r="M45" s="852"/>
      <c r="N45" s="105"/>
    </row>
    <row r="46" spans="1:14" ht="15.75" thickBot="1">
      <c r="B46" s="827" t="s">
        <v>953</v>
      </c>
      <c r="C46" s="828"/>
      <c r="D46" s="828"/>
      <c r="E46" s="828"/>
      <c r="F46" s="828"/>
      <c r="G46" s="828"/>
      <c r="H46" s="828"/>
      <c r="I46" s="828"/>
      <c r="J46" s="828"/>
      <c r="K46" s="828"/>
      <c r="L46" s="828"/>
      <c r="M46" s="829"/>
      <c r="N46" s="394">
        <f>SUM(N36:N44)</f>
        <v>844.09658801988166</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8" t="s">
        <v>944</v>
      </c>
      <c r="C50" s="819"/>
      <c r="D50" s="819"/>
      <c r="E50" s="819"/>
      <c r="F50" s="819"/>
      <c r="G50" s="819"/>
      <c r="H50" s="819"/>
      <c r="I50" s="820"/>
      <c r="J50" s="315" t="s">
        <v>945</v>
      </c>
      <c r="K50" s="85" t="s">
        <v>946</v>
      </c>
      <c r="L50" s="821" t="s">
        <v>955</v>
      </c>
      <c r="M50" s="820"/>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36415.001084734788</v>
      </c>
      <c r="N51" s="272">
        <f>K51*M51</f>
        <v>182.07500542367393</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3786.6267383857175</v>
      </c>
      <c r="N52" s="272">
        <f t="shared" ref="N52:N58" si="1">K52*M52</f>
        <v>18.933133691928589</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22902.984304752321</v>
      </c>
      <c r="N53" s="272">
        <f t="shared" si="1"/>
        <v>114.5149215237616</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12076.285564209804</v>
      </c>
      <c r="N54" s="272">
        <f t="shared" si="1"/>
        <v>120.76285564209805</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18150.423738159352</v>
      </c>
      <c r="N55" s="272">
        <f t="shared" si="1"/>
        <v>181.50423738159353</v>
      </c>
    </row>
    <row r="56" spans="1:14">
      <c r="A56" s="163" t="s">
        <v>608</v>
      </c>
      <c r="B56" s="43" t="str">
        <f>VLOOKUP(A56,MATERIALES!A8:D373,3,FALSE)</f>
        <v>Pintura anticorrosiva</v>
      </c>
      <c r="C56" s="425"/>
      <c r="D56" s="425"/>
      <c r="E56" s="425"/>
      <c r="F56" s="425"/>
      <c r="G56" s="425"/>
      <c r="H56" s="425"/>
      <c r="I56" s="425"/>
      <c r="J56" s="312" t="str">
        <f>VLOOKUP(A56,MATERIALES!A10:D648,2,FALSE)</f>
        <v>gal</v>
      </c>
      <c r="K56" s="436">
        <v>5.0000000000000001E-4</v>
      </c>
      <c r="L56" s="421"/>
      <c r="M56" s="402">
        <f>VLOOKUP(A56,MATERIALES!A8:D401,4,FALSE)</f>
        <v>42764.452293833536</v>
      </c>
      <c r="N56" s="272">
        <f t="shared" si="1"/>
        <v>21.382226146916768</v>
      </c>
    </row>
    <row r="57" spans="1:14">
      <c r="A57" s="163" t="s">
        <v>607</v>
      </c>
      <c r="B57" s="43" t="str">
        <f>VLOOKUP(A57,MATERIALES!A9:D373,3,FALSE)</f>
        <v xml:space="preserve">Pintura acrílica, esmalte o similar </v>
      </c>
      <c r="C57" s="425"/>
      <c r="D57" s="425"/>
      <c r="E57" s="425"/>
      <c r="F57" s="425"/>
      <c r="G57" s="425"/>
      <c r="H57" s="425"/>
      <c r="I57" s="425"/>
      <c r="J57" s="312" t="str">
        <f>VLOOKUP(A57,MATERIALES!A11:D649,2,FALSE)</f>
        <v>gal</v>
      </c>
      <c r="K57" s="397">
        <v>1E-3</v>
      </c>
      <c r="L57" s="421"/>
      <c r="M57" s="402">
        <f>VLOOKUP(A57,MATERIALES!A9:D402,4,FALSE)</f>
        <v>64025.750683621212</v>
      </c>
      <c r="N57" s="272">
        <f t="shared" si="1"/>
        <v>64.025750683621212</v>
      </c>
    </row>
    <row r="58" spans="1:14" ht="15.75" thickBot="1">
      <c r="A58" t="s">
        <v>840</v>
      </c>
      <c r="B58" s="43" t="str">
        <f>VLOOKUP(A58,MATERIALES!A10:D373,3,FALSE)</f>
        <v>Disolvente para pintura (TINNER)</v>
      </c>
      <c r="C58" s="310"/>
      <c r="D58" s="310"/>
      <c r="E58" s="310"/>
      <c r="F58" s="310"/>
      <c r="G58" s="310"/>
      <c r="H58" s="310"/>
      <c r="I58" s="310"/>
      <c r="J58" s="433" t="str">
        <f>VLOOKUP(A58,MATERIALES!A11:D650,2,FALSE)</f>
        <v>gal</v>
      </c>
      <c r="K58" s="126">
        <v>1E-3</v>
      </c>
      <c r="L58" s="325"/>
      <c r="M58" s="402">
        <f>VLOOKUP(A58,MATERIALES!A10:D403,4,FALSE)</f>
        <v>17589.491946049784</v>
      </c>
      <c r="N58" s="272">
        <f t="shared" si="1"/>
        <v>17.589491946049783</v>
      </c>
    </row>
    <row r="59" spans="1:14" ht="15.75" thickBot="1">
      <c r="B59" s="827" t="s">
        <v>953</v>
      </c>
      <c r="C59" s="828"/>
      <c r="D59" s="828"/>
      <c r="E59" s="828"/>
      <c r="F59" s="828"/>
      <c r="G59" s="828"/>
      <c r="H59" s="828"/>
      <c r="I59" s="828"/>
      <c r="J59" s="828"/>
      <c r="K59" s="828"/>
      <c r="L59" s="828"/>
      <c r="M59" s="829"/>
      <c r="N59" s="394">
        <f>SUM(N51:N58)</f>
        <v>720.78762243964343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30" t="s">
        <v>961</v>
      </c>
      <c r="M63" s="803"/>
      <c r="N63" s="76" t="s">
        <v>951</v>
      </c>
    </row>
    <row r="64" spans="1:14">
      <c r="B64" s="46"/>
      <c r="C64" s="317"/>
      <c r="D64" s="317"/>
      <c r="E64" s="317"/>
      <c r="F64" s="317"/>
      <c r="G64" s="317"/>
      <c r="H64" s="311"/>
      <c r="I64" s="279"/>
      <c r="J64" s="286"/>
      <c r="K64" s="279"/>
      <c r="L64" s="831"/>
      <c r="M64" s="832"/>
      <c r="N64" s="287"/>
    </row>
    <row r="65" spans="1:15">
      <c r="B65" s="46"/>
      <c r="C65" s="47"/>
      <c r="D65" s="47"/>
      <c r="E65" s="47"/>
      <c r="F65" s="47"/>
      <c r="G65" s="47"/>
      <c r="H65" s="311"/>
      <c r="I65" s="279"/>
      <c r="J65" s="286"/>
      <c r="K65" s="279"/>
      <c r="L65" s="831"/>
      <c r="M65" s="832"/>
      <c r="N65" s="287"/>
    </row>
    <row r="66" spans="1:15">
      <c r="B66" s="46"/>
      <c r="C66" s="47"/>
      <c r="D66" s="47"/>
      <c r="E66" s="47"/>
      <c r="F66" s="47"/>
      <c r="G66" s="47"/>
      <c r="H66" s="311"/>
      <c r="I66" s="279"/>
      <c r="J66" s="286"/>
      <c r="K66" s="279"/>
      <c r="L66" s="831"/>
      <c r="M66" s="832"/>
      <c r="N66" s="287"/>
    </row>
    <row r="67" spans="1:15">
      <c r="B67" s="46"/>
      <c r="C67" s="47"/>
      <c r="D67" s="47"/>
      <c r="E67" s="47"/>
      <c r="F67" s="47"/>
      <c r="G67" s="47"/>
      <c r="H67" s="311"/>
      <c r="I67" s="279"/>
      <c r="J67" s="286"/>
      <c r="K67" s="279"/>
      <c r="L67" s="831"/>
      <c r="M67" s="832"/>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6"/>
      <c r="M69" s="817"/>
      <c r="N69" s="127"/>
    </row>
    <row r="70" spans="1:15" ht="15.75" thickBot="1">
      <c r="B70" s="833" t="s">
        <v>953</v>
      </c>
      <c r="C70" s="834"/>
      <c r="D70" s="834"/>
      <c r="E70" s="834"/>
      <c r="F70" s="834"/>
      <c r="G70" s="834"/>
      <c r="H70" s="834"/>
      <c r="I70" s="834"/>
      <c r="J70" s="834"/>
      <c r="K70" s="834"/>
      <c r="L70" s="834"/>
      <c r="M70" s="835"/>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3" t="s">
        <v>963</v>
      </c>
      <c r="C74" s="854"/>
      <c r="D74" s="854"/>
      <c r="E74" s="854"/>
      <c r="F74" s="854"/>
      <c r="G74" s="854"/>
      <c r="H74" s="854"/>
      <c r="I74" s="73" t="s">
        <v>964</v>
      </c>
      <c r="J74" s="75" t="s">
        <v>1410</v>
      </c>
      <c r="K74" s="74" t="s">
        <v>966</v>
      </c>
      <c r="L74" s="855" t="s">
        <v>950</v>
      </c>
      <c r="M74" s="856"/>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101498.09999999999</v>
      </c>
      <c r="J77" s="293">
        <v>185</v>
      </c>
      <c r="K77" s="294">
        <f>VLOOKUP(A77,'MANO DE OBRA'!A9:D101,4,FALSE)</f>
        <v>187771.48499999999</v>
      </c>
      <c r="L77" s="50"/>
      <c r="M77" s="434">
        <v>320</v>
      </c>
      <c r="N77" s="395">
        <f>K77/M77</f>
        <v>586.78589062499998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814"/>
      <c r="C80" s="815"/>
      <c r="D80" s="815"/>
      <c r="E80" s="815"/>
      <c r="F80" s="815"/>
      <c r="G80" s="815"/>
      <c r="H80" s="815"/>
      <c r="I80" s="470"/>
      <c r="J80" s="471"/>
      <c r="K80" s="474"/>
      <c r="L80" s="475"/>
      <c r="M80" s="476"/>
      <c r="N80" s="395"/>
    </row>
    <row r="81" spans="1:14" ht="15.75" thickBot="1">
      <c r="B81" s="833" t="s">
        <v>953</v>
      </c>
      <c r="C81" s="834"/>
      <c r="D81" s="834"/>
      <c r="E81" s="834"/>
      <c r="F81" s="834"/>
      <c r="G81" s="834"/>
      <c r="H81" s="834"/>
      <c r="I81" s="834"/>
      <c r="J81" s="834"/>
      <c r="K81" s="834"/>
      <c r="L81" s="834"/>
      <c r="M81" s="835"/>
      <c r="N81" s="301">
        <f>SUM(N75:N80)</f>
        <v>2095.3877274730039</v>
      </c>
    </row>
    <row r="82" spans="1:14" ht="15.75" thickBot="1">
      <c r="B82" s="33"/>
      <c r="C82" s="34"/>
      <c r="D82" s="34"/>
      <c r="E82" s="34"/>
      <c r="F82" s="34"/>
      <c r="G82" s="34"/>
      <c r="H82" s="34"/>
      <c r="I82" s="34"/>
      <c r="J82" s="34"/>
      <c r="K82" s="34"/>
      <c r="L82" s="34"/>
      <c r="M82" s="34"/>
      <c r="N82" s="35"/>
    </row>
    <row r="83" spans="1:14" ht="15.75" thickBot="1">
      <c r="B83" s="827" t="s">
        <v>967</v>
      </c>
      <c r="C83" s="828"/>
      <c r="D83" s="828"/>
      <c r="E83" s="828"/>
      <c r="F83" s="828"/>
      <c r="G83" s="828"/>
      <c r="H83" s="828"/>
      <c r="I83" s="828"/>
      <c r="J83" s="828"/>
      <c r="K83" s="828"/>
      <c r="L83" s="828"/>
      <c r="M83" s="829"/>
      <c r="N83" s="99">
        <f>N46+N59+N70+N81</f>
        <v>3660.271937932529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8" t="s">
        <v>969</v>
      </c>
      <c r="C87" s="819"/>
      <c r="D87" s="819"/>
      <c r="E87" s="819"/>
      <c r="F87" s="819"/>
      <c r="G87" s="819"/>
      <c r="H87" s="819"/>
      <c r="I87" s="314"/>
      <c r="J87" s="334"/>
      <c r="K87" s="302" t="s">
        <v>970</v>
      </c>
      <c r="L87" s="857" t="s">
        <v>971</v>
      </c>
      <c r="M87" s="858"/>
      <c r="N87" s="303"/>
    </row>
    <row r="88" spans="1:14">
      <c r="B88" s="859" t="s">
        <v>972</v>
      </c>
      <c r="C88" s="860"/>
      <c r="D88" s="860"/>
      <c r="E88" s="860"/>
      <c r="F88" s="860"/>
      <c r="G88" s="860"/>
      <c r="H88" s="860"/>
      <c r="I88" s="87"/>
      <c r="J88" s="88"/>
      <c r="K88" s="304">
        <v>0.2</v>
      </c>
      <c r="L88" s="861">
        <f>N83*K88</f>
        <v>732.05438758650587</v>
      </c>
      <c r="M88" s="862"/>
      <c r="N88" s="51"/>
    </row>
    <row r="89" spans="1:14">
      <c r="B89" s="89" t="s">
        <v>973</v>
      </c>
      <c r="C89" s="90"/>
      <c r="D89" s="90"/>
      <c r="E89" s="90"/>
      <c r="F89" s="90"/>
      <c r="G89" s="90"/>
      <c r="H89" s="90"/>
      <c r="I89" s="87"/>
      <c r="J89" s="88"/>
      <c r="K89" s="304">
        <v>0.05</v>
      </c>
      <c r="L89" s="861">
        <f>N83*K89</f>
        <v>183.01359689662647</v>
      </c>
      <c r="M89" s="862"/>
      <c r="N89" s="51"/>
    </row>
    <row r="90" spans="1:14" ht="15.75" thickBot="1">
      <c r="B90" s="91" t="s">
        <v>974</v>
      </c>
      <c r="C90" s="92"/>
      <c r="D90" s="92"/>
      <c r="E90" s="92"/>
      <c r="F90" s="92"/>
      <c r="G90" s="92"/>
      <c r="H90" s="92"/>
      <c r="I90" s="93"/>
      <c r="J90" s="94"/>
      <c r="K90" s="305">
        <v>0.05</v>
      </c>
      <c r="L90" s="863">
        <f>N83*K90</f>
        <v>183.01359689662647</v>
      </c>
      <c r="M90" s="864"/>
      <c r="N90" s="51"/>
    </row>
    <row r="91" spans="1:14" ht="15.75" thickBot="1">
      <c r="B91" s="827" t="s">
        <v>953</v>
      </c>
      <c r="C91" s="828"/>
      <c r="D91" s="828"/>
      <c r="E91" s="828"/>
      <c r="F91" s="828"/>
      <c r="G91" s="828"/>
      <c r="H91" s="828"/>
      <c r="I91" s="828"/>
      <c r="J91" s="828"/>
      <c r="K91" s="828"/>
      <c r="L91" s="828"/>
      <c r="M91" s="829"/>
      <c r="N91" s="52">
        <f>L88+L89+L90</f>
        <v>1098.0815813797587</v>
      </c>
    </row>
    <row r="92" spans="1:14" ht="15.75" thickBot="1">
      <c r="B92" s="33"/>
      <c r="C92" s="34"/>
      <c r="D92" s="34"/>
      <c r="E92" s="34"/>
      <c r="F92" s="34"/>
      <c r="G92" s="34"/>
      <c r="H92" s="34"/>
      <c r="I92" s="34"/>
      <c r="J92" s="34"/>
      <c r="K92" s="34"/>
      <c r="L92" s="34"/>
      <c r="M92" s="34"/>
      <c r="N92" s="35"/>
    </row>
    <row r="93" spans="1:14" ht="15.75" thickBot="1">
      <c r="A93" t="s">
        <v>2016</v>
      </c>
      <c r="B93" s="827" t="s">
        <v>975</v>
      </c>
      <c r="C93" s="828"/>
      <c r="D93" s="828"/>
      <c r="E93" s="828"/>
      <c r="F93" s="828"/>
      <c r="G93" s="828"/>
      <c r="H93" s="828"/>
      <c r="I93" s="828"/>
      <c r="J93" s="828"/>
      <c r="K93" s="828"/>
      <c r="L93" s="828"/>
      <c r="M93" s="829"/>
      <c r="N93" s="188">
        <f>N83+N91</f>
        <v>4758.353519312288</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9" t="s">
        <v>2218</v>
      </c>
      <c r="C110" s="970"/>
      <c r="D110" s="970"/>
      <c r="E110" s="970"/>
      <c r="F110" s="970"/>
      <c r="G110" s="970"/>
      <c r="H110" s="970"/>
      <c r="I110" s="970"/>
      <c r="J110" s="970"/>
      <c r="K110" s="970"/>
      <c r="L110" s="970"/>
      <c r="M110" s="970"/>
      <c r="N110" s="971"/>
    </row>
    <row r="111" spans="2:14" ht="15" customHeight="1">
      <c r="B111" s="969"/>
      <c r="C111" s="970"/>
      <c r="D111" s="970"/>
      <c r="E111" s="970"/>
      <c r="F111" s="970"/>
      <c r="G111" s="970"/>
      <c r="H111" s="970"/>
      <c r="I111" s="970"/>
      <c r="J111" s="970"/>
      <c r="K111" s="970"/>
      <c r="L111" s="970"/>
      <c r="M111" s="970"/>
      <c r="N111" s="971"/>
    </row>
    <row r="112" spans="2:14" ht="30" customHeight="1">
      <c r="B112" s="972" t="s">
        <v>2219</v>
      </c>
      <c r="C112" s="973"/>
      <c r="D112" s="973"/>
      <c r="E112" s="973"/>
      <c r="F112" s="973"/>
      <c r="G112" s="973"/>
      <c r="H112" s="973"/>
      <c r="I112" s="973"/>
      <c r="J112" s="973"/>
      <c r="K112" s="973"/>
      <c r="L112" s="973"/>
      <c r="M112" s="973"/>
      <c r="N112" s="974"/>
    </row>
    <row r="113" spans="2:14">
      <c r="B113" s="972"/>
      <c r="C113" s="973"/>
      <c r="D113" s="973"/>
      <c r="E113" s="973"/>
      <c r="F113" s="973"/>
      <c r="G113" s="973"/>
      <c r="H113" s="973"/>
      <c r="I113" s="973"/>
      <c r="J113" s="973"/>
      <c r="K113" s="973"/>
      <c r="L113" s="973"/>
      <c r="M113" s="973"/>
      <c r="N113" s="974"/>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5"/>
      <c r="K123" s="975"/>
      <c r="L123" s="975"/>
      <c r="M123" s="975"/>
      <c r="N123" s="976"/>
    </row>
    <row r="124" spans="2:14" ht="15.75" thickBot="1">
      <c r="B124" s="419" t="s">
        <v>2221</v>
      </c>
      <c r="C124" s="420"/>
      <c r="D124" s="420"/>
      <c r="E124" s="259"/>
      <c r="F124" s="259"/>
      <c r="G124" s="259"/>
      <c r="H124" s="259"/>
      <c r="I124" s="259"/>
      <c r="J124" s="977"/>
      <c r="K124" s="977"/>
      <c r="L124" s="977"/>
      <c r="M124" s="977"/>
      <c r="N124" s="978"/>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42.75" customHeight="1" thickBot="1">
      <c r="A31" t="s">
        <v>1845</v>
      </c>
      <c r="B31" s="80" t="s">
        <v>1128</v>
      </c>
      <c r="C31" s="967" t="s">
        <v>2132</v>
      </c>
      <c r="D31" s="968"/>
      <c r="E31" s="968"/>
      <c r="F31" s="968"/>
      <c r="G31" s="968"/>
      <c r="H31" s="968"/>
      <c r="I31" s="968"/>
      <c r="J31" s="968"/>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188</v>
      </c>
      <c r="B36" s="840" t="str">
        <f>VLOOKUP(A36,EQUIPOS!A6:D154,3,FALSE)</f>
        <v>Diferencial</v>
      </c>
      <c r="C36" s="841"/>
      <c r="D36" s="841"/>
      <c r="E36" s="841"/>
      <c r="F36" s="841"/>
      <c r="G36" s="841"/>
      <c r="H36" s="842"/>
      <c r="I36" s="267"/>
      <c r="J36" s="268"/>
      <c r="K36" s="269">
        <f>VLOOKUP(A36,EQUIPOS!A6:D163,4,FALSE)</f>
        <v>1737.8628018613736</v>
      </c>
      <c r="L36" s="270"/>
      <c r="M36" s="336">
        <v>4</v>
      </c>
      <c r="N36" s="272">
        <f>K36/M36</f>
        <v>434.46570046534339</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N75*M41</f>
        <v>1115.7756987950249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1550.2413992603683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0.01</v>
      </c>
      <c r="L48" s="267"/>
      <c r="M48" s="402">
        <f>VLOOKUP(A48,MATERIALES!A5:D396,4,FALSE)</f>
        <v>432071.40785492538</v>
      </c>
      <c r="N48" s="272">
        <f>K48*M48</f>
        <v>4320.7140785492538</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185330.58254630692</v>
      </c>
      <c r="N49" s="272">
        <f>K49*M49</f>
        <v>185330.58254630692</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0.36499999999999999</v>
      </c>
      <c r="L50" s="421"/>
      <c r="M50" s="402">
        <f>VLOOKUP(A50,MATERIALES!A6:D398,4,FALSE)</f>
        <v>399006.63136367308</v>
      </c>
      <c r="N50" s="272">
        <f>K50*M50</f>
        <v>145637.42044774067</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335288.71707259689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31">
        <f>VLOOKUP(A58,TRANSPORTE!A1:D117,4,FALSE)</f>
        <v>2.9776555290139797</v>
      </c>
      <c r="M58" s="832"/>
      <c r="N58" s="287">
        <f>K58*L58</f>
        <v>0.83374354812391438</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f>
        <v>0.83374354812391438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32</v>
      </c>
      <c r="N69" s="395">
        <f>K69/M69</f>
        <v>7823.8118749999994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11157.756987950248</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347997.54920335562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69599.509840671133</v>
      </c>
      <c r="M82" s="862"/>
      <c r="N82" s="51"/>
    </row>
    <row r="83" spans="1:14">
      <c r="B83" s="89" t="s">
        <v>973</v>
      </c>
      <c r="C83" s="90"/>
      <c r="D83" s="90"/>
      <c r="E83" s="90"/>
      <c r="F83" s="90"/>
      <c r="G83" s="90"/>
      <c r="H83" s="90"/>
      <c r="I83" s="87"/>
      <c r="J83" s="88"/>
      <c r="K83" s="304">
        <v>0.05</v>
      </c>
      <c r="L83" s="861">
        <f>N77*K83</f>
        <v>17399.877460167783</v>
      </c>
      <c r="M83" s="862"/>
      <c r="N83" s="51"/>
    </row>
    <row r="84" spans="1:14" ht="15.75" thickBot="1">
      <c r="B84" s="91" t="s">
        <v>974</v>
      </c>
      <c r="C84" s="92"/>
      <c r="D84" s="92"/>
      <c r="E84" s="92"/>
      <c r="F84" s="92"/>
      <c r="G84" s="92"/>
      <c r="H84" s="92"/>
      <c r="I84" s="93"/>
      <c r="J84" s="94"/>
      <c r="K84" s="305">
        <v>0.05</v>
      </c>
      <c r="L84" s="863">
        <f>N77*K84</f>
        <v>17399.877460167783</v>
      </c>
      <c r="M84" s="864"/>
      <c r="N84" s="51"/>
    </row>
    <row r="85" spans="1:14" ht="15.75" thickBot="1">
      <c r="B85" s="827" t="s">
        <v>953</v>
      </c>
      <c r="C85" s="828"/>
      <c r="D85" s="828"/>
      <c r="E85" s="828"/>
      <c r="F85" s="828"/>
      <c r="G85" s="828"/>
      <c r="H85" s="828"/>
      <c r="I85" s="828"/>
      <c r="J85" s="828"/>
      <c r="K85" s="828"/>
      <c r="L85" s="828"/>
      <c r="M85" s="829"/>
      <c r="N85" s="52">
        <f>L82+L83+L84</f>
        <v>104399.26476100671</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452396.81396436231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45" customHeight="1" thickBot="1">
      <c r="A31" t="s">
        <v>1845</v>
      </c>
      <c r="B31" s="80" t="s">
        <v>1129</v>
      </c>
      <c r="C31" s="988" t="s">
        <v>2133</v>
      </c>
      <c r="D31" s="989"/>
      <c r="E31" s="989"/>
      <c r="F31" s="989"/>
      <c r="G31" s="989"/>
      <c r="H31" s="989"/>
      <c r="I31" s="989"/>
      <c r="J31" s="989"/>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188</v>
      </c>
      <c r="B36" s="840" t="str">
        <f>VLOOKUP(A36,EQUIPOS!A6:D154,3,FALSE)</f>
        <v>Diferencial</v>
      </c>
      <c r="C36" s="841"/>
      <c r="D36" s="841"/>
      <c r="E36" s="841"/>
      <c r="F36" s="841"/>
      <c r="G36" s="841"/>
      <c r="H36" s="842"/>
      <c r="I36" s="267"/>
      <c r="J36" s="268"/>
      <c r="K36" s="269">
        <f>VLOOKUP(A36,EQUIPOS!A6:D163,4,FALSE)</f>
        <v>1737.8628018613736</v>
      </c>
      <c r="L36" s="270"/>
      <c r="M36" s="441">
        <v>4</v>
      </c>
      <c r="N36" s="272">
        <f>K36/M36</f>
        <v>434.46570046534339</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N75*M41</f>
        <v>1115.7756987950249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1550.2413992603683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432071.40785492538</v>
      </c>
      <c r="N48" s="272">
        <f>K48*M48</f>
        <v>8641.4281570985077</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185330.58254630692</v>
      </c>
      <c r="N49" s="272">
        <f>K49*M49</f>
        <v>185330.58254630692</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0.46</v>
      </c>
      <c r="L50" s="421"/>
      <c r="M50" s="402">
        <f>VLOOKUP(A50,MATERIALES!A6:D398,4,FALSE)</f>
        <v>399006.63136367308</v>
      </c>
      <c r="N50" s="272">
        <f>K50*M50</f>
        <v>183543.05042728962</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377515.06113069504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31">
        <f>VLOOKUP(A58,TRANSPORTE!A1:D117,4,FALSE)</f>
        <v>2.9776555290139797</v>
      </c>
      <c r="M58" s="832"/>
      <c r="N58" s="287">
        <f>K58*L58</f>
        <v>0.83374354812391438</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f>
        <v>0.83374354812391438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32</v>
      </c>
      <c r="N69" s="395">
        <f>K69/M69</f>
        <v>7823.8118749999994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11157.756987950248</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390223.89326145378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78044.778652290755</v>
      </c>
      <c r="M82" s="862"/>
      <c r="N82" s="51"/>
    </row>
    <row r="83" spans="1:14">
      <c r="B83" s="89" t="s">
        <v>973</v>
      </c>
      <c r="C83" s="90"/>
      <c r="D83" s="90"/>
      <c r="E83" s="90"/>
      <c r="F83" s="90"/>
      <c r="G83" s="90"/>
      <c r="H83" s="90"/>
      <c r="I83" s="87"/>
      <c r="J83" s="88"/>
      <c r="K83" s="304">
        <v>0.05</v>
      </c>
      <c r="L83" s="861">
        <f>N77*K83</f>
        <v>19511.194663072689</v>
      </c>
      <c r="M83" s="862"/>
      <c r="N83" s="51"/>
    </row>
    <row r="84" spans="1:14" ht="15.75" thickBot="1">
      <c r="B84" s="91" t="s">
        <v>974</v>
      </c>
      <c r="C84" s="92"/>
      <c r="D84" s="92"/>
      <c r="E84" s="92"/>
      <c r="F84" s="92"/>
      <c r="G84" s="92"/>
      <c r="H84" s="92"/>
      <c r="I84" s="93"/>
      <c r="J84" s="94"/>
      <c r="K84" s="305">
        <v>0.05</v>
      </c>
      <c r="L84" s="863">
        <f>N77*K84</f>
        <v>19511.194663072689</v>
      </c>
      <c r="M84" s="864"/>
      <c r="N84" s="51"/>
    </row>
    <row r="85" spans="1:14" ht="15.75" thickBot="1">
      <c r="B85" s="827" t="s">
        <v>953</v>
      </c>
      <c r="C85" s="828"/>
      <c r="D85" s="828"/>
      <c r="E85" s="828"/>
      <c r="F85" s="828"/>
      <c r="G85" s="828"/>
      <c r="H85" s="828"/>
      <c r="I85" s="828"/>
      <c r="J85" s="828"/>
      <c r="K85" s="828"/>
      <c r="L85" s="828"/>
      <c r="M85" s="829"/>
      <c r="N85" s="52">
        <f>L82+L83+L84</f>
        <v>117067.16797843613</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507291.06123988994</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310</v>
      </c>
      <c r="B36" s="840" t="str">
        <f>VLOOKUP(A36,EQUIPOS!A6:D154,3,FALSE)</f>
        <v>Retroexcavadora A25C</v>
      </c>
      <c r="C36" s="841"/>
      <c r="D36" s="841"/>
      <c r="E36" s="841"/>
      <c r="F36" s="841"/>
      <c r="G36" s="841"/>
      <c r="H36" s="842"/>
      <c r="I36" s="267"/>
      <c r="J36" s="268"/>
      <c r="K36" s="269">
        <f>VLOOKUP(A36,EQUIPOS!A6:D163,4,FALSE)</f>
        <v>141077.46406132774</v>
      </c>
      <c r="L36" s="270"/>
      <c r="M36" s="336">
        <v>3</v>
      </c>
      <c r="N36" s="272">
        <f>K36/M36</f>
        <v>47025.821353775915</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N75*M41</f>
        <v>1487.7009317267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48513.522285502615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432071.40785492538</v>
      </c>
      <c r="N48" s="272">
        <f>K48*M48</f>
        <v>8641.4281570985077</v>
      </c>
    </row>
    <row r="49" spans="1:14">
      <c r="A49" s="163" t="s">
        <v>548</v>
      </c>
      <c r="B49" s="43" t="str">
        <f>VLOOKUP(A49,MATERIALES!A6:D373,3,FALSE)</f>
        <v>Material para solado y atraque</v>
      </c>
      <c r="C49" s="425"/>
      <c r="D49" s="425"/>
      <c r="E49" s="425"/>
      <c r="F49" s="425"/>
      <c r="G49" s="425"/>
      <c r="H49" s="425"/>
      <c r="I49" s="425"/>
      <c r="J49" s="312" t="str">
        <f>VLOOKUP(A49,MATERIALES!A5:D641,2,FALSE)</f>
        <v>m3</v>
      </c>
      <c r="K49" s="397">
        <v>0.46</v>
      </c>
      <c r="L49" s="421"/>
      <c r="M49" s="402">
        <f>VLOOKUP(A49,MATERIALES!A6:D397,4,FALSE)</f>
        <v>44391.20468455361</v>
      </c>
      <c r="N49" s="272">
        <f>K49*M49</f>
        <v>20419.954154894662</v>
      </c>
    </row>
    <row r="50" spans="1:14">
      <c r="A50" s="163" t="s">
        <v>714</v>
      </c>
      <c r="B50" s="43" t="str">
        <f>VLOOKUP(A50,MATERIALES!A6:D373,3,FALSE)</f>
        <v>Tubo concreto reforzado 900mm (tipo 1)</v>
      </c>
      <c r="C50" s="425"/>
      <c r="D50" s="425"/>
      <c r="E50" s="425"/>
      <c r="F50" s="425"/>
      <c r="G50" s="425"/>
      <c r="H50" s="425"/>
      <c r="I50" s="425"/>
      <c r="J50" s="312" t="str">
        <f>VLOOKUP(A50,MATERIALES!A6:D642,2,FALSE)</f>
        <v>m</v>
      </c>
      <c r="K50" s="397">
        <v>1</v>
      </c>
      <c r="L50" s="421"/>
      <c r="M50" s="402">
        <f>VLOOKUP(A50,MATERIALES!A6:D398,4,FALSE)</f>
        <v>1004799.7274180938</v>
      </c>
      <c r="N50" s="272">
        <f>K50*M50</f>
        <v>1004799.7274180938</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1033861.109730087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31">
        <f>VLOOKUP(A58,TRANSPORTE!A1:D117,4,FALSE)</f>
        <v>2.9776555290139797</v>
      </c>
      <c r="M58" s="832"/>
      <c r="N58" s="287">
        <f>K58*L58</f>
        <v>0.83374354812391438</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831">
        <f>VLOOKUP(A59,TRANSPORTE!A1:D117,4,FALSE)</f>
        <v>1404.1158416360727</v>
      </c>
      <c r="M59" s="832"/>
      <c r="N59" s="287">
        <f>K59*L59</f>
        <v>645.89328715259342</v>
      </c>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646.72703070071736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24</v>
      </c>
      <c r="N69" s="395">
        <f>K69/M69</f>
        <v>10431.749166666666</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14877.009317266999</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1097898.3683635574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219579.67367271148</v>
      </c>
      <c r="M82" s="862"/>
      <c r="N82" s="51"/>
    </row>
    <row r="83" spans="1:14">
      <c r="B83" s="89" t="s">
        <v>973</v>
      </c>
      <c r="C83" s="90"/>
      <c r="D83" s="90"/>
      <c r="E83" s="90"/>
      <c r="F83" s="90"/>
      <c r="G83" s="90"/>
      <c r="H83" s="90"/>
      <c r="I83" s="87"/>
      <c r="J83" s="88"/>
      <c r="K83" s="304">
        <v>0.05</v>
      </c>
      <c r="L83" s="861">
        <f>N77*K83</f>
        <v>54894.918418177869</v>
      </c>
      <c r="M83" s="862"/>
      <c r="N83" s="51"/>
    </row>
    <row r="84" spans="1:14" ht="15.75" thickBot="1">
      <c r="B84" s="91" t="s">
        <v>974</v>
      </c>
      <c r="C84" s="92"/>
      <c r="D84" s="92"/>
      <c r="E84" s="92"/>
      <c r="F84" s="92"/>
      <c r="G84" s="92"/>
      <c r="H84" s="92"/>
      <c r="I84" s="93"/>
      <c r="J84" s="94"/>
      <c r="K84" s="305">
        <v>0.05</v>
      </c>
      <c r="L84" s="863">
        <f>N77*K84</f>
        <v>54894.918418177869</v>
      </c>
      <c r="M84" s="864"/>
      <c r="N84" s="51"/>
    </row>
    <row r="85" spans="1:14" ht="15.75" thickBot="1">
      <c r="B85" s="827" t="s">
        <v>953</v>
      </c>
      <c r="C85" s="828"/>
      <c r="D85" s="828"/>
      <c r="E85" s="828"/>
      <c r="F85" s="828"/>
      <c r="G85" s="828"/>
      <c r="H85" s="828"/>
      <c r="I85" s="828"/>
      <c r="J85" s="828"/>
      <c r="K85" s="828"/>
      <c r="L85" s="828"/>
      <c r="M85" s="829"/>
      <c r="N85" s="52">
        <f>L82+L83+L84</f>
        <v>329369.51050906722</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1427267.8788726246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7"/>
      <c r="J36" s="268"/>
      <c r="K36" s="269">
        <f>VLOOKUP(A36,EQUIPOS!A6:D163,4,FALSE)</f>
        <v>4980.5050121176037</v>
      </c>
      <c r="L36" s="270"/>
      <c r="M36" s="336">
        <v>0.5</v>
      </c>
      <c r="N36" s="272">
        <f>K36/M36</f>
        <v>9961.0100242352073</v>
      </c>
    </row>
    <row r="37" spans="1:14">
      <c r="A37" s="113" t="s">
        <v>320</v>
      </c>
      <c r="B37" s="840" t="str">
        <f>VLOOKUP(A37,EQUIPOS!A7:D154,3,FALSE)</f>
        <v>Retroexcavadora sobre llantas, motor 62HP, Profundidad de excavación de 5.41 metros.</v>
      </c>
      <c r="C37" s="841"/>
      <c r="D37" s="841"/>
      <c r="E37" s="841"/>
      <c r="F37" s="841"/>
      <c r="G37" s="841"/>
      <c r="H37" s="842"/>
      <c r="I37" s="421"/>
      <c r="J37" s="422"/>
      <c r="K37" s="269">
        <f>VLOOKUP(A37,EQUIPOS!A7:D164,4,FALSE)</f>
        <v>135259.70228932594</v>
      </c>
      <c r="L37" s="335"/>
      <c r="M37" s="336">
        <v>1.5</v>
      </c>
      <c r="N37" s="272">
        <f>K37/M37</f>
        <v>90173.134859550628</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N75*M41</f>
        <v>2975.4018634534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103109.54674723923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44391.20468455361</v>
      </c>
      <c r="N48" s="272">
        <f>K48*M48</f>
        <v>25746.898717041091</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172486.10231672184</v>
      </c>
      <c r="N49" s="272">
        <f>K49*M49</f>
        <v>172486.10231672184</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198233.00103376294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31">
        <f>VLOOKUP(A58,TRANSPORTE!A1:D117,4,FALSE)</f>
        <v>1031.5596965103475</v>
      </c>
      <c r="M58" s="832"/>
      <c r="N58" s="287">
        <f>K58*L58</f>
        <v>1031.5596965103475</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31">
        <f>VLOOKUP(A59,TRANSPORTE!A1:D117,4,FALSE)</f>
        <v>1404.1158416360727</v>
      </c>
      <c r="M59" s="832"/>
      <c r="N59" s="287">
        <f>K59*L59</f>
        <v>814.38718814892206</v>
      </c>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f>
        <v>1845.9468846592695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12</v>
      </c>
      <c r="N69" s="395">
        <f>K69/M69</f>
        <v>20863.498333333333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29754.018634533997</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332942.51330019545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66588.502660039099</v>
      </c>
      <c r="M82" s="862"/>
      <c r="N82" s="51"/>
    </row>
    <row r="83" spans="1:14">
      <c r="B83" s="89" t="s">
        <v>973</v>
      </c>
      <c r="C83" s="90"/>
      <c r="D83" s="90"/>
      <c r="E83" s="90"/>
      <c r="F83" s="90"/>
      <c r="G83" s="90"/>
      <c r="H83" s="90"/>
      <c r="I83" s="87"/>
      <c r="J83" s="88"/>
      <c r="K83" s="304">
        <v>0.05</v>
      </c>
      <c r="L83" s="861">
        <f>N77*K83</f>
        <v>16647.125665009775</v>
      </c>
      <c r="M83" s="862"/>
      <c r="N83" s="51"/>
    </row>
    <row r="84" spans="1:14" ht="15.75" thickBot="1">
      <c r="B84" s="91" t="s">
        <v>974</v>
      </c>
      <c r="C84" s="92"/>
      <c r="D84" s="92"/>
      <c r="E84" s="92"/>
      <c r="F84" s="92"/>
      <c r="G84" s="92"/>
      <c r="H84" s="92"/>
      <c r="I84" s="93"/>
      <c r="J84" s="94"/>
      <c r="K84" s="305">
        <v>0.05</v>
      </c>
      <c r="L84" s="863">
        <f>N77*K84</f>
        <v>16647.125665009775</v>
      </c>
      <c r="M84" s="864"/>
      <c r="N84" s="51"/>
    </row>
    <row r="85" spans="1:14" ht="15.75" thickBot="1">
      <c r="B85" s="827" t="s">
        <v>953</v>
      </c>
      <c r="C85" s="828"/>
      <c r="D85" s="828"/>
      <c r="E85" s="828"/>
      <c r="F85" s="828"/>
      <c r="G85" s="828"/>
      <c r="H85" s="828"/>
      <c r="I85" s="828"/>
      <c r="J85" s="828"/>
      <c r="K85" s="828"/>
      <c r="L85" s="828"/>
      <c r="M85" s="829"/>
      <c r="N85" s="52">
        <f>L82+L83+L84</f>
        <v>99882.753990058656</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432825.26729025412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7"/>
      <c r="J36" s="268"/>
      <c r="K36" s="269">
        <f>VLOOKUP(A36,EQUIPOS!A6:D163,4,FALSE)</f>
        <v>4980.5050121176037</v>
      </c>
      <c r="L36" s="270"/>
      <c r="M36" s="336">
        <v>0.5</v>
      </c>
      <c r="N36" s="272">
        <f>K36/M36</f>
        <v>9961.0100242352073</v>
      </c>
    </row>
    <row r="37" spans="1:14">
      <c r="A37" s="113" t="s">
        <v>303</v>
      </c>
      <c r="B37" s="840" t="str">
        <f>VLOOKUP(A37,EQUIPOS!A7:D154,3,FALSE)</f>
        <v>Retrocargador, pala de 1,1 m3 de capacidad, profundidad de excavación de 4.400 mm y una altura de 5.680 mm</v>
      </c>
      <c r="C37" s="841"/>
      <c r="D37" s="841"/>
      <c r="E37" s="841"/>
      <c r="F37" s="841"/>
      <c r="G37" s="841"/>
      <c r="H37" s="842"/>
      <c r="I37" s="421"/>
      <c r="J37" s="422"/>
      <c r="K37" s="269">
        <f>VLOOKUP(A37,EQUIPOS!A7:D164,4,FALSE)</f>
        <v>118094.12344473002</v>
      </c>
      <c r="L37" s="335"/>
      <c r="M37" s="336">
        <v>1.5</v>
      </c>
      <c r="N37" s="272">
        <f>K37/M37</f>
        <v>78729.415629820011</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N75*M41</f>
        <v>2975.4018634534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91665.827517508616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44391.20468455361</v>
      </c>
      <c r="N48" s="272">
        <f>K48*M48</f>
        <v>25746.898717041091</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172486.10231672184</v>
      </c>
      <c r="N49" s="272">
        <f>K49*M49</f>
        <v>172486.10231672184</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198233.00103376294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31">
        <f>VLOOKUP(A58,TRANSPORTE!A1:D117,4,FALSE)</f>
        <v>1031.5596965103475</v>
      </c>
      <c r="M58" s="832"/>
      <c r="N58" s="287">
        <f>K58*L58</f>
        <v>1031.5596965103475</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31">
        <f>VLOOKUP(A59,TRANSPORTE!A1:D117,4,FALSE)</f>
        <v>1404.1158416360727</v>
      </c>
      <c r="M59" s="832"/>
      <c r="N59" s="287">
        <f>K59*L59</f>
        <v>814.38718814892206</v>
      </c>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1845.9468846592695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12</v>
      </c>
      <c r="N69" s="395">
        <f>K69/M69</f>
        <v>20863.498333333333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29754.018634533997</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321498.79407046485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64299.758814092973</v>
      </c>
      <c r="M82" s="862"/>
      <c r="N82" s="51"/>
    </row>
    <row r="83" spans="1:14">
      <c r="B83" s="89" t="s">
        <v>973</v>
      </c>
      <c r="C83" s="90"/>
      <c r="D83" s="90"/>
      <c r="E83" s="90"/>
      <c r="F83" s="90"/>
      <c r="G83" s="90"/>
      <c r="H83" s="90"/>
      <c r="I83" s="87"/>
      <c r="J83" s="88"/>
      <c r="K83" s="304">
        <v>0.05</v>
      </c>
      <c r="L83" s="861">
        <f>N77*K83</f>
        <v>16074.939703523243</v>
      </c>
      <c r="M83" s="862"/>
      <c r="N83" s="51"/>
    </row>
    <row r="84" spans="1:14" ht="15.75" thickBot="1">
      <c r="B84" s="91" t="s">
        <v>974</v>
      </c>
      <c r="C84" s="92"/>
      <c r="D84" s="92"/>
      <c r="E84" s="92"/>
      <c r="F84" s="92"/>
      <c r="G84" s="92"/>
      <c r="H84" s="92"/>
      <c r="I84" s="93"/>
      <c r="J84" s="94"/>
      <c r="K84" s="305">
        <v>0.05</v>
      </c>
      <c r="L84" s="863">
        <f>N77*K84</f>
        <v>16074.939703523243</v>
      </c>
      <c r="M84" s="864"/>
      <c r="N84" s="51"/>
    </row>
    <row r="85" spans="1:14" ht="15.75" thickBot="1">
      <c r="B85" s="827" t="s">
        <v>953</v>
      </c>
      <c r="C85" s="828"/>
      <c r="D85" s="828"/>
      <c r="E85" s="828"/>
      <c r="F85" s="828"/>
      <c r="G85" s="828"/>
      <c r="H85" s="828"/>
      <c r="I85" s="828"/>
      <c r="J85" s="828"/>
      <c r="K85" s="828"/>
      <c r="L85" s="828"/>
      <c r="M85" s="829"/>
      <c r="N85" s="52">
        <f>L82+L83+L84</f>
        <v>96449.638221139452</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417948.43229160429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147.22886430720399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147.22886430720399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713</v>
      </c>
      <c r="B48" s="43" t="str">
        <f>VLOOKUP(A48,MATERIALES!A5:D373,3,FALSE)</f>
        <v>Tubería de Plástico</v>
      </c>
      <c r="C48" s="281"/>
      <c r="D48" s="281"/>
      <c r="E48" s="281"/>
      <c r="F48" s="281"/>
      <c r="G48" s="281"/>
      <c r="H48" s="281"/>
      <c r="I48" s="268"/>
      <c r="J48" s="224" t="str">
        <f>VLOOKUP(A48,MATERIALES!A4:D640,2,FALSE)</f>
        <v>m</v>
      </c>
      <c r="K48" s="282">
        <v>1</v>
      </c>
      <c r="L48" s="267"/>
      <c r="M48" s="402">
        <f>VLOOKUP(A48,MATERIALES!A5:D396,4,FALSE)</f>
        <v>11352.917707928507</v>
      </c>
      <c r="N48" s="272">
        <f>K48*M48</f>
        <v>11352.917707928507</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11352.917707928507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B58" s="46"/>
      <c r="C58" s="317"/>
      <c r="D58" s="317"/>
      <c r="E58" s="317"/>
      <c r="F58" s="317"/>
      <c r="G58" s="317"/>
      <c r="H58" s="311"/>
      <c r="I58" s="279"/>
      <c r="J58" s="286"/>
      <c r="K58" s="279"/>
      <c r="L58" s="831"/>
      <c r="M58" s="832"/>
      <c r="N58" s="287"/>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100</v>
      </c>
      <c r="N69" s="395">
        <f>K69/M69</f>
        <v>1877.7148499999998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2944.5772861440796</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14444.723858379792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2888.9447716759587</v>
      </c>
      <c r="M82" s="862"/>
      <c r="N82" s="51"/>
    </row>
    <row r="83" spans="1:14">
      <c r="B83" s="89" t="s">
        <v>973</v>
      </c>
      <c r="C83" s="90"/>
      <c r="D83" s="90"/>
      <c r="E83" s="90"/>
      <c r="F83" s="90"/>
      <c r="G83" s="90"/>
      <c r="H83" s="90"/>
      <c r="I83" s="87"/>
      <c r="J83" s="88"/>
      <c r="K83" s="304">
        <v>0.05</v>
      </c>
      <c r="L83" s="861">
        <f>N77*K83</f>
        <v>722.23619291898967</v>
      </c>
      <c r="M83" s="862"/>
      <c r="N83" s="51"/>
    </row>
    <row r="84" spans="1:14" ht="15.75" thickBot="1">
      <c r="B84" s="91" t="s">
        <v>974</v>
      </c>
      <c r="C84" s="92"/>
      <c r="D84" s="92"/>
      <c r="E84" s="92"/>
      <c r="F84" s="92"/>
      <c r="G84" s="92"/>
      <c r="H84" s="92"/>
      <c r="I84" s="93"/>
      <c r="J84" s="94"/>
      <c r="K84" s="305">
        <v>0.05</v>
      </c>
      <c r="L84" s="863">
        <f>N77*K84</f>
        <v>722.23619291898967</v>
      </c>
      <c r="M84" s="864"/>
      <c r="N84" s="51"/>
    </row>
    <row r="85" spans="1:14" ht="15.75" thickBot="1">
      <c r="B85" s="827" t="s">
        <v>953</v>
      </c>
      <c r="C85" s="828"/>
      <c r="D85" s="828"/>
      <c r="E85" s="828"/>
      <c r="F85" s="828"/>
      <c r="G85" s="828"/>
      <c r="H85" s="828"/>
      <c r="I85" s="828"/>
      <c r="J85" s="828"/>
      <c r="K85" s="828"/>
      <c r="L85" s="828"/>
      <c r="M85" s="829"/>
      <c r="N85" s="52">
        <f>L82+L83+L84</f>
        <v>4333.417157513938</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18778.141015893729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992" t="s">
        <v>944</v>
      </c>
      <c r="D30" s="993"/>
      <c r="E30" s="993"/>
      <c r="F30" s="993"/>
      <c r="G30" s="993"/>
      <c r="H30" s="993"/>
      <c r="I30" s="993"/>
      <c r="J30" s="454"/>
      <c r="K30" s="307"/>
      <c r="L30" s="838" t="s">
        <v>945</v>
      </c>
      <c r="M30" s="839"/>
      <c r="N30" s="71" t="s">
        <v>946</v>
      </c>
    </row>
    <row r="31" spans="1:14" ht="30" customHeight="1" thickBot="1">
      <c r="A31" t="s">
        <v>1845</v>
      </c>
      <c r="B31" s="80" t="s">
        <v>1132</v>
      </c>
      <c r="C31" s="990" t="s">
        <v>2137</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2231.5513975900499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71457.311030827244</v>
      </c>
      <c r="N48" s="272">
        <f>K48*M48</f>
        <v>78603.04213390997</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5058.0782777359409</v>
      </c>
      <c r="N49" s="272">
        <f>K49*M49</f>
        <v>5816.7900193963314</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415404.98102617532</v>
      </c>
      <c r="N50" s="272">
        <f>K50*M50</f>
        <v>49848.597723141036</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4947.0446098265011</v>
      </c>
      <c r="N51" s="272">
        <f>K51*M51</f>
        <v>9894.0892196530021</v>
      </c>
    </row>
    <row r="52" spans="1:14" ht="15.75" thickBot="1">
      <c r="A52" t="s">
        <v>921</v>
      </c>
      <c r="B52" s="43" t="str">
        <f>VLOOKUP(A52,MATERIALES!A7:D373,3,FALSE)</f>
        <v>Malla para gaviones (2M3)</v>
      </c>
      <c r="C52" s="310"/>
      <c r="D52" s="310"/>
      <c r="E52" s="310"/>
      <c r="F52" s="310"/>
      <c r="G52" s="310"/>
      <c r="H52" s="310"/>
      <c r="I52" s="310"/>
      <c r="J52" s="433" t="str">
        <f>VLOOKUP(A52,MATERIALES!A6:D644,2,FALSE)</f>
        <v>u</v>
      </c>
      <c r="K52" s="126">
        <v>0.5</v>
      </c>
      <c r="L52" s="325"/>
      <c r="M52" s="402">
        <f>VLOOKUP(A52,MATERIALES!A7:D400,4,FALSE)</f>
        <v>71457.311030827244</v>
      </c>
      <c r="N52" s="272">
        <f>K52*M52</f>
        <v>35728.655515413622</v>
      </c>
    </row>
    <row r="53" spans="1:14" ht="15.75" thickBot="1">
      <c r="B53" s="827" t="s">
        <v>953</v>
      </c>
      <c r="C53" s="828"/>
      <c r="D53" s="828"/>
      <c r="E53" s="828"/>
      <c r="F53" s="828"/>
      <c r="G53" s="828"/>
      <c r="H53" s="828"/>
      <c r="I53" s="828"/>
      <c r="J53" s="828"/>
      <c r="K53" s="828"/>
      <c r="L53" s="828"/>
      <c r="M53" s="829"/>
      <c r="N53" s="394">
        <f>SUM(N48:N52)</f>
        <v>179891.17461151394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31">
        <f>VLOOKUP(A58,TRANSPORTE!A1:D117,4,FALSE)</f>
        <v>1404.1158416360727</v>
      </c>
      <c r="M58" s="832"/>
      <c r="N58" s="287">
        <f>K58*L58</f>
        <v>1544.52742579968</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1544.52742579968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44631.027951800992</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228298.28138670468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45659.656277340939</v>
      </c>
      <c r="M82" s="862"/>
      <c r="N82" s="51"/>
    </row>
    <row r="83" spans="1:14">
      <c r="B83" s="89" t="s">
        <v>973</v>
      </c>
      <c r="C83" s="90"/>
      <c r="D83" s="90"/>
      <c r="E83" s="90"/>
      <c r="F83" s="90"/>
      <c r="G83" s="90"/>
      <c r="H83" s="90"/>
      <c r="I83" s="87"/>
      <c r="J83" s="88"/>
      <c r="K83" s="304">
        <v>0.05</v>
      </c>
      <c r="L83" s="861">
        <f>N77*K83</f>
        <v>11414.914069335235</v>
      </c>
      <c r="M83" s="862"/>
      <c r="N83" s="51"/>
    </row>
    <row r="84" spans="1:14" ht="15.75" thickBot="1">
      <c r="B84" s="91" t="s">
        <v>974</v>
      </c>
      <c r="C84" s="92"/>
      <c r="D84" s="92"/>
      <c r="E84" s="92"/>
      <c r="F84" s="92"/>
      <c r="G84" s="92"/>
      <c r="H84" s="92"/>
      <c r="I84" s="93"/>
      <c r="J84" s="94"/>
      <c r="K84" s="305">
        <v>0.05</v>
      </c>
      <c r="L84" s="863">
        <f>N77*K84</f>
        <v>11414.914069335235</v>
      </c>
      <c r="M84" s="864"/>
      <c r="N84" s="51"/>
    </row>
    <row r="85" spans="1:14" ht="15.75" thickBot="1">
      <c r="B85" s="827" t="s">
        <v>953</v>
      </c>
      <c r="C85" s="828"/>
      <c r="D85" s="828"/>
      <c r="E85" s="828"/>
      <c r="F85" s="828"/>
      <c r="G85" s="828"/>
      <c r="H85" s="828"/>
      <c r="I85" s="828"/>
      <c r="J85" s="828"/>
      <c r="K85" s="828"/>
      <c r="L85" s="828"/>
      <c r="M85" s="829"/>
      <c r="N85" s="52">
        <f>L82+L83+L84</f>
        <v>68489.484416011415</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296787.76580271608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992" t="s">
        <v>944</v>
      </c>
      <c r="D30" s="993"/>
      <c r="E30" s="993"/>
      <c r="F30" s="993"/>
      <c r="G30" s="993"/>
      <c r="H30" s="993"/>
      <c r="I30" s="993"/>
      <c r="J30" s="454"/>
      <c r="K30" s="307"/>
      <c r="L30" s="838" t="s">
        <v>945</v>
      </c>
      <c r="M30" s="839"/>
      <c r="N30" s="71" t="s">
        <v>946</v>
      </c>
    </row>
    <row r="31" spans="1:14" ht="27" customHeight="1" thickBot="1">
      <c r="A31" t="s">
        <v>1845</v>
      </c>
      <c r="B31" s="80" t="s">
        <v>1133</v>
      </c>
      <c r="C31" s="990" t="s">
        <v>2138</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2231.5513975900499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71457.311030827244</v>
      </c>
      <c r="N48" s="272">
        <f>K48*M48</f>
        <v>78603.04213390997</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5058.0782777359409</v>
      </c>
      <c r="N49" s="272">
        <f>K49*M49</f>
        <v>5816.7900193963314</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415404.98102617532</v>
      </c>
      <c r="N50" s="272">
        <f>K50*M50</f>
        <v>49848.597723141036</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4947.0446098265011</v>
      </c>
      <c r="N51" s="272">
        <f>K51*M51</f>
        <v>9894.0892196530021</v>
      </c>
    </row>
    <row r="52" spans="1:14" ht="15.75" thickBot="1">
      <c r="A52" t="s">
        <v>925</v>
      </c>
      <c r="B52" s="43" t="str">
        <f>VLOOKUP(A52,MATERIALES!A7:D373,3,FALSE)</f>
        <v>Malla Ciclónica Para Gaviones Galvanizada Aleación Zn-5A1-Mm Cal 12 (2M3)</v>
      </c>
      <c r="C52" s="310"/>
      <c r="D52" s="310"/>
      <c r="E52" s="310"/>
      <c r="F52" s="310"/>
      <c r="G52" s="310"/>
      <c r="H52" s="310"/>
      <c r="I52" s="310"/>
      <c r="J52" s="433" t="str">
        <f>VLOOKUP(A52,MATERIALES!A6:D644,2,FALSE)</f>
        <v>u</v>
      </c>
      <c r="K52" s="126">
        <v>0.5</v>
      </c>
      <c r="L52" s="325"/>
      <c r="M52" s="402">
        <f>VLOOKUP(A52,MATERIALES!A7:D400,4,FALSE)</f>
        <v>71457.311030827244</v>
      </c>
      <c r="N52" s="272">
        <f>K52*M52</f>
        <v>35728.655515413622</v>
      </c>
    </row>
    <row r="53" spans="1:14" ht="15.75" thickBot="1">
      <c r="B53" s="827" t="s">
        <v>953</v>
      </c>
      <c r="C53" s="828"/>
      <c r="D53" s="828"/>
      <c r="E53" s="828"/>
      <c r="F53" s="828"/>
      <c r="G53" s="828"/>
      <c r="H53" s="828"/>
      <c r="I53" s="828"/>
      <c r="J53" s="828"/>
      <c r="K53" s="828"/>
      <c r="L53" s="828"/>
      <c r="M53" s="829"/>
      <c r="N53" s="394">
        <f>SUM(N48:N52)</f>
        <v>179891.17461151394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31">
        <f>VLOOKUP(A58,TRANSPORTE!A1:D117,4,FALSE)</f>
        <v>1404.1158416360727</v>
      </c>
      <c r="M58" s="832"/>
      <c r="N58" s="287">
        <f>K58*L58</f>
        <v>1544.52742579968</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1544.52742579968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44631.027951800992</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228298.28138670468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45659.656277340939</v>
      </c>
      <c r="M82" s="862"/>
      <c r="N82" s="51"/>
    </row>
    <row r="83" spans="1:14">
      <c r="B83" s="89" t="s">
        <v>973</v>
      </c>
      <c r="C83" s="90"/>
      <c r="D83" s="90"/>
      <c r="E83" s="90"/>
      <c r="F83" s="90"/>
      <c r="G83" s="90"/>
      <c r="H83" s="90"/>
      <c r="I83" s="87"/>
      <c r="J83" s="88"/>
      <c r="K83" s="304">
        <v>0.05</v>
      </c>
      <c r="L83" s="861">
        <f>N77*K83</f>
        <v>11414.914069335235</v>
      </c>
      <c r="M83" s="862"/>
      <c r="N83" s="51"/>
    </row>
    <row r="84" spans="1:14" ht="15.75" thickBot="1">
      <c r="B84" s="91" t="s">
        <v>974</v>
      </c>
      <c r="C84" s="92"/>
      <c r="D84" s="92"/>
      <c r="E84" s="92"/>
      <c r="F84" s="92"/>
      <c r="G84" s="92"/>
      <c r="H84" s="92"/>
      <c r="I84" s="93"/>
      <c r="J84" s="94"/>
      <c r="K84" s="305">
        <v>0.05</v>
      </c>
      <c r="L84" s="863">
        <f>N77*K84</f>
        <v>11414.914069335235</v>
      </c>
      <c r="M84" s="864"/>
      <c r="N84" s="51"/>
    </row>
    <row r="85" spans="1:14" ht="15.75" thickBot="1">
      <c r="B85" s="827" t="s">
        <v>953</v>
      </c>
      <c r="C85" s="828"/>
      <c r="D85" s="828"/>
      <c r="E85" s="828"/>
      <c r="F85" s="828"/>
      <c r="G85" s="828"/>
      <c r="H85" s="828"/>
      <c r="I85" s="828"/>
      <c r="J85" s="828"/>
      <c r="K85" s="828"/>
      <c r="L85" s="828"/>
      <c r="M85" s="829"/>
      <c r="N85" s="52">
        <f>L82+L83+L84</f>
        <v>68489.484416011415</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296787.76580271608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992" t="s">
        <v>944</v>
      </c>
      <c r="D30" s="993"/>
      <c r="E30" s="993"/>
      <c r="F30" s="993"/>
      <c r="G30" s="993"/>
      <c r="H30" s="993"/>
      <c r="I30" s="993"/>
      <c r="J30" s="454"/>
      <c r="K30" s="307"/>
      <c r="L30" s="838" t="s">
        <v>945</v>
      </c>
      <c r="M30" s="839"/>
      <c r="N30" s="71" t="s">
        <v>946</v>
      </c>
    </row>
    <row r="31" spans="1:14" ht="27" customHeight="1" thickBot="1">
      <c r="A31" t="s">
        <v>1845</v>
      </c>
      <c r="B31" s="80" t="s">
        <v>1680</v>
      </c>
      <c r="C31" s="990" t="s">
        <v>2139</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2231.5513975900499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71457.311030827244</v>
      </c>
      <c r="N48" s="272">
        <f>K48*M48</f>
        <v>78603.04213390997</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5058.0782777359409</v>
      </c>
      <c r="N49" s="272">
        <f>K49*M49</f>
        <v>5816.7900193963314</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415404.98102617532</v>
      </c>
      <c r="N50" s="272">
        <f>K50*M50</f>
        <v>49848.597723141036</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4947.0446098265011</v>
      </c>
      <c r="N51" s="272">
        <f>K51*M51</f>
        <v>9894.0892196530021</v>
      </c>
    </row>
    <row r="52" spans="1:14" ht="15.75" thickBot="1">
      <c r="A52" t="s">
        <v>927</v>
      </c>
      <c r="B52" s="43" t="str">
        <f>VLOOKUP(A52,MATERIALES!A7:D373,3,FALSE)</f>
        <v>Malla Ciclónica Para Gaviones Galvanizada Y Plastificada Con Pvc Cal 12 (2M3)</v>
      </c>
      <c r="C52" s="310"/>
      <c r="D52" s="310"/>
      <c r="E52" s="310"/>
      <c r="F52" s="310"/>
      <c r="G52" s="310"/>
      <c r="H52" s="310"/>
      <c r="I52" s="310"/>
      <c r="J52" s="433" t="str">
        <f>VLOOKUP(A52,MATERIALES!A6:D644,2,FALSE)</f>
        <v>u</v>
      </c>
      <c r="K52" s="126">
        <v>0.5</v>
      </c>
      <c r="L52" s="325"/>
      <c r="M52" s="402">
        <f>VLOOKUP(A52,MATERIALES!A7:D400,4,FALSE)</f>
        <v>157326.16737315714</v>
      </c>
      <c r="N52" s="272">
        <f>K52*M52</f>
        <v>78663.083686578568</v>
      </c>
    </row>
    <row r="53" spans="1:14" ht="15.75" thickBot="1">
      <c r="B53" s="827" t="s">
        <v>953</v>
      </c>
      <c r="C53" s="828"/>
      <c r="D53" s="828"/>
      <c r="E53" s="828"/>
      <c r="F53" s="828"/>
      <c r="G53" s="828"/>
      <c r="H53" s="828"/>
      <c r="I53" s="828"/>
      <c r="J53" s="828"/>
      <c r="K53" s="828"/>
      <c r="L53" s="828"/>
      <c r="M53" s="829"/>
      <c r="N53" s="394">
        <f>SUM(N48:N52)</f>
        <v>222825.60278267891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31">
        <f>VLOOKUP(A58,TRANSPORTE!A1:D117,4,FALSE)</f>
        <v>1404.1158416360727</v>
      </c>
      <c r="M58" s="832"/>
      <c r="N58" s="287">
        <f>K58*L58</f>
        <v>1544.52742579968</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1544.52742579968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44631.027951800992</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271232.70955786965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54246.541911573935</v>
      </c>
      <c r="M82" s="862"/>
      <c r="N82" s="51"/>
    </row>
    <row r="83" spans="1:14">
      <c r="B83" s="89" t="s">
        <v>973</v>
      </c>
      <c r="C83" s="90"/>
      <c r="D83" s="90"/>
      <c r="E83" s="90"/>
      <c r="F83" s="90"/>
      <c r="G83" s="90"/>
      <c r="H83" s="90"/>
      <c r="I83" s="87"/>
      <c r="J83" s="88"/>
      <c r="K83" s="304">
        <v>0.05</v>
      </c>
      <c r="L83" s="861">
        <f>N77*K83</f>
        <v>13561.635477893484</v>
      </c>
      <c r="M83" s="862"/>
      <c r="N83" s="51"/>
    </row>
    <row r="84" spans="1:14" ht="15.75" thickBot="1">
      <c r="B84" s="91" t="s">
        <v>974</v>
      </c>
      <c r="C84" s="92"/>
      <c r="D84" s="92"/>
      <c r="E84" s="92"/>
      <c r="F84" s="92"/>
      <c r="G84" s="92"/>
      <c r="H84" s="92"/>
      <c r="I84" s="93"/>
      <c r="J84" s="94"/>
      <c r="K84" s="305">
        <v>0.05</v>
      </c>
      <c r="L84" s="863">
        <f>N77*K84</f>
        <v>13561.635477893484</v>
      </c>
      <c r="M84" s="864"/>
      <c r="N84" s="51"/>
    </row>
    <row r="85" spans="1:14" ht="15.75" thickBot="1">
      <c r="B85" s="827" t="s">
        <v>953</v>
      </c>
      <c r="C85" s="828"/>
      <c r="D85" s="828"/>
      <c r="E85" s="828"/>
      <c r="F85" s="828"/>
      <c r="G85" s="828"/>
      <c r="H85" s="828"/>
      <c r="I85" s="828"/>
      <c r="J85" s="828"/>
      <c r="K85" s="828"/>
      <c r="L85" s="828"/>
      <c r="M85" s="829"/>
      <c r="N85" s="52">
        <f>L82+L83+L84</f>
        <v>81369.812867360917</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352602.52242523059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992" t="s">
        <v>944</v>
      </c>
      <c r="D30" s="993"/>
      <c r="E30" s="993"/>
      <c r="F30" s="993"/>
      <c r="G30" s="993"/>
      <c r="H30" s="993"/>
      <c r="I30" s="993"/>
      <c r="J30" s="454"/>
      <c r="K30" s="307"/>
      <c r="L30" s="838" t="s">
        <v>945</v>
      </c>
      <c r="M30" s="839"/>
      <c r="N30" s="71" t="s">
        <v>946</v>
      </c>
    </row>
    <row r="31" spans="1:14" ht="28.5" customHeight="1" thickBot="1">
      <c r="A31" t="s">
        <v>1845</v>
      </c>
      <c r="B31" s="80" t="s">
        <v>1681</v>
      </c>
      <c r="C31" s="990" t="s">
        <v>2140</v>
      </c>
      <c r="D31" s="991"/>
      <c r="E31" s="991"/>
      <c r="F31" s="991"/>
      <c r="G31" s="991"/>
      <c r="H31" s="991"/>
      <c r="I31" s="991"/>
      <c r="J31" s="991"/>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2231.5513975900499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2231.5513975900499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71457.311030827244</v>
      </c>
      <c r="N48" s="272">
        <f>K48*M48</f>
        <v>78603.04213390997</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5058.0782777359409</v>
      </c>
      <c r="N49" s="272">
        <f>K49*M49</f>
        <v>5816.7900193963314</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415404.98102617532</v>
      </c>
      <c r="N50" s="272">
        <f>K50*M50</f>
        <v>49848.597723141036</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4947.0446098265011</v>
      </c>
      <c r="N51" s="272">
        <f>K51*M51</f>
        <v>9894.0892196530021</v>
      </c>
    </row>
    <row r="52" spans="1:14" ht="15.75" thickBot="1">
      <c r="A52" t="s">
        <v>929</v>
      </c>
      <c r="B52" s="43" t="str">
        <f>VLOOKUP(A52,MATERIALES!A7:D373,3,FALSE)</f>
        <v>Malla Ciclónica Para Gaviones Galvanizada Aleación Zn-5A1-Mm Y Plastificada Pvc Cal 12 (2M3)</v>
      </c>
      <c r="C52" s="310"/>
      <c r="D52" s="310"/>
      <c r="E52" s="310"/>
      <c r="F52" s="310"/>
      <c r="G52" s="310"/>
      <c r="H52" s="310"/>
      <c r="I52" s="310"/>
      <c r="J52" s="433" t="str">
        <f>VLOOKUP(A52,MATERIALES!A6:D644,2,FALSE)</f>
        <v>u</v>
      </c>
      <c r="K52" s="126">
        <v>0.5</v>
      </c>
      <c r="L52" s="325"/>
      <c r="M52" s="402">
        <f>VLOOKUP(A52,MATERIALES!A7:D400,4,FALSE)</f>
        <v>71457.311030827244</v>
      </c>
      <c r="N52" s="272">
        <f>K52*M52</f>
        <v>35728.655515413622</v>
      </c>
    </row>
    <row r="53" spans="1:14" ht="15.75" thickBot="1">
      <c r="B53" s="827" t="s">
        <v>953</v>
      </c>
      <c r="C53" s="828"/>
      <c r="D53" s="828"/>
      <c r="E53" s="828"/>
      <c r="F53" s="828"/>
      <c r="G53" s="828"/>
      <c r="H53" s="828"/>
      <c r="I53" s="828"/>
      <c r="J53" s="828"/>
      <c r="K53" s="828"/>
      <c r="L53" s="828"/>
      <c r="M53" s="829"/>
      <c r="N53" s="394">
        <f>SUM(N48:N52)</f>
        <v>179891.17461151394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31">
        <f>VLOOKUP(A58,TRANSPORTE!A1:D117,4,FALSE)</f>
        <v>1404.1158416360727</v>
      </c>
      <c r="M58" s="832"/>
      <c r="N58" s="287">
        <f>K58*L58</f>
        <v>1544.52742579968</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1544.52742579968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8</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44631.027951800992</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228298.28138670468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45659.656277340939</v>
      </c>
      <c r="M82" s="862"/>
      <c r="N82" s="51"/>
    </row>
    <row r="83" spans="1:14">
      <c r="B83" s="89" t="s">
        <v>973</v>
      </c>
      <c r="C83" s="90"/>
      <c r="D83" s="90"/>
      <c r="E83" s="90"/>
      <c r="F83" s="90"/>
      <c r="G83" s="90"/>
      <c r="H83" s="90"/>
      <c r="I83" s="87"/>
      <c r="J83" s="88"/>
      <c r="K83" s="304">
        <v>0.05</v>
      </c>
      <c r="L83" s="861">
        <f>N77*K83</f>
        <v>11414.914069335235</v>
      </c>
      <c r="M83" s="862"/>
      <c r="N83" s="51"/>
    </row>
    <row r="84" spans="1:14" ht="15.75" thickBot="1">
      <c r="B84" s="91" t="s">
        <v>974</v>
      </c>
      <c r="C84" s="92"/>
      <c r="D84" s="92"/>
      <c r="E84" s="92"/>
      <c r="F84" s="92"/>
      <c r="G84" s="92"/>
      <c r="H84" s="92"/>
      <c r="I84" s="93"/>
      <c r="J84" s="94"/>
      <c r="K84" s="305">
        <v>0.05</v>
      </c>
      <c r="L84" s="863">
        <f>N77*K84</f>
        <v>11414.914069335235</v>
      </c>
      <c r="M84" s="864"/>
      <c r="N84" s="51"/>
    </row>
    <row r="85" spans="1:14" ht="15.75" thickBot="1">
      <c r="B85" s="827" t="s">
        <v>953</v>
      </c>
      <c r="C85" s="828"/>
      <c r="D85" s="828"/>
      <c r="E85" s="828"/>
      <c r="F85" s="828"/>
      <c r="G85" s="828"/>
      <c r="H85" s="828"/>
      <c r="I85" s="828"/>
      <c r="J85" s="828"/>
      <c r="K85" s="828"/>
      <c r="L85" s="828"/>
      <c r="M85" s="829"/>
      <c r="N85" s="52">
        <f>L82+L83+L84</f>
        <v>68489.484416011415</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296787.76580271608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257</v>
      </c>
      <c r="B36" s="840" t="str">
        <f>VLOOKUP(A36,EQUIPOS!A6:D154,3,FALSE)</f>
        <v>Mezcladora de concreto 1 bulto</v>
      </c>
      <c r="C36" s="841"/>
      <c r="D36" s="841"/>
      <c r="E36" s="841"/>
      <c r="F36" s="841"/>
      <c r="G36" s="841"/>
      <c r="H36" s="842"/>
      <c r="I36" s="267"/>
      <c r="J36" s="268"/>
      <c r="K36" s="269">
        <f>VLOOKUP(A36,EQUIPOS!A6:D163,4,FALSE)</f>
        <v>4552.0092116600072</v>
      </c>
      <c r="L36" s="270"/>
      <c r="M36" s="336">
        <v>1</v>
      </c>
      <c r="N36" s="272">
        <f>K36*M36</f>
        <v>4552.0092116600072</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3796.3137725900497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8348.3229842500568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59254.600993255212</v>
      </c>
      <c r="N48" s="272">
        <f t="shared" ref="N48:N53" si="0">K48*M48</f>
        <v>29864.318900600625</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2" t="str">
        <f>VLOOKUP(A49,MATERIALES!A5:D641,2,FALSE)</f>
        <v>m2</v>
      </c>
      <c r="K49" s="397">
        <v>2</v>
      </c>
      <c r="L49" s="421"/>
      <c r="M49" s="402">
        <f>VLOOKUP(A49,MATERIALES!A6:D397,4,FALSE)</f>
        <v>4947.0446098265011</v>
      </c>
      <c r="N49" s="272">
        <f t="shared" si="0"/>
        <v>9894.0892196530021</v>
      </c>
    </row>
    <row r="50" spans="1:14">
      <c r="A50" s="163" t="s">
        <v>774</v>
      </c>
      <c r="B50" s="43" t="str">
        <f>VLOOKUP(A50,MATERIALES!A6:D373,3,FALSE)</f>
        <v>Agua</v>
      </c>
      <c r="C50" s="425"/>
      <c r="D50" s="425"/>
      <c r="E50" s="425"/>
      <c r="F50" s="425"/>
      <c r="G50" s="425"/>
      <c r="H50" s="425"/>
      <c r="I50" s="425"/>
      <c r="J50" s="312" t="str">
        <f>VLOOKUP(A50,MATERIALES!A6:D642,2,FALSE)</f>
        <v>lt</v>
      </c>
      <c r="K50" s="397">
        <v>111</v>
      </c>
      <c r="L50" s="421"/>
      <c r="M50" s="402">
        <f>VLOOKUP(A50,MATERIALES!A6:D398,4,FALSE)</f>
        <v>1.4291462206165451</v>
      </c>
      <c r="N50" s="272">
        <f t="shared" si="0"/>
        <v>158.63523048843649</v>
      </c>
    </row>
    <row r="51" spans="1:14">
      <c r="A51" s="163" t="s">
        <v>598</v>
      </c>
      <c r="B51" s="43" t="str">
        <f>VLOOKUP(A51,MATERIALES!A6:D373,3,FALSE)</f>
        <v>Piedra para concreto ciclópeo (rajón o canto rodado)</v>
      </c>
      <c r="C51" s="425"/>
      <c r="D51" s="425"/>
      <c r="E51" s="425"/>
      <c r="F51" s="425"/>
      <c r="G51" s="425"/>
      <c r="H51" s="425"/>
      <c r="I51" s="425"/>
      <c r="J51" s="312" t="str">
        <f>VLOOKUP(A51,MATERIALES!A6:D643,2,FALSE)</f>
        <v>m3</v>
      </c>
      <c r="K51" s="397">
        <v>0.4</v>
      </c>
      <c r="L51" s="421"/>
      <c r="M51" s="402">
        <f>VLOOKUP(A51,MATERIALES!A6:D399,4,FALSE)</f>
        <v>71457.311030827244</v>
      </c>
      <c r="N51" s="272">
        <f t="shared" si="0"/>
        <v>28582.9244123309</v>
      </c>
    </row>
    <row r="52" spans="1:14">
      <c r="A52" t="s">
        <v>802</v>
      </c>
      <c r="B52" s="320" t="str">
        <f>VLOOKUP(A52,MATERIALES!A7:D373,3,FALSE)</f>
        <v>Arena lavada</v>
      </c>
      <c r="C52" s="47"/>
      <c r="D52" s="47"/>
      <c r="E52" s="47"/>
      <c r="F52" s="47"/>
      <c r="G52" s="47"/>
      <c r="H52" s="47"/>
      <c r="I52" s="47"/>
      <c r="J52" s="312" t="str">
        <f>VLOOKUP(A52,MATERIALES!A6:D644,2,FALSE)</f>
        <v>m3</v>
      </c>
      <c r="K52" s="169">
        <v>0.378</v>
      </c>
      <c r="L52" s="318"/>
      <c r="M52" s="426">
        <f>VLOOKUP(A52,MATERIALES!A7:D400,4,FALSE)</f>
        <v>55626.768279382442</v>
      </c>
      <c r="N52" s="273">
        <f t="shared" si="0"/>
        <v>21026.918409606562</v>
      </c>
    </row>
    <row r="53" spans="1:14">
      <c r="A53" t="s">
        <v>804</v>
      </c>
      <c r="B53" s="168" t="str">
        <f>VLOOKUP(A53,MATERIALES!A8:D373,3,FALSE)</f>
        <v>Cemento gris</v>
      </c>
      <c r="C53" s="317"/>
      <c r="D53" s="317"/>
      <c r="E53" s="317"/>
      <c r="F53" s="317"/>
      <c r="G53" s="317"/>
      <c r="H53" s="317"/>
      <c r="I53" s="317"/>
      <c r="J53" s="312" t="str">
        <f>VLOOKUP(A53,MATERIALES!A7:D645,2,FALSE)</f>
        <v>kg</v>
      </c>
      <c r="K53" s="44">
        <v>156</v>
      </c>
      <c r="L53" s="318"/>
      <c r="M53" s="426">
        <f>VLOOKUP(A53,MATERIALES!A8:D401,4,FALSE)</f>
        <v>510.41041149947716</v>
      </c>
      <c r="N53" s="273">
        <f t="shared" si="0"/>
        <v>79624.024193918434</v>
      </c>
    </row>
    <row r="54" spans="1:14">
      <c r="B54" s="320"/>
      <c r="C54" s="317"/>
      <c r="D54" s="317"/>
      <c r="E54" s="317"/>
      <c r="F54" s="317"/>
      <c r="G54" s="317"/>
      <c r="H54" s="317"/>
      <c r="I54" s="317"/>
      <c r="J54" s="311"/>
      <c r="K54" s="44"/>
      <c r="L54" s="318"/>
      <c r="M54" s="426"/>
      <c r="N54" s="273"/>
    </row>
    <row r="55" spans="1:14" ht="15.75" thickBot="1">
      <c r="B55" s="833" t="s">
        <v>953</v>
      </c>
      <c r="C55" s="834"/>
      <c r="D55" s="834"/>
      <c r="E55" s="834"/>
      <c r="F55" s="834"/>
      <c r="G55" s="834"/>
      <c r="H55" s="834"/>
      <c r="I55" s="834"/>
      <c r="J55" s="834"/>
      <c r="K55" s="834"/>
      <c r="L55" s="834"/>
      <c r="M55" s="835"/>
      <c r="N55" s="104">
        <f>SUM(N48:N54)</f>
        <v>169150.91036659793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831">
        <f>VLOOKUP(A60,TRANSPORTE!A1:D117,4,FALSE)</f>
        <v>1404.1158416360727</v>
      </c>
      <c r="M60" s="832"/>
      <c r="N60" s="287">
        <f>K60*L60</f>
        <v>561.64633665442909</v>
      </c>
    </row>
    <row r="61" spans="1:14">
      <c r="A61" t="s">
        <v>1229</v>
      </c>
      <c r="B61" s="46" t="str">
        <f>VLOOKUP(A61,TRANSPORTE!A1:D117,3,FALSE)</f>
        <v>Transporte de arena</v>
      </c>
      <c r="C61" s="47"/>
      <c r="D61" s="47"/>
      <c r="E61" s="47"/>
      <c r="F61" s="47"/>
      <c r="G61" s="47"/>
      <c r="H61" s="311" t="s">
        <v>339</v>
      </c>
      <c r="I61" s="279">
        <v>0.378</v>
      </c>
      <c r="J61" s="286">
        <v>1</v>
      </c>
      <c r="K61" s="279">
        <f>I61*J61</f>
        <v>0.378</v>
      </c>
      <c r="L61" s="831">
        <f>VLOOKUP(A61,TRANSPORTE!A1:D117,4,FALSE)</f>
        <v>1404.1158416360727</v>
      </c>
      <c r="M61" s="832"/>
      <c r="N61" s="287">
        <f t="shared" ref="N61:N62" si="1">K61*L61</f>
        <v>530.75578813843549</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831">
        <f>VLOOKUP(A62,TRANSPORTE!A1:D117,4,FALSE)</f>
        <v>1404.1158416360727</v>
      </c>
      <c r="M62" s="832"/>
      <c r="N62" s="287">
        <f t="shared" si="1"/>
        <v>707.67438418458062</v>
      </c>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1800.076508977445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4" t="s">
        <v>19</v>
      </c>
      <c r="B71" s="49" t="str">
        <f>VLOOKUP(A71,'MANO DE OBRA'!A8:D68,3,FALSE)</f>
        <v>Obrero (8)</v>
      </c>
      <c r="C71" s="47"/>
      <c r="D71" s="47"/>
      <c r="E71" s="47"/>
      <c r="F71" s="47"/>
      <c r="G71" s="47"/>
      <c r="H71" s="47"/>
      <c r="I71" s="292">
        <f>K71/J71*100</f>
        <v>270661.59999999998</v>
      </c>
      <c r="J71" s="293">
        <v>185</v>
      </c>
      <c r="K71" s="294">
        <f>VLOOKUP(A71,'MANO DE OBRA'!A8:D99,4,FALSE)</f>
        <v>500723.95999999996</v>
      </c>
      <c r="L71" s="50"/>
      <c r="M71" s="434">
        <v>8</v>
      </c>
      <c r="N71" s="395">
        <f>K71/M71</f>
        <v>62590.494999999995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75926.27545180099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255225.58531162643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51045.117062325291</v>
      </c>
      <c r="M84" s="862"/>
      <c r="N84" s="51"/>
    </row>
    <row r="85" spans="1:14">
      <c r="B85" s="89" t="s">
        <v>973</v>
      </c>
      <c r="C85" s="90"/>
      <c r="D85" s="90"/>
      <c r="E85" s="90"/>
      <c r="F85" s="90"/>
      <c r="G85" s="90"/>
      <c r="H85" s="90"/>
      <c r="I85" s="87"/>
      <c r="J85" s="88"/>
      <c r="K85" s="304">
        <v>0.05</v>
      </c>
      <c r="L85" s="861">
        <f>N79*K85</f>
        <v>12761.279265581323</v>
      </c>
      <c r="M85" s="862"/>
      <c r="N85" s="51"/>
    </row>
    <row r="86" spans="1:14" ht="15.75" thickBot="1">
      <c r="B86" s="91" t="s">
        <v>974</v>
      </c>
      <c r="C86" s="92"/>
      <c r="D86" s="92"/>
      <c r="E86" s="92"/>
      <c r="F86" s="92"/>
      <c r="G86" s="92"/>
      <c r="H86" s="92"/>
      <c r="I86" s="93"/>
      <c r="J86" s="94"/>
      <c r="K86" s="305">
        <v>0.05</v>
      </c>
      <c r="L86" s="863">
        <f>N79*K86</f>
        <v>12761.279265581323</v>
      </c>
      <c r="M86" s="864"/>
      <c r="N86" s="51"/>
    </row>
    <row r="87" spans="1:14" ht="15.75" thickBot="1">
      <c r="B87" s="827" t="s">
        <v>953</v>
      </c>
      <c r="C87" s="828"/>
      <c r="D87" s="828"/>
      <c r="E87" s="828"/>
      <c r="F87" s="828"/>
      <c r="G87" s="828"/>
      <c r="H87" s="828"/>
      <c r="I87" s="828"/>
      <c r="J87" s="828"/>
      <c r="K87" s="828"/>
      <c r="L87" s="828"/>
      <c r="M87" s="829"/>
      <c r="N87" s="52">
        <f>L84+L85+L86</f>
        <v>76567.675593487933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331793.26090511435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1472.28864307204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1472.28864307204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0.5</v>
      </c>
      <c r="L48" s="267"/>
      <c r="M48" s="402">
        <f>VLOOKUP(A48,MATERIALES!A5:D396,4,FALSE)</f>
        <v>1483.9969094092548</v>
      </c>
      <c r="N48" s="272">
        <f>K48*M48</f>
        <v>741.99845470462742</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1.01</v>
      </c>
      <c r="L49" s="421"/>
      <c r="M49" s="402">
        <f>VLOOKUP(A49,MATERIALES!A6:D397,4,FALSE)</f>
        <v>399006.63136367308</v>
      </c>
      <c r="N49" s="272">
        <f>K49*M49</f>
        <v>402996.6976773098</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4947.0446098265011</v>
      </c>
      <c r="N50" s="272">
        <f>K50*M50</f>
        <v>1484.1133829479502</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833" t="s">
        <v>953</v>
      </c>
      <c r="C55" s="834"/>
      <c r="D55" s="834"/>
      <c r="E55" s="834"/>
      <c r="F55" s="834"/>
      <c r="G55" s="834"/>
      <c r="H55" s="834"/>
      <c r="I55" s="834"/>
      <c r="J55" s="834"/>
      <c r="K55" s="834"/>
      <c r="L55" s="834"/>
      <c r="M55" s="835"/>
      <c r="N55" s="104">
        <f>SUM(N48:N54)</f>
        <v>405222.80951496237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831">
        <f>VLOOKUP(A60,TRANSPORTE!A1:D117,4,FALSE)</f>
        <v>1404.1158416360727</v>
      </c>
      <c r="M60" s="832"/>
      <c r="N60" s="287">
        <f>K60*L60</f>
        <v>1418.1570000524334</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1418.1570000524334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4"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v>
      </c>
      <c r="N71" s="395">
        <f>K71/M71</f>
        <v>18777.148499999999</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29445.772861440797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437559.02801952767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87511.805603905537</v>
      </c>
      <c r="M84" s="862"/>
      <c r="N84" s="51"/>
    </row>
    <row r="85" spans="1:14">
      <c r="B85" s="89" t="s">
        <v>973</v>
      </c>
      <c r="C85" s="90"/>
      <c r="D85" s="90"/>
      <c r="E85" s="90"/>
      <c r="F85" s="90"/>
      <c r="G85" s="90"/>
      <c r="H85" s="90"/>
      <c r="I85" s="87"/>
      <c r="J85" s="88"/>
      <c r="K85" s="304">
        <v>0.05</v>
      </c>
      <c r="L85" s="861">
        <f>N79*K85</f>
        <v>21877.951400976384</v>
      </c>
      <c r="M85" s="862"/>
      <c r="N85" s="51"/>
    </row>
    <row r="86" spans="1:14" ht="15.75" thickBot="1">
      <c r="B86" s="91" t="s">
        <v>974</v>
      </c>
      <c r="C86" s="92"/>
      <c r="D86" s="92"/>
      <c r="E86" s="92"/>
      <c r="F86" s="92"/>
      <c r="G86" s="92"/>
      <c r="H86" s="92"/>
      <c r="I86" s="93"/>
      <c r="J86" s="94"/>
      <c r="K86" s="305">
        <v>0.05</v>
      </c>
      <c r="L86" s="863">
        <f>N79*K86</f>
        <v>21877.951400976384</v>
      </c>
      <c r="M86" s="864"/>
      <c r="N86" s="51"/>
    </row>
    <row r="87" spans="1:14" ht="15.75" thickBot="1">
      <c r="B87" s="827" t="s">
        <v>953</v>
      </c>
      <c r="C87" s="828"/>
      <c r="D87" s="828"/>
      <c r="E87" s="828"/>
      <c r="F87" s="828"/>
      <c r="G87" s="828"/>
      <c r="H87" s="828"/>
      <c r="I87" s="828"/>
      <c r="J87" s="828"/>
      <c r="K87" s="828"/>
      <c r="L87" s="828"/>
      <c r="M87" s="829"/>
      <c r="N87" s="52">
        <f>L84+L85+L86</f>
        <v>131267.70840585831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568826.73642538604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29.25" customHeight="1" thickBot="1">
      <c r="A31" t="s">
        <v>1845</v>
      </c>
      <c r="B31" s="80" t="s">
        <v>1135</v>
      </c>
      <c r="C31" s="967" t="s">
        <v>2143</v>
      </c>
      <c r="D31" s="968"/>
      <c r="E31" s="968"/>
      <c r="F31" s="968"/>
      <c r="G31" s="968"/>
      <c r="H31" s="968"/>
      <c r="I31" s="968"/>
      <c r="J31" s="994"/>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77.289077871469317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77.289077871469317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0.05</v>
      </c>
      <c r="L48" s="267"/>
      <c r="M48" s="402">
        <f>VLOOKUP(A48,MATERIALES!A5:D396,4,FALSE)</f>
        <v>1483.9969094092548</v>
      </c>
      <c r="N48" s="272">
        <f>K48*M48</f>
        <v>74.199845470462748</v>
      </c>
    </row>
    <row r="49" spans="1:14">
      <c r="A49" s="163" t="s">
        <v>429</v>
      </c>
      <c r="B49" s="43" t="str">
        <f>VLOOKUP(A49,MATERIALES!A6:D373,3,FALSE)</f>
        <v>Cuneta prefabricada de concreto tipo V de (0,8*0,3*0,22)</v>
      </c>
      <c r="C49" s="425"/>
      <c r="D49" s="425"/>
      <c r="E49" s="425"/>
      <c r="F49" s="425"/>
      <c r="G49" s="425"/>
      <c r="H49" s="425"/>
      <c r="I49" s="425"/>
      <c r="J49" s="312" t="str">
        <f>VLOOKUP(A49,MATERIALES!A5:D641,2,FALSE)</f>
        <v>m</v>
      </c>
      <c r="K49" s="397">
        <v>1</v>
      </c>
      <c r="L49" s="421"/>
      <c r="M49" s="402">
        <f>VLOOKUP(A49,MATERIALES!A6:D397,4,FALSE)</f>
        <v>61563.22181117424</v>
      </c>
      <c r="N49" s="272">
        <f>K49*M49</f>
        <v>61563.22181117424</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61637.421656644707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1545.7815574293863</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63260.492291945564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12652.098458389113</v>
      </c>
      <c r="M84" s="862"/>
      <c r="N84" s="51"/>
    </row>
    <row r="85" spans="1:14">
      <c r="B85" s="89" t="s">
        <v>973</v>
      </c>
      <c r="C85" s="90"/>
      <c r="D85" s="90"/>
      <c r="E85" s="90"/>
      <c r="F85" s="90"/>
      <c r="G85" s="90"/>
      <c r="H85" s="90"/>
      <c r="I85" s="87"/>
      <c r="J85" s="88"/>
      <c r="K85" s="304">
        <v>0.05</v>
      </c>
      <c r="L85" s="861">
        <f>N79*K85</f>
        <v>3163.0246145972783</v>
      </c>
      <c r="M85" s="862"/>
      <c r="N85" s="51"/>
    </row>
    <row r="86" spans="1:14" ht="15.75" thickBot="1">
      <c r="B86" s="91" t="s">
        <v>974</v>
      </c>
      <c r="C86" s="92"/>
      <c r="D86" s="92"/>
      <c r="E86" s="92"/>
      <c r="F86" s="92"/>
      <c r="G86" s="92"/>
      <c r="H86" s="92"/>
      <c r="I86" s="93"/>
      <c r="J86" s="94"/>
      <c r="K86" s="305">
        <v>0.05</v>
      </c>
      <c r="L86" s="863">
        <f>N79*K86</f>
        <v>3163.0246145972783</v>
      </c>
      <c r="M86" s="864"/>
      <c r="N86" s="51"/>
    </row>
    <row r="87" spans="1:14" ht="15.75" thickBot="1">
      <c r="B87" s="827" t="s">
        <v>953</v>
      </c>
      <c r="C87" s="828"/>
      <c r="D87" s="828"/>
      <c r="E87" s="828"/>
      <c r="F87" s="828"/>
      <c r="G87" s="828"/>
      <c r="H87" s="828"/>
      <c r="I87" s="828"/>
      <c r="J87" s="828"/>
      <c r="K87" s="828"/>
      <c r="L87" s="828"/>
      <c r="M87" s="829"/>
      <c r="N87" s="52">
        <f>L84+L85+L86</f>
        <v>18978.147687583671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82238.639979529238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1683</v>
      </c>
      <c r="C31" s="967" t="s">
        <v>2144</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7"/>
      <c r="J36" s="268"/>
      <c r="K36" s="269">
        <f>VLOOKUP(A36,EQUIPOS!A6:D163,4,FALSE)</f>
        <v>4980.5050121176037</v>
      </c>
      <c r="L36" s="270"/>
      <c r="M36" s="336">
        <v>1.25</v>
      </c>
      <c r="N36" s="272">
        <f>K36/M36</f>
        <v>3984.404009694083</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2098.1935930720401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6082.5976027661236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0.5</v>
      </c>
      <c r="L48" s="267"/>
      <c r="M48" s="402">
        <f>VLOOKUP(A48,MATERIALES!A5:D396,4,FALSE)</f>
        <v>15138.782951417039</v>
      </c>
      <c r="N48" s="272">
        <f>K48*M48</f>
        <v>7569.3914757085195</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0.5</v>
      </c>
      <c r="L49" s="421"/>
      <c r="M49" s="402">
        <f>VLOOKUP(A49,MATERIALES!A6:D397,4,FALSE)</f>
        <v>1483.9969094092548</v>
      </c>
      <c r="N49" s="272">
        <f>K49*M49</f>
        <v>741.99845470462742</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1.01</v>
      </c>
      <c r="L50" s="421"/>
      <c r="M50" s="402">
        <f>VLOOKUP(A50,MATERIALES!A6:D398,4,FALSE)</f>
        <v>399006.63136367308</v>
      </c>
      <c r="N50" s="272">
        <f>K50*M50</f>
        <v>402996.6976773098</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0.3</v>
      </c>
      <c r="L51" s="421"/>
      <c r="M51" s="402">
        <f>VLOOKUP(A51,MATERIALES!A6:D399,4,FALSE)</f>
        <v>4947.0446098265011</v>
      </c>
      <c r="N51" s="272">
        <f>K51*M51</f>
        <v>1484.1133829479502</v>
      </c>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412792.20099067088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831">
        <f>VLOOKUP(A58,TRANSPORTE!A1:D117,4,FALSE)</f>
        <v>1404.1158416360727</v>
      </c>
      <c r="M58" s="832"/>
      <c r="N58" s="287">
        <f>K58*L58</f>
        <v>1418.1570000524334</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831">
        <f>VLOOKUP(A59,TRANSPORTE!A1:D117,4,FALSE)</f>
        <v>1404.1158416360727</v>
      </c>
      <c r="M59" s="832"/>
      <c r="N59" s="287">
        <f>K59*L59</f>
        <v>702.05792081803634</v>
      </c>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2120.2149208704695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13</v>
      </c>
      <c r="B69" s="49" t="str">
        <f>VLOOKUP(A69,'MANO DE OBRA'!A8:D68,3,FALSE)</f>
        <v>Obrero (5)</v>
      </c>
      <c r="C69" s="47"/>
      <c r="D69" s="47"/>
      <c r="E69" s="47"/>
      <c r="F69" s="47"/>
      <c r="G69" s="47"/>
      <c r="H69" s="47"/>
      <c r="I69" s="292">
        <f>K69/J69*100</f>
        <v>169163.49999999997</v>
      </c>
      <c r="J69" s="293">
        <v>185</v>
      </c>
      <c r="K69" s="294">
        <f>VLOOKUP(A69,'MANO DE OBRA'!A8:D99,4,FALSE)</f>
        <v>312952.47499999998</v>
      </c>
      <c r="L69" s="50"/>
      <c r="M69" s="434">
        <v>10</v>
      </c>
      <c r="N69" s="395">
        <f>K69/M69</f>
        <v>31295.247499999998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41963.871861440799</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462958.88537574827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92591.777075149657</v>
      </c>
      <c r="M82" s="862"/>
      <c r="N82" s="51"/>
    </row>
    <row r="83" spans="1:14">
      <c r="B83" s="89" t="s">
        <v>973</v>
      </c>
      <c r="C83" s="90"/>
      <c r="D83" s="90"/>
      <c r="E83" s="90"/>
      <c r="F83" s="90"/>
      <c r="G83" s="90"/>
      <c r="H83" s="90"/>
      <c r="I83" s="87"/>
      <c r="J83" s="88"/>
      <c r="K83" s="304">
        <v>0.05</v>
      </c>
      <c r="L83" s="861">
        <f>N77*K83</f>
        <v>23147.944268787414</v>
      </c>
      <c r="M83" s="862"/>
      <c r="N83" s="51"/>
    </row>
    <row r="84" spans="1:14" ht="15.75" thickBot="1">
      <c r="B84" s="91" t="s">
        <v>974</v>
      </c>
      <c r="C84" s="92"/>
      <c r="D84" s="92"/>
      <c r="E84" s="92"/>
      <c r="F84" s="92"/>
      <c r="G84" s="92"/>
      <c r="H84" s="92"/>
      <c r="I84" s="93"/>
      <c r="J84" s="94"/>
      <c r="K84" s="305">
        <v>0.05</v>
      </c>
      <c r="L84" s="863">
        <f>N77*K84</f>
        <v>23147.944268787414</v>
      </c>
      <c r="M84" s="864"/>
      <c r="N84" s="51"/>
    </row>
    <row r="85" spans="1:14" ht="15.75" thickBot="1">
      <c r="B85" s="827" t="s">
        <v>953</v>
      </c>
      <c r="C85" s="828"/>
      <c r="D85" s="828"/>
      <c r="E85" s="828"/>
      <c r="F85" s="828"/>
      <c r="G85" s="828"/>
      <c r="H85" s="828"/>
      <c r="I85" s="828"/>
      <c r="J85" s="828"/>
      <c r="K85" s="828"/>
      <c r="L85" s="828"/>
      <c r="M85" s="829"/>
      <c r="N85" s="52">
        <f>L82+L83+L84</f>
        <v>138887.66561272449</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601846.55098847277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1.5" customHeight="1" thickBot="1">
      <c r="A31" t="s">
        <v>1845</v>
      </c>
      <c r="B31" s="80" t="s">
        <v>1684</v>
      </c>
      <c r="C31" s="967" t="s">
        <v>2145</v>
      </c>
      <c r="D31" s="968"/>
      <c r="E31" s="968"/>
      <c r="F31" s="968"/>
      <c r="G31" s="968"/>
      <c r="H31" s="968"/>
      <c r="I31" s="968"/>
      <c r="J31" s="994"/>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7"/>
      <c r="J36" s="268"/>
      <c r="K36" s="269">
        <f>VLOOKUP(A36,EQUIPOS!A6:D163,4,FALSE)</f>
        <v>4980.5050121176037</v>
      </c>
      <c r="L36" s="270"/>
      <c r="M36" s="336">
        <v>18.75</v>
      </c>
      <c r="N36" s="272">
        <f>K36/M36</f>
        <v>265.62693397960555</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119.016074538136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384.64300851774158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0.05</v>
      </c>
      <c r="L48" s="267"/>
      <c r="M48" s="402">
        <f>VLOOKUP(A48,MATERIALES!A5:D396,4,FALSE)</f>
        <v>15138.782951417039</v>
      </c>
      <c r="N48" s="272">
        <f>K48*M48</f>
        <v>756.93914757085201</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0.05</v>
      </c>
      <c r="L49" s="421"/>
      <c r="M49" s="402">
        <f>VLOOKUP(A49,MATERIALES!A6:D397,4,FALSE)</f>
        <v>1483.9969094092548</v>
      </c>
      <c r="N49" s="272">
        <f>K49*M49</f>
        <v>74.199845470462748</v>
      </c>
    </row>
    <row r="50" spans="1:14">
      <c r="A50" s="163" t="s">
        <v>429</v>
      </c>
      <c r="B50" s="43" t="str">
        <f>VLOOKUP(A50,MATERIALES!A6:D373,3,FALSE)</f>
        <v>Cuneta prefabricada de concreto tipo V de (0,8*0,3*0,22)</v>
      </c>
      <c r="C50" s="425"/>
      <c r="D50" s="425"/>
      <c r="E50" s="425"/>
      <c r="F50" s="425"/>
      <c r="G50" s="425"/>
      <c r="H50" s="425"/>
      <c r="I50" s="425"/>
      <c r="J50" s="312" t="str">
        <f>VLOOKUP(A50,MATERIALES!A6:D642,2,FALSE)</f>
        <v>m</v>
      </c>
      <c r="K50" s="397">
        <v>1</v>
      </c>
      <c r="L50" s="421"/>
      <c r="M50" s="402">
        <f>VLOOKUP(A50,MATERIALES!A6:D398,4,FALSE)</f>
        <v>61563.22181117424</v>
      </c>
      <c r="N50" s="272">
        <f>K50*M50</f>
        <v>61563.22181117424</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62394.360804215554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831">
        <f>VLOOKUP(A58,TRANSPORTE!A1:D117,4,FALSE)</f>
        <v>1404.1158416360727</v>
      </c>
      <c r="M58" s="832"/>
      <c r="N58" s="287">
        <f>K58*L58</f>
        <v>70.205792081803637</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70.205792081803637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150</v>
      </c>
      <c r="N69" s="395">
        <f>K69/M69</f>
        <v>1669.0798666666665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2380.3214907627198</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65229.531095577819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13045.906219115564</v>
      </c>
      <c r="M82" s="862"/>
      <c r="N82" s="51"/>
    </row>
    <row r="83" spans="1:14">
      <c r="B83" s="89" t="s">
        <v>973</v>
      </c>
      <c r="C83" s="90"/>
      <c r="D83" s="90"/>
      <c r="E83" s="90"/>
      <c r="F83" s="90"/>
      <c r="G83" s="90"/>
      <c r="H83" s="90"/>
      <c r="I83" s="87"/>
      <c r="J83" s="88"/>
      <c r="K83" s="304">
        <v>0.05</v>
      </c>
      <c r="L83" s="861">
        <f>N77*K83</f>
        <v>3261.4765547788911</v>
      </c>
      <c r="M83" s="862"/>
      <c r="N83" s="51"/>
    </row>
    <row r="84" spans="1:14" ht="15.75" thickBot="1">
      <c r="B84" s="91" t="s">
        <v>974</v>
      </c>
      <c r="C84" s="92"/>
      <c r="D84" s="92"/>
      <c r="E84" s="92"/>
      <c r="F84" s="92"/>
      <c r="G84" s="92"/>
      <c r="H84" s="92"/>
      <c r="I84" s="93"/>
      <c r="J84" s="94"/>
      <c r="K84" s="305">
        <v>0.05</v>
      </c>
      <c r="L84" s="863">
        <f>N77*K84</f>
        <v>3261.4765547788911</v>
      </c>
      <c r="M84" s="864"/>
      <c r="N84" s="51"/>
    </row>
    <row r="85" spans="1:14" ht="15.75" thickBot="1">
      <c r="B85" s="827" t="s">
        <v>953</v>
      </c>
      <c r="C85" s="828"/>
      <c r="D85" s="828"/>
      <c r="E85" s="828"/>
      <c r="F85" s="828"/>
      <c r="G85" s="828"/>
      <c r="H85" s="828"/>
      <c r="I85" s="828"/>
      <c r="J85" s="828"/>
      <c r="K85" s="828"/>
      <c r="L85" s="828"/>
      <c r="M85" s="829"/>
      <c r="N85" s="52">
        <f>L82+L83+L84</f>
        <v>19568.859328673349</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84798.390424251163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147.22886430720399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147.22886430720399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833</v>
      </c>
      <c r="B48" s="43" t="str">
        <f>VLOOKUP(A48,MATERIALES!A5:D373,3,FALSE)</f>
        <v>Concreto Resistencia  14 (Mpa)</v>
      </c>
      <c r="C48" s="281"/>
      <c r="D48" s="281"/>
      <c r="E48" s="281"/>
      <c r="F48" s="281"/>
      <c r="G48" s="281"/>
      <c r="H48" s="281"/>
      <c r="I48" s="268"/>
      <c r="J48" s="224" t="str">
        <f>VLOOKUP(A48,MATERIALES!A4:D640,2,FALSE)</f>
        <v>m3</v>
      </c>
      <c r="K48" s="282">
        <v>7.0000000000000007E-2</v>
      </c>
      <c r="L48" s="267"/>
      <c r="M48" s="402">
        <f>VLOOKUP(A48,MATERIALES!A5:D396,4,FALSE)</f>
        <v>399006.63136367308</v>
      </c>
      <c r="N48" s="272">
        <f>K48*M48</f>
        <v>27930.46419545712</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1" t="str">
        <f>VLOOKUP(A49,MATERIALES!A5:D641,2,FALSE)</f>
        <v>m2</v>
      </c>
      <c r="K49" s="397">
        <v>0.3</v>
      </c>
      <c r="L49" s="421"/>
      <c r="M49" s="402">
        <f>VLOOKUP(A49,MATERIALES!A6:D397,4,FALSE)</f>
        <v>4947.0446098265011</v>
      </c>
      <c r="N49" s="272">
        <f>K49*M49</f>
        <v>1484.1133829479502</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29414.577578405071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831">
        <f>VLOOKUP(A58,TRANSPORTE!A1:D117,4,FALSE)</f>
        <v>1404.1158416360727</v>
      </c>
      <c r="M58" s="832"/>
      <c r="N58" s="287">
        <f>K58*L58</f>
        <v>98.288108914525097</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98.288108914525097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1">
        <v>100</v>
      </c>
      <c r="N69" s="395">
        <f>K69/M69</f>
        <v>1877.7148499999998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2944.5772861440796</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32604.671837770878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6520.9343675541759</v>
      </c>
      <c r="M82" s="862"/>
      <c r="N82" s="51"/>
    </row>
    <row r="83" spans="1:14">
      <c r="B83" s="89" t="s">
        <v>973</v>
      </c>
      <c r="C83" s="90"/>
      <c r="D83" s="90"/>
      <c r="E83" s="90"/>
      <c r="F83" s="90"/>
      <c r="G83" s="90"/>
      <c r="H83" s="90"/>
      <c r="I83" s="87"/>
      <c r="J83" s="88"/>
      <c r="K83" s="304">
        <v>0.05</v>
      </c>
      <c r="L83" s="861">
        <f>N77*K83</f>
        <v>1630.233591888544</v>
      </c>
      <c r="M83" s="862"/>
      <c r="N83" s="51"/>
    </row>
    <row r="84" spans="1:14" ht="15.75" thickBot="1">
      <c r="B84" s="91" t="s">
        <v>974</v>
      </c>
      <c r="C84" s="92"/>
      <c r="D84" s="92"/>
      <c r="E84" s="92"/>
      <c r="F84" s="92"/>
      <c r="G84" s="92"/>
      <c r="H84" s="92"/>
      <c r="I84" s="93"/>
      <c r="J84" s="94"/>
      <c r="K84" s="305">
        <v>0.05</v>
      </c>
      <c r="L84" s="863">
        <f>N77*K84</f>
        <v>1630.233591888544</v>
      </c>
      <c r="M84" s="864"/>
      <c r="N84" s="51"/>
    </row>
    <row r="85" spans="1:14" ht="15.75" thickBot="1">
      <c r="B85" s="827" t="s">
        <v>953</v>
      </c>
      <c r="C85" s="828"/>
      <c r="D85" s="828"/>
      <c r="E85" s="828"/>
      <c r="F85" s="828"/>
      <c r="G85" s="828"/>
      <c r="H85" s="828"/>
      <c r="I85" s="828"/>
      <c r="J85" s="828"/>
      <c r="K85" s="828"/>
      <c r="L85" s="828"/>
      <c r="M85" s="829"/>
      <c r="N85" s="52">
        <f>L82+L83+L84</f>
        <v>9781.4015513312643</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42386.073389102145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77.289077871469317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77.289077871469317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400</v>
      </c>
      <c r="B48" s="43" t="str">
        <f>VLOOKUP(A48,MATERIALES!A5:D373,3,FALSE)</f>
        <v>Bordillo Prefabricado En Concreto Ref.A85 Ntc-4109, 0,20 X 0,35 X 0.80 M</v>
      </c>
      <c r="C48" s="281"/>
      <c r="D48" s="281"/>
      <c r="E48" s="281"/>
      <c r="F48" s="281"/>
      <c r="G48" s="281"/>
      <c r="H48" s="281"/>
      <c r="I48" s="268"/>
      <c r="J48" s="224" t="str">
        <f>VLOOKUP(A48,MATERIALES!A4:D640,2,FALSE)</f>
        <v>u</v>
      </c>
      <c r="K48" s="282">
        <v>1.25</v>
      </c>
      <c r="L48" s="267"/>
      <c r="M48" s="402">
        <f>VLOOKUP(A48,MATERIALES!A5:D396,4,FALSE)</f>
        <v>51637.720512928368</v>
      </c>
      <c r="N48" s="272">
        <f>K48*M48</f>
        <v>64547.150641160464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64547.150641160464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B58" s="46"/>
      <c r="C58" s="317"/>
      <c r="D58" s="317"/>
      <c r="E58" s="317"/>
      <c r="F58" s="317"/>
      <c r="G58" s="317"/>
      <c r="H58" s="311"/>
      <c r="I58" s="279"/>
      <c r="J58" s="286"/>
      <c r="K58" s="279"/>
      <c r="L58" s="831"/>
      <c r="M58" s="832"/>
      <c r="N58" s="287"/>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150</v>
      </c>
      <c r="N69" s="395">
        <f>K69/M69</f>
        <v>834.53993333333324</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1545.7815574293863</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66170.221276461321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13234.044255292265</v>
      </c>
      <c r="M82" s="862"/>
      <c r="N82" s="51"/>
    </row>
    <row r="83" spans="1:14">
      <c r="B83" s="89" t="s">
        <v>973</v>
      </c>
      <c r="C83" s="90"/>
      <c r="D83" s="90"/>
      <c r="E83" s="90"/>
      <c r="F83" s="90"/>
      <c r="G83" s="90"/>
      <c r="H83" s="90"/>
      <c r="I83" s="87"/>
      <c r="J83" s="88"/>
      <c r="K83" s="304">
        <v>0.05</v>
      </c>
      <c r="L83" s="861">
        <f>N77*K83</f>
        <v>3308.5110638230663</v>
      </c>
      <c r="M83" s="862"/>
      <c r="N83" s="51"/>
    </row>
    <row r="84" spans="1:14" ht="15.75" thickBot="1">
      <c r="B84" s="91" t="s">
        <v>974</v>
      </c>
      <c r="C84" s="92"/>
      <c r="D84" s="92"/>
      <c r="E84" s="92"/>
      <c r="F84" s="92"/>
      <c r="G84" s="92"/>
      <c r="H84" s="92"/>
      <c r="I84" s="93"/>
      <c r="J84" s="94"/>
      <c r="K84" s="305">
        <v>0.05</v>
      </c>
      <c r="L84" s="863">
        <f>N77*K84</f>
        <v>3308.5110638230663</v>
      </c>
      <c r="M84" s="864"/>
      <c r="N84" s="51"/>
    </row>
    <row r="85" spans="1:14" ht="15.75" thickBot="1">
      <c r="B85" s="827" t="s">
        <v>953</v>
      </c>
      <c r="C85" s="828"/>
      <c r="D85" s="828"/>
      <c r="E85" s="828"/>
      <c r="F85" s="828"/>
      <c r="G85" s="828"/>
      <c r="H85" s="828"/>
      <c r="I85" s="828"/>
      <c r="J85" s="828"/>
      <c r="K85" s="828"/>
      <c r="L85" s="828"/>
      <c r="M85" s="829"/>
      <c r="N85" s="52">
        <f>L82+L83+L84</f>
        <v>19851.066382938396</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86021.287659399721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178.52411180720401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178.52411180720401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432071.40785492538</v>
      </c>
      <c r="N48" s="272">
        <f>K48*M48</f>
        <v>864.14281570985077</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7.0000000000000007E-2</v>
      </c>
      <c r="L49" s="421"/>
      <c r="M49" s="402">
        <f>VLOOKUP(A49,MATERIALES!A6:D397,4,FALSE)</f>
        <v>399006.63136367308</v>
      </c>
      <c r="N49" s="272">
        <f>K49*M49</f>
        <v>27930.46419545712</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4947.0446098265011</v>
      </c>
      <c r="N50" s="272">
        <f>K50*M50</f>
        <v>1484.1133829479502</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30278.72039411492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831">
        <f>VLOOKUP(A58,TRANSPORTE!A1:D117,4,FALSE)</f>
        <v>1404.1158416360727</v>
      </c>
      <c r="M58" s="832"/>
      <c r="N58" s="287">
        <f>K58*L58</f>
        <v>101.09634059779725</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101.09634059779725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11</v>
      </c>
      <c r="B69" s="49" t="str">
        <f>VLOOKUP(A69,'MANO DE OBRA'!A8:D68,3,FALSE)</f>
        <v>Obrero (4)</v>
      </c>
      <c r="C69" s="47"/>
      <c r="D69" s="47"/>
      <c r="E69" s="47"/>
      <c r="F69" s="47"/>
      <c r="G69" s="47"/>
      <c r="H69" s="47"/>
      <c r="I69" s="292">
        <f>K69/J69*100</f>
        <v>135330.79999999999</v>
      </c>
      <c r="J69" s="293">
        <v>185</v>
      </c>
      <c r="K69" s="294">
        <f>VLOOKUP(A69,'MANO DE OBRA'!A8:D99,4,FALSE)</f>
        <v>250361.97999999998</v>
      </c>
      <c r="L69" s="50"/>
      <c r="M69" s="434">
        <v>100</v>
      </c>
      <c r="N69" s="395">
        <f>K69/M69</f>
        <v>2503.6197999999999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3570.4822361440797</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34128.823082663999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6825.7646165328006</v>
      </c>
      <c r="M82" s="862"/>
      <c r="N82" s="51"/>
    </row>
    <row r="83" spans="1:14">
      <c r="B83" s="89" t="s">
        <v>973</v>
      </c>
      <c r="C83" s="90"/>
      <c r="D83" s="90"/>
      <c r="E83" s="90"/>
      <c r="F83" s="90"/>
      <c r="G83" s="90"/>
      <c r="H83" s="90"/>
      <c r="I83" s="87"/>
      <c r="J83" s="88"/>
      <c r="K83" s="304">
        <v>0.05</v>
      </c>
      <c r="L83" s="861">
        <f>N77*K83</f>
        <v>1706.4411541332001</v>
      </c>
      <c r="M83" s="862"/>
      <c r="N83" s="51"/>
    </row>
    <row r="84" spans="1:14" ht="15.75" thickBot="1">
      <c r="B84" s="91" t="s">
        <v>974</v>
      </c>
      <c r="C84" s="92"/>
      <c r="D84" s="92"/>
      <c r="E84" s="92"/>
      <c r="F84" s="92"/>
      <c r="G84" s="92"/>
      <c r="H84" s="92"/>
      <c r="I84" s="93"/>
      <c r="J84" s="94"/>
      <c r="K84" s="305">
        <v>0.05</v>
      </c>
      <c r="L84" s="863">
        <f>N77*K84</f>
        <v>1706.4411541332001</v>
      </c>
      <c r="M84" s="864"/>
      <c r="N84" s="51"/>
    </row>
    <row r="85" spans="1:14" ht="15.75" thickBot="1">
      <c r="B85" s="827" t="s">
        <v>953</v>
      </c>
      <c r="C85" s="828"/>
      <c r="D85" s="828"/>
      <c r="E85" s="828"/>
      <c r="F85" s="828"/>
      <c r="G85" s="828"/>
      <c r="H85" s="828"/>
      <c r="I85" s="828"/>
      <c r="J85" s="828"/>
      <c r="K85" s="828"/>
      <c r="L85" s="828"/>
      <c r="M85" s="829"/>
      <c r="N85" s="52">
        <f>L82+L83+L84</f>
        <v>10238.646924799203</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44367.470007463198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98.152576204802656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98.152576204802656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432071.40785492538</v>
      </c>
      <c r="N48" s="272">
        <f>K48*M48</f>
        <v>864.14281570985077</v>
      </c>
    </row>
    <row r="49" spans="1:14">
      <c r="A49" s="163" t="s">
        <v>400</v>
      </c>
      <c r="B49" s="43" t="str">
        <f>VLOOKUP(A49,MATERIALES!A6:D373,3,FALSE)</f>
        <v>Bordillo Prefabricado En Concreto Ref.A85 Ntc-4109, 0,20 X 0,35 X 0.80 M</v>
      </c>
      <c r="C49" s="425"/>
      <c r="D49" s="425"/>
      <c r="E49" s="425"/>
      <c r="F49" s="425"/>
      <c r="G49" s="425"/>
      <c r="H49" s="425"/>
      <c r="I49" s="425"/>
      <c r="J49" s="312" t="str">
        <f>VLOOKUP(A49,MATERIALES!A5:D641,2,FALSE)</f>
        <v>u</v>
      </c>
      <c r="K49" s="397">
        <v>1.25</v>
      </c>
      <c r="L49" s="421"/>
      <c r="M49" s="402">
        <f>VLOOKUP(A49,MATERIALES!A6:D397,4,FALSE)</f>
        <v>51637.720512928368</v>
      </c>
      <c r="N49" s="272">
        <f>K49*M49</f>
        <v>64547.150641160464</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65411.293456870313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831">
        <f>VLOOKUP(A58,TRANSPORTE!A1:D117,4,FALSE)</f>
        <v>1404.1158416360727</v>
      </c>
      <c r="M58" s="832"/>
      <c r="N58" s="287">
        <f>K58*L58</f>
        <v>2.8082316832721452</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2.8082316832721452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856"/>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150</v>
      </c>
      <c r="N69" s="395">
        <f>K69/M69</f>
        <v>1251.8099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1963.0515240960531</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67475.305788854443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13495.06115777089</v>
      </c>
      <c r="M82" s="862"/>
      <c r="N82" s="51"/>
    </row>
    <row r="83" spans="1:14">
      <c r="B83" s="89" t="s">
        <v>973</v>
      </c>
      <c r="C83" s="90"/>
      <c r="D83" s="90"/>
      <c r="E83" s="90"/>
      <c r="F83" s="90"/>
      <c r="G83" s="90"/>
      <c r="H83" s="90"/>
      <c r="I83" s="87"/>
      <c r="J83" s="88"/>
      <c r="K83" s="304">
        <v>0.05</v>
      </c>
      <c r="L83" s="861">
        <f>N77*K83</f>
        <v>3373.7652894427224</v>
      </c>
      <c r="M83" s="862"/>
      <c r="N83" s="51"/>
    </row>
    <row r="84" spans="1:14" ht="15.75" thickBot="1">
      <c r="B84" s="91" t="s">
        <v>974</v>
      </c>
      <c r="C84" s="92"/>
      <c r="D84" s="92"/>
      <c r="E84" s="92"/>
      <c r="F84" s="92"/>
      <c r="G84" s="92"/>
      <c r="H84" s="92"/>
      <c r="I84" s="93"/>
      <c r="J84" s="94"/>
      <c r="K84" s="305">
        <v>0.05</v>
      </c>
      <c r="L84" s="863">
        <f>N77*K84</f>
        <v>3373.7652894427224</v>
      </c>
      <c r="M84" s="864"/>
      <c r="N84" s="51"/>
    </row>
    <row r="85" spans="1:14" ht="15.75" thickBot="1">
      <c r="B85" s="827" t="s">
        <v>953</v>
      </c>
      <c r="C85" s="828"/>
      <c r="D85" s="828"/>
      <c r="E85" s="828"/>
      <c r="F85" s="828"/>
      <c r="G85" s="828"/>
      <c r="H85" s="828"/>
      <c r="I85" s="828"/>
      <c r="J85" s="828"/>
      <c r="K85" s="828"/>
      <c r="L85" s="828"/>
      <c r="M85" s="829"/>
      <c r="N85" s="52">
        <f>L82+L83+L84</f>
        <v>20242.591736656334</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87717.89752551078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26.079372916666667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26.079372916666667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883</v>
      </c>
      <c r="B48" s="43" t="str">
        <f>VLOOKUP(A48,MATERIALES!A5:D373,3,FALSE)</f>
        <v>Geotextil Nt-2500 O Similar (Proveedores, Pavco, Geomatrix, Tensar, Omnes U Otros)</v>
      </c>
      <c r="C48" s="281"/>
      <c r="D48" s="281"/>
      <c r="E48" s="281"/>
      <c r="F48" s="281"/>
      <c r="G48" s="281"/>
      <c r="H48" s="281"/>
      <c r="I48" s="268"/>
      <c r="J48" s="224" t="str">
        <f>VLOOKUP(A48,MATERIALES!A4:D640,2,FALSE)</f>
        <v>m2</v>
      </c>
      <c r="K48" s="282">
        <v>1.1000000000000001</v>
      </c>
      <c r="L48" s="267"/>
      <c r="M48" s="402">
        <f>VLOOKUP(A48,MATERIALES!A5:D396,4,FALSE)</f>
        <v>6700.497088198339</v>
      </c>
      <c r="N48" s="272">
        <f>K48*M48</f>
        <v>7370.5467970181735</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7370.5467970181735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B58" s="46"/>
      <c r="C58" s="317"/>
      <c r="D58" s="317"/>
      <c r="E58" s="317"/>
      <c r="F58" s="317"/>
      <c r="G58" s="317"/>
      <c r="H58" s="311"/>
      <c r="I58" s="279"/>
      <c r="J58" s="286"/>
      <c r="K58" s="279"/>
      <c r="L58" s="831"/>
      <c r="M58" s="832"/>
      <c r="N58" s="287"/>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240</v>
      </c>
      <c r="N69" s="395">
        <f>K69/M69</f>
        <v>521.5874583333333</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521.5874583333333</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7918.2136282681731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1583.6427256536347</v>
      </c>
      <c r="M82" s="862"/>
      <c r="N82" s="51"/>
    </row>
    <row r="83" spans="1:14">
      <c r="B83" s="89" t="s">
        <v>973</v>
      </c>
      <c r="C83" s="90"/>
      <c r="D83" s="90"/>
      <c r="E83" s="90"/>
      <c r="F83" s="90"/>
      <c r="G83" s="90"/>
      <c r="H83" s="90"/>
      <c r="I83" s="87"/>
      <c r="J83" s="88"/>
      <c r="K83" s="304">
        <v>0.05</v>
      </c>
      <c r="L83" s="861">
        <f>N77*K83</f>
        <v>395.91068141340867</v>
      </c>
      <c r="M83" s="862"/>
      <c r="N83" s="51"/>
    </row>
    <row r="84" spans="1:14" ht="15.75" thickBot="1">
      <c r="B84" s="91" t="s">
        <v>974</v>
      </c>
      <c r="C84" s="92"/>
      <c r="D84" s="92"/>
      <c r="E84" s="92"/>
      <c r="F84" s="92"/>
      <c r="G84" s="92"/>
      <c r="H84" s="92"/>
      <c r="I84" s="93"/>
      <c r="J84" s="94"/>
      <c r="K84" s="305">
        <v>0.05</v>
      </c>
      <c r="L84" s="863">
        <f>N77*K84</f>
        <v>395.91068141340867</v>
      </c>
      <c r="M84" s="864"/>
      <c r="N84" s="51"/>
    </row>
    <row r="85" spans="1:14" ht="15.75" thickBot="1">
      <c r="B85" s="827" t="s">
        <v>953</v>
      </c>
      <c r="C85" s="828"/>
      <c r="D85" s="828"/>
      <c r="E85" s="828"/>
      <c r="F85" s="828"/>
      <c r="G85" s="828"/>
      <c r="H85" s="828"/>
      <c r="I85" s="828"/>
      <c r="J85" s="828"/>
      <c r="K85" s="828"/>
      <c r="L85" s="828"/>
      <c r="M85" s="829"/>
      <c r="N85" s="52">
        <f>L82+L83+L84</f>
        <v>2375.4640884804521</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10293.677716748625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26.079372916666667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26.079372916666667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876</v>
      </c>
      <c r="B48" s="43" t="str">
        <f>VLOOKUP(A48,MATERIALES!A5:D373,3,FALSE)</f>
        <v>Geotextil T-2400 O Similar (Proveedores Lafayet, Pavco, Geomatrix, Tensar, Omnes U Otros)</v>
      </c>
      <c r="C48" s="281"/>
      <c r="D48" s="281"/>
      <c r="E48" s="281"/>
      <c r="F48" s="281"/>
      <c r="G48" s="281"/>
      <c r="H48" s="281"/>
      <c r="I48" s="268"/>
      <c r="J48" s="224" t="str">
        <f>VLOOKUP(A48,MATERIALES!A4:D640,2,FALSE)</f>
        <v>m2</v>
      </c>
      <c r="K48" s="282">
        <v>1.1000000000000001</v>
      </c>
      <c r="L48" s="267"/>
      <c r="M48" s="402">
        <f>VLOOKUP(A48,MATERIALES!A5:D396,4,FALSE)</f>
        <v>5554.9814252118467</v>
      </c>
      <c r="N48" s="272">
        <f>K48*M48</f>
        <v>6110.4795677330321</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6110.4795677330321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B58" s="46"/>
      <c r="C58" s="317"/>
      <c r="D58" s="317"/>
      <c r="E58" s="317"/>
      <c r="F58" s="317"/>
      <c r="G58" s="317"/>
      <c r="H58" s="311"/>
      <c r="I58" s="279"/>
      <c r="J58" s="286"/>
      <c r="K58" s="279"/>
      <c r="L58" s="831"/>
      <c r="M58" s="832"/>
      <c r="N58" s="287"/>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240</v>
      </c>
      <c r="N69" s="395">
        <f>K69/M69</f>
        <v>521.5874583333333</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521.5874583333333</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6658.1463989830318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1331.6292797966064</v>
      </c>
      <c r="M82" s="862"/>
      <c r="N82" s="51"/>
    </row>
    <row r="83" spans="1:14">
      <c r="B83" s="89" t="s">
        <v>973</v>
      </c>
      <c r="C83" s="90"/>
      <c r="D83" s="90"/>
      <c r="E83" s="90"/>
      <c r="F83" s="90"/>
      <c r="G83" s="90"/>
      <c r="H83" s="90"/>
      <c r="I83" s="87"/>
      <c r="J83" s="88"/>
      <c r="K83" s="304">
        <v>0.05</v>
      </c>
      <c r="L83" s="861">
        <f>N77*K83</f>
        <v>332.9073199491516</v>
      </c>
      <c r="M83" s="862"/>
      <c r="N83" s="51"/>
    </row>
    <row r="84" spans="1:14" ht="15.75" thickBot="1">
      <c r="B84" s="91" t="s">
        <v>974</v>
      </c>
      <c r="C84" s="92"/>
      <c r="D84" s="92"/>
      <c r="E84" s="92"/>
      <c r="F84" s="92"/>
      <c r="G84" s="92"/>
      <c r="H84" s="92"/>
      <c r="I84" s="93"/>
      <c r="J84" s="94"/>
      <c r="K84" s="305">
        <v>0.05</v>
      </c>
      <c r="L84" s="863">
        <f>N77*K84</f>
        <v>332.9073199491516</v>
      </c>
      <c r="M84" s="864"/>
      <c r="N84" s="51"/>
    </row>
    <row r="85" spans="1:14" ht="15.75" thickBot="1">
      <c r="B85" s="827" t="s">
        <v>953</v>
      </c>
      <c r="C85" s="828"/>
      <c r="D85" s="828"/>
      <c r="E85" s="828"/>
      <c r="F85" s="828"/>
      <c r="G85" s="828"/>
      <c r="H85" s="828"/>
      <c r="I85" s="828"/>
      <c r="J85" s="828"/>
      <c r="K85" s="828"/>
      <c r="L85" s="828"/>
      <c r="M85" s="829"/>
      <c r="N85" s="52">
        <f>L82+L83+L84</f>
        <v>1997.4439196949095</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8655.5903186779415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375.54296999999997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375.54296999999997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542</v>
      </c>
      <c r="B48" s="43" t="str">
        <f>VLOOKUP(A48,MATERIALES!A5:D373,3,FALSE)</f>
        <v>Material drenante (3´´)</v>
      </c>
      <c r="C48" s="281"/>
      <c r="D48" s="281"/>
      <c r="E48" s="281"/>
      <c r="F48" s="281"/>
      <c r="G48" s="281"/>
      <c r="H48" s="281"/>
      <c r="I48" s="268"/>
      <c r="J48" s="224" t="str">
        <f>VLOOKUP(A48,MATERIALES!A4:D640,2,FALSE)</f>
        <v>m3</v>
      </c>
      <c r="K48" s="282">
        <v>1.1000000000000001</v>
      </c>
      <c r="L48" s="267"/>
      <c r="M48" s="402">
        <f>VLOOKUP(A48,MATERIALES!A5:D396,4,FALSE)</f>
        <v>54337.117606061955</v>
      </c>
      <c r="N48" s="272">
        <f>K48*M48</f>
        <v>59770.829366668157</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59770.829366668157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831">
        <f>VLOOKUP(A58,TRANSPORTE!A1:D117,4,FALSE)</f>
        <v>1404.1158416360727</v>
      </c>
      <c r="M58" s="832"/>
      <c r="N58" s="287">
        <f>K58*L58</f>
        <v>1544.52742579968</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1544.52742579968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25</v>
      </c>
      <c r="N69" s="395">
        <f>K69/M69</f>
        <v>7510.8593999999994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7510.8593999999994</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69201.759162467832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13840.351832493567</v>
      </c>
      <c r="M82" s="862"/>
      <c r="N82" s="51"/>
    </row>
    <row r="83" spans="1:14">
      <c r="B83" s="89" t="s">
        <v>973</v>
      </c>
      <c r="C83" s="90"/>
      <c r="D83" s="90"/>
      <c r="E83" s="90"/>
      <c r="F83" s="90"/>
      <c r="G83" s="90"/>
      <c r="H83" s="90"/>
      <c r="I83" s="87"/>
      <c r="J83" s="88"/>
      <c r="K83" s="304">
        <v>0.05</v>
      </c>
      <c r="L83" s="861">
        <f>N77*K83</f>
        <v>3460.0879581233917</v>
      </c>
      <c r="M83" s="862"/>
      <c r="N83" s="51"/>
    </row>
    <row r="84" spans="1:14" ht="15.75" thickBot="1">
      <c r="B84" s="91" t="s">
        <v>974</v>
      </c>
      <c r="C84" s="92"/>
      <c r="D84" s="92"/>
      <c r="E84" s="92"/>
      <c r="F84" s="92"/>
      <c r="G84" s="92"/>
      <c r="H84" s="92"/>
      <c r="I84" s="93"/>
      <c r="J84" s="94"/>
      <c r="K84" s="305">
        <v>0.05</v>
      </c>
      <c r="L84" s="863">
        <f>N77*K84</f>
        <v>3460.0879581233917</v>
      </c>
      <c r="M84" s="864"/>
      <c r="N84" s="51"/>
    </row>
    <row r="85" spans="1:14" ht="15.75" thickBot="1">
      <c r="B85" s="827" t="s">
        <v>953</v>
      </c>
      <c r="C85" s="828"/>
      <c r="D85" s="828"/>
      <c r="E85" s="828"/>
      <c r="F85" s="828"/>
      <c r="G85" s="828"/>
      <c r="H85" s="828"/>
      <c r="I85" s="828"/>
      <c r="J85" s="828"/>
      <c r="K85" s="828"/>
      <c r="L85" s="828"/>
      <c r="M85" s="829"/>
      <c r="N85" s="52">
        <f>L82+L83+L84</f>
        <v>20760.527748740351</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89962.286911208183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160</v>
      </c>
      <c r="B36" s="840" t="str">
        <f>VLOOKUP(A36,EQUIPOS!A6:D154,3,FALSE)</f>
        <v>COMPACTADOR MANUAL VIBRATORIO (RANA) con motor de 6 HP</v>
      </c>
      <c r="C36" s="841"/>
      <c r="D36" s="841"/>
      <c r="E36" s="841"/>
      <c r="F36" s="841"/>
      <c r="G36" s="841"/>
      <c r="H36" s="842"/>
      <c r="I36" s="267"/>
      <c r="J36" s="268"/>
      <c r="K36" s="269">
        <f>VLOOKUP(A36,EQUIPOS!A6:D163,4,FALSE)</f>
        <v>4980.5050121176037</v>
      </c>
      <c r="L36" s="270"/>
      <c r="M36" s="336">
        <v>3</v>
      </c>
      <c r="N36" s="272">
        <f>K36/M36</f>
        <v>1660.1683373725346</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521.5874583333333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2181.755795705868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535</v>
      </c>
      <c r="B48" s="43" t="str">
        <f>VLOOKUP(A48,MATERIALES!A5:D373,3,FALSE)</f>
        <v>Material de Sub- Base CBR=20%</v>
      </c>
      <c r="C48" s="281"/>
      <c r="D48" s="281"/>
      <c r="E48" s="281"/>
      <c r="F48" s="281"/>
      <c r="G48" s="281"/>
      <c r="H48" s="281"/>
      <c r="I48" s="268"/>
      <c r="J48" s="224" t="str">
        <f>VLOOKUP(A48,MATERIALES!A4:D640,2,FALSE)</f>
        <v>m3</v>
      </c>
      <c r="K48" s="282">
        <v>1.25</v>
      </c>
      <c r="L48" s="267"/>
      <c r="M48" s="402">
        <f>VLOOKUP(A48,MATERIALES!A5:D396,4,FALSE)</f>
        <v>51669.132591521236</v>
      </c>
      <c r="N48" s="272">
        <f>K48*M48</f>
        <v>64586.415739401549</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64586.415739401549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831">
        <f>VLOOKUP(A60,TRANSPORTE!A1:D117,4,FALSE)</f>
        <v>1404.1158416360727</v>
      </c>
      <c r="M60" s="832"/>
      <c r="N60" s="287">
        <f>K60*L60</f>
        <v>1755.1448020450907</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1755.1448020450907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24</v>
      </c>
      <c r="N71" s="395">
        <f>K71/M71</f>
        <v>5215.8745833333332</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5215.8745833333332</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73739.190920485853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14747.838184097171</v>
      </c>
      <c r="M84" s="862"/>
      <c r="N84" s="51"/>
    </row>
    <row r="85" spans="1:14">
      <c r="B85" s="89" t="s">
        <v>973</v>
      </c>
      <c r="C85" s="90"/>
      <c r="D85" s="90"/>
      <c r="E85" s="90"/>
      <c r="F85" s="90"/>
      <c r="G85" s="90"/>
      <c r="H85" s="90"/>
      <c r="I85" s="87"/>
      <c r="J85" s="88"/>
      <c r="K85" s="304">
        <v>0.05</v>
      </c>
      <c r="L85" s="861">
        <f>N79*K85</f>
        <v>3686.9595460242926</v>
      </c>
      <c r="M85" s="862"/>
      <c r="N85" s="51"/>
    </row>
    <row r="86" spans="1:14" ht="15.75" thickBot="1">
      <c r="B86" s="91" t="s">
        <v>974</v>
      </c>
      <c r="C86" s="92"/>
      <c r="D86" s="92"/>
      <c r="E86" s="92"/>
      <c r="F86" s="92"/>
      <c r="G86" s="92"/>
      <c r="H86" s="92"/>
      <c r="I86" s="93"/>
      <c r="J86" s="94"/>
      <c r="K86" s="305">
        <v>0.05</v>
      </c>
      <c r="L86" s="863">
        <f>N79*K86</f>
        <v>3686.9595460242926</v>
      </c>
      <c r="M86" s="864"/>
      <c r="N86" s="51"/>
    </row>
    <row r="87" spans="1:14" ht="15.75" thickBot="1">
      <c r="B87" s="827" t="s">
        <v>953</v>
      </c>
      <c r="C87" s="828"/>
      <c r="D87" s="828"/>
      <c r="E87" s="828"/>
      <c r="F87" s="828"/>
      <c r="G87" s="828"/>
      <c r="H87" s="828"/>
      <c r="I87" s="828"/>
      <c r="J87" s="828"/>
      <c r="K87" s="828"/>
      <c r="L87" s="828"/>
      <c r="M87" s="829"/>
      <c r="N87" s="52">
        <f>L84+L85+L86</f>
        <v>22121.757276145756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95860.948196631609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197</v>
      </c>
      <c r="B36" s="840" t="str">
        <f>VLOOKUP(A36,EQUIPOS!A6:D154,3,FALSE)</f>
        <v>Equipo de perforación (TRACKDRILL), potencia 40 HP, 2100 golpes / minuto</v>
      </c>
      <c r="C36" s="841"/>
      <c r="D36" s="841"/>
      <c r="E36" s="841"/>
      <c r="F36" s="841"/>
      <c r="G36" s="841"/>
      <c r="H36" s="842"/>
      <c r="I36" s="267"/>
      <c r="J36" s="268"/>
      <c r="K36" s="269">
        <f>VLOOKUP(A36,EQUIPOS!A6:D163,4,FALSE)</f>
        <v>153257.57544800389</v>
      </c>
      <c r="L36" s="270"/>
      <c r="M36" s="336">
        <v>2.5</v>
      </c>
      <c r="N36" s="272">
        <f>K36/M36</f>
        <v>61303.030179201553</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423.19184653601991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61726.222025737574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9986.4010720723654</v>
      </c>
      <c r="N48" s="272">
        <f>K48*M48</f>
        <v>10086.265082793088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10086.265082793088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4"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20</v>
      </c>
      <c r="N71" s="395">
        <f>K71/M71</f>
        <v>3129.5247499999996</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8463.8369307203975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80276.324039251063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16055.264807850213</v>
      </c>
      <c r="M84" s="862"/>
      <c r="N84" s="51"/>
    </row>
    <row r="85" spans="1:14">
      <c r="B85" s="89" t="s">
        <v>973</v>
      </c>
      <c r="C85" s="90"/>
      <c r="D85" s="90"/>
      <c r="E85" s="90"/>
      <c r="F85" s="90"/>
      <c r="G85" s="90"/>
      <c r="H85" s="90"/>
      <c r="I85" s="87"/>
      <c r="J85" s="88"/>
      <c r="K85" s="304">
        <v>0.05</v>
      </c>
      <c r="L85" s="861">
        <f>N79*K85</f>
        <v>4013.8162019625534</v>
      </c>
      <c r="M85" s="862"/>
      <c r="N85" s="51"/>
    </row>
    <row r="86" spans="1:14" ht="15.75" thickBot="1">
      <c r="B86" s="91" t="s">
        <v>974</v>
      </c>
      <c r="C86" s="92"/>
      <c r="D86" s="92"/>
      <c r="E86" s="92"/>
      <c r="F86" s="92"/>
      <c r="G86" s="92"/>
      <c r="H86" s="92"/>
      <c r="I86" s="93"/>
      <c r="J86" s="94"/>
      <c r="K86" s="305">
        <v>0.05</v>
      </c>
      <c r="L86" s="863">
        <f>N79*K86</f>
        <v>4013.8162019625534</v>
      </c>
      <c r="M86" s="864"/>
      <c r="N86" s="51"/>
    </row>
    <row r="87" spans="1:14" ht="15.75" thickBot="1">
      <c r="B87" s="827" t="s">
        <v>953</v>
      </c>
      <c r="C87" s="828"/>
      <c r="D87" s="828"/>
      <c r="E87" s="828"/>
      <c r="F87" s="828"/>
      <c r="G87" s="828"/>
      <c r="H87" s="828"/>
      <c r="I87" s="828"/>
      <c r="J87" s="828"/>
      <c r="K87" s="828"/>
      <c r="L87" s="828"/>
      <c r="M87" s="829"/>
      <c r="N87" s="52">
        <f>L84+L85+L86</f>
        <v>24082.897211775318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104359.22125102638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197</v>
      </c>
      <c r="B36" s="840" t="str">
        <f>VLOOKUP(A36,EQUIPOS!A6:D154,3,FALSE)</f>
        <v>Equipo de perforación (TRACKDRILL), potencia 40 HP, 2100 golpes / minuto</v>
      </c>
      <c r="C36" s="841"/>
      <c r="D36" s="841"/>
      <c r="E36" s="841"/>
      <c r="F36" s="841"/>
      <c r="G36" s="841"/>
      <c r="H36" s="842"/>
      <c r="I36" s="267"/>
      <c r="J36" s="268"/>
      <c r="K36" s="269">
        <f>VLOOKUP(A36,EQUIPOS!A6:D163,4,FALSE)</f>
        <v>153257.57544800389</v>
      </c>
      <c r="L36" s="270"/>
      <c r="M36" s="336">
        <v>1.25</v>
      </c>
      <c r="N36" s="272">
        <f>K36/M36</f>
        <v>122606.06035840311</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1159.3361680720398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123765.39652647515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9986.4010720723654</v>
      </c>
      <c r="N48" s="272">
        <f>K48*M48</f>
        <v>10086.265082793088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10086.265082793088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4"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23186.723361440796</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157038.38497070901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31407.676994141802</v>
      </c>
      <c r="M84" s="862"/>
      <c r="N84" s="51"/>
    </row>
    <row r="85" spans="1:14">
      <c r="B85" s="89" t="s">
        <v>973</v>
      </c>
      <c r="C85" s="90"/>
      <c r="D85" s="90"/>
      <c r="E85" s="90"/>
      <c r="F85" s="90"/>
      <c r="G85" s="90"/>
      <c r="H85" s="90"/>
      <c r="I85" s="87"/>
      <c r="J85" s="88"/>
      <c r="K85" s="304">
        <v>0.05</v>
      </c>
      <c r="L85" s="861">
        <f>N79*K85</f>
        <v>7851.9192485354506</v>
      </c>
      <c r="M85" s="862"/>
      <c r="N85" s="51"/>
    </row>
    <row r="86" spans="1:14" ht="15.75" thickBot="1">
      <c r="B86" s="91" t="s">
        <v>974</v>
      </c>
      <c r="C86" s="92"/>
      <c r="D86" s="92"/>
      <c r="E86" s="92"/>
      <c r="F86" s="92"/>
      <c r="G86" s="92"/>
      <c r="H86" s="92"/>
      <c r="I86" s="93"/>
      <c r="J86" s="94"/>
      <c r="K86" s="305">
        <v>0.05</v>
      </c>
      <c r="L86" s="863">
        <f>N79*K86</f>
        <v>7851.9192485354506</v>
      </c>
      <c r="M86" s="864"/>
      <c r="N86" s="51"/>
    </row>
    <row r="87" spans="1:14" ht="15.75" thickBot="1">
      <c r="B87" s="827" t="s">
        <v>953</v>
      </c>
      <c r="C87" s="828"/>
      <c r="D87" s="828"/>
      <c r="E87" s="828"/>
      <c r="F87" s="828"/>
      <c r="G87" s="828"/>
      <c r="H87" s="828"/>
      <c r="I87" s="828"/>
      <c r="J87" s="828"/>
      <c r="K87" s="828"/>
      <c r="L87" s="828"/>
      <c r="M87" s="829"/>
      <c r="N87" s="52">
        <f>L84+L85+L86</f>
        <v>47111.515491212704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204149.9004619217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314</v>
      </c>
      <c r="B36" s="840" t="str">
        <f>VLOOKUP(A36,EQUIPOS!A6:D154,3,FALSE)</f>
        <v xml:space="preserve">Retroexcavadora E-200 sobre orugas
</v>
      </c>
      <c r="C36" s="841"/>
      <c r="D36" s="841"/>
      <c r="E36" s="841"/>
      <c r="F36" s="841"/>
      <c r="G36" s="841"/>
      <c r="H36" s="842"/>
      <c r="I36" s="267"/>
      <c r="J36" s="268"/>
      <c r="K36" s="269">
        <f>VLOOKUP(A36,EQUIPOS!A6:D163,4,FALSE)</f>
        <v>202889.55343398894</v>
      </c>
      <c r="L36" s="270"/>
      <c r="M36" s="336">
        <v>23</v>
      </c>
      <c r="N36" s="272">
        <f>K36/M36</f>
        <v>8821.2849319125635</v>
      </c>
    </row>
    <row r="37" spans="1:14">
      <c r="A37" s="113" t="s">
        <v>328</v>
      </c>
      <c r="B37" s="840" t="str">
        <f>VLOOKUP(A37,EQUIPOS!A7:D154,3,FALSE)</f>
        <v xml:space="preserve">Taco metálico o puntal (escamas en concreto)
</v>
      </c>
      <c r="C37" s="841"/>
      <c r="D37" s="841"/>
      <c r="E37" s="841"/>
      <c r="F37" s="841"/>
      <c r="G37" s="841"/>
      <c r="H37" s="842"/>
      <c r="I37" s="421"/>
      <c r="J37" s="422"/>
      <c r="K37" s="269">
        <f>VLOOKUP(A37,EQUIPOS!A7:D164,4,FALSE)</f>
        <v>60.370986873090686</v>
      </c>
      <c r="L37" s="335"/>
      <c r="M37" s="336">
        <v>1</v>
      </c>
      <c r="N37" s="272">
        <f>K37/M37</f>
        <v>60.370986873090686</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N75*M41</f>
        <v>1159.3361680720398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10040.992086857694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706</v>
      </c>
      <c r="B48" s="43" t="str">
        <f>VLOOKUP(A48,MATERIALES!A5:D373,3,FALSE)</f>
        <v>Tubería PVC RD21 de 1´´ (para anclajes)</v>
      </c>
      <c r="C48" s="281"/>
      <c r="D48" s="281"/>
      <c r="E48" s="281"/>
      <c r="F48" s="281"/>
      <c r="G48" s="281"/>
      <c r="H48" s="281"/>
      <c r="I48" s="281"/>
      <c r="J48" s="311" t="str">
        <f>VLOOKUP(A48,MATERIALES!A4:D640,2,FALSE)</f>
        <v>m</v>
      </c>
      <c r="K48" s="282">
        <v>0.35</v>
      </c>
      <c r="L48" s="267"/>
      <c r="M48" s="402">
        <f>VLOOKUP(A48,MATERIALES!A5:D396,4,FALSE)</f>
        <v>4235.0988722371812</v>
      </c>
      <c r="N48" s="272">
        <f>K48*M48</f>
        <v>1482.2846052830134</v>
      </c>
    </row>
    <row r="49" spans="1:14">
      <c r="A49" s="163" t="s">
        <v>1691</v>
      </c>
      <c r="B49" s="43" t="str">
        <f>VLOOKUP(A49,MATERIALES!A6:D373,3,FALSE)</f>
        <v>Formaleta Metálica</v>
      </c>
      <c r="C49" s="425"/>
      <c r="D49" s="425"/>
      <c r="E49" s="425"/>
      <c r="F49" s="425"/>
      <c r="G49" s="425"/>
      <c r="H49" s="425"/>
      <c r="I49" s="425"/>
      <c r="J49" s="312" t="str">
        <f>VLOOKUP(A49,MATERIALES!A5:D641,2,FALSE)</f>
        <v>m2</v>
      </c>
      <c r="K49" s="397">
        <v>1</v>
      </c>
      <c r="L49" s="421"/>
      <c r="M49" s="402">
        <f>VLOOKUP(A49,MATERIALES!A6:D397,4,FALSE)</f>
        <v>9205.9003472638069</v>
      </c>
      <c r="N49" s="272">
        <f>K49*M49</f>
        <v>9205.9003472638069</v>
      </c>
    </row>
    <row r="50" spans="1:14">
      <c r="A50" s="163" t="s">
        <v>745</v>
      </c>
      <c r="B50" s="43" t="str">
        <f>VLOOKUP(A50,MATERIALES!A6:D373,3,FALSE)</f>
        <v>Acero PDR-60</v>
      </c>
      <c r="C50" s="425"/>
      <c r="D50" s="425"/>
      <c r="E50" s="425"/>
      <c r="F50" s="425"/>
      <c r="G50" s="425"/>
      <c r="H50" s="425"/>
      <c r="I50" s="425"/>
      <c r="J50" s="312" t="str">
        <f>VLOOKUP(A50,MATERIALES!A6:D642,2,FALSE)</f>
        <v>kg</v>
      </c>
      <c r="K50" s="397">
        <v>3.8</v>
      </c>
      <c r="L50" s="421"/>
      <c r="M50" s="402">
        <f>VLOOKUP(A50,MATERIALES!A6:D398,4,FALSE)</f>
        <v>3105.6446717244148</v>
      </c>
      <c r="N50" s="272">
        <f>K50*M50</f>
        <v>11801.449752552775</v>
      </c>
    </row>
    <row r="51" spans="1:14">
      <c r="A51" s="163" t="s">
        <v>832</v>
      </c>
      <c r="B51" s="43" t="str">
        <f>VLOOKUP(A51,MATERIALES!A6:D373,3,FALSE)</f>
        <v>Concreto Resistencia  21 (Mpa)</v>
      </c>
      <c r="C51" s="425"/>
      <c r="D51" s="425"/>
      <c r="E51" s="425"/>
      <c r="F51" s="425"/>
      <c r="G51" s="425"/>
      <c r="H51" s="425"/>
      <c r="I51" s="425"/>
      <c r="J51" s="312" t="str">
        <f>VLOOKUP(A51,MATERIALES!A6:D643,2,FALSE)</f>
        <v>m3</v>
      </c>
      <c r="K51" s="397">
        <v>0.18</v>
      </c>
      <c r="L51" s="421"/>
      <c r="M51" s="402">
        <f>VLOOKUP(A51,MATERIALES!A6:D399,4,FALSE)</f>
        <v>429095.65602388448</v>
      </c>
      <c r="N51" s="272">
        <f>K51*M51</f>
        <v>77237.218084299209</v>
      </c>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99726.852789398807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831">
        <f>VLOOKUP(A58,TRANSPORTE!A1:D117,4,FALSE)</f>
        <v>1404.1158416360727</v>
      </c>
      <c r="M58" s="832"/>
      <c r="N58" s="287">
        <f>K58*L58</f>
        <v>252.74085149449309</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252.74085149449309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10</v>
      </c>
      <c r="N69" s="395">
        <f>K69/M69</f>
        <v>12518.098999999998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23186.723361440796</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133207.30908919178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26641.461817838357</v>
      </c>
      <c r="M82" s="862"/>
      <c r="N82" s="51"/>
    </row>
    <row r="83" spans="1:14">
      <c r="B83" s="89" t="s">
        <v>973</v>
      </c>
      <c r="C83" s="90"/>
      <c r="D83" s="90"/>
      <c r="E83" s="90"/>
      <c r="F83" s="90"/>
      <c r="G83" s="90"/>
      <c r="H83" s="90"/>
      <c r="I83" s="87"/>
      <c r="J83" s="88"/>
      <c r="K83" s="304">
        <v>0.05</v>
      </c>
      <c r="L83" s="861">
        <f>N77*K83</f>
        <v>6660.3654544595893</v>
      </c>
      <c r="M83" s="862"/>
      <c r="N83" s="51"/>
    </row>
    <row r="84" spans="1:14" ht="15.75" thickBot="1">
      <c r="B84" s="91" t="s">
        <v>974</v>
      </c>
      <c r="C84" s="92"/>
      <c r="D84" s="92"/>
      <c r="E84" s="92"/>
      <c r="F84" s="92"/>
      <c r="G84" s="92"/>
      <c r="H84" s="92"/>
      <c r="I84" s="93"/>
      <c r="J84" s="94"/>
      <c r="K84" s="305">
        <v>0.05</v>
      </c>
      <c r="L84" s="863">
        <f>N77*K84</f>
        <v>6660.3654544595893</v>
      </c>
      <c r="M84" s="864"/>
      <c r="N84" s="51"/>
    </row>
    <row r="85" spans="1:14" ht="15.75" thickBot="1">
      <c r="B85" s="827" t="s">
        <v>953</v>
      </c>
      <c r="C85" s="828"/>
      <c r="D85" s="828"/>
      <c r="E85" s="828"/>
      <c r="F85" s="828"/>
      <c r="G85" s="828"/>
      <c r="H85" s="828"/>
      <c r="I85" s="828"/>
      <c r="J85" s="828"/>
      <c r="K85" s="828"/>
      <c r="L85" s="828"/>
      <c r="M85" s="829"/>
      <c r="N85" s="52">
        <f>L82+L83+L84</f>
        <v>39962.192726757537</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173169.50181594933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N75*M41</f>
        <v>57.966808403602002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57.966808403602002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380</v>
      </c>
      <c r="B48" s="43" t="str">
        <f>VLOOKUP(A48,MATERIALES!A5:D373,3,FALSE)</f>
        <v>Armadura de Acero</v>
      </c>
      <c r="C48" s="281"/>
      <c r="D48" s="281"/>
      <c r="E48" s="281"/>
      <c r="F48" s="281"/>
      <c r="G48" s="281"/>
      <c r="H48" s="281"/>
      <c r="I48" s="281"/>
      <c r="J48" s="311" t="str">
        <f>VLOOKUP(A48,MATERIALES!A4:D640,2,FALSE)</f>
        <v>m</v>
      </c>
      <c r="K48" s="282">
        <v>1</v>
      </c>
      <c r="L48" s="267"/>
      <c r="M48" s="402">
        <f>VLOOKUP(A48,MATERIALES!A5:D396,4,FALSE)</f>
        <v>6849.2165049657924</v>
      </c>
      <c r="N48" s="272">
        <f>K48*M48</f>
        <v>6849.2165049657924</v>
      </c>
    </row>
    <row r="49" spans="1:14">
      <c r="A49" s="163" t="s">
        <v>690</v>
      </c>
      <c r="B49" s="43" t="str">
        <f>VLOOKUP(A49,MATERIALES!A6:D373,3,FALSE)</f>
        <v>Tornillos de Unión de D= 12 mm</v>
      </c>
      <c r="C49" s="425"/>
      <c r="D49" s="425"/>
      <c r="E49" s="425"/>
      <c r="F49" s="425"/>
      <c r="G49" s="425"/>
      <c r="H49" s="425"/>
      <c r="I49" s="425"/>
      <c r="J49" s="312" t="str">
        <f>VLOOKUP(A49,MATERIALES!A5:D641,2,FALSE)</f>
        <v>u</v>
      </c>
      <c r="K49" s="397">
        <v>4</v>
      </c>
      <c r="L49" s="421"/>
      <c r="M49" s="402">
        <f>VLOOKUP(A49,MATERIALES!A6:D397,4,FALSE)</f>
        <v>1027.3824757448688</v>
      </c>
      <c r="N49" s="272">
        <f>K49*M49</f>
        <v>4109.5299029794751</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7" t="s">
        <v>953</v>
      </c>
      <c r="C53" s="828"/>
      <c r="D53" s="828"/>
      <c r="E53" s="828"/>
      <c r="F53" s="828"/>
      <c r="G53" s="828"/>
      <c r="H53" s="828"/>
      <c r="I53" s="828"/>
      <c r="J53" s="828"/>
      <c r="K53" s="828"/>
      <c r="L53" s="828"/>
      <c r="M53" s="829"/>
      <c r="N53" s="394">
        <f>SUM(N48:N52)</f>
        <v>10958.746407945267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B58" s="46"/>
      <c r="C58" s="317"/>
      <c r="D58" s="317"/>
      <c r="E58" s="317"/>
      <c r="F58" s="317"/>
      <c r="G58" s="317"/>
      <c r="H58" s="311"/>
      <c r="I58" s="279"/>
      <c r="J58" s="286"/>
      <c r="K58" s="279"/>
      <c r="L58" s="831"/>
      <c r="M58" s="832"/>
      <c r="N58" s="287"/>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4" t="s">
        <v>7</v>
      </c>
      <c r="B69" s="49" t="str">
        <f>VLOOKUP(A69,'MANO DE OBRA'!A8:D68,3,FALSE)</f>
        <v>Obrero (2)</v>
      </c>
      <c r="C69" s="47"/>
      <c r="D69" s="47"/>
      <c r="E69" s="47"/>
      <c r="F69" s="47"/>
      <c r="G69" s="47"/>
      <c r="H69" s="47"/>
      <c r="I69" s="292">
        <f>K69/J69*100</f>
        <v>67665.399999999994</v>
      </c>
      <c r="J69" s="293">
        <v>185</v>
      </c>
      <c r="K69" s="294">
        <f>VLOOKUP(A69,'MANO DE OBRA'!A8:D99,4,FALSE)</f>
        <v>125180.98999999999</v>
      </c>
      <c r="L69" s="50"/>
      <c r="M69" s="434">
        <v>400</v>
      </c>
      <c r="N69" s="395">
        <f>K69/M69</f>
        <v>312.95247499999999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127"/>
    </row>
    <row r="75" spans="1:15" ht="15.75" thickBot="1">
      <c r="B75" s="833" t="s">
        <v>953</v>
      </c>
      <c r="C75" s="834"/>
      <c r="D75" s="834"/>
      <c r="E75" s="834"/>
      <c r="F75" s="834"/>
      <c r="G75" s="834"/>
      <c r="H75" s="834"/>
      <c r="I75" s="834"/>
      <c r="J75" s="834"/>
      <c r="K75" s="834"/>
      <c r="L75" s="834"/>
      <c r="M75" s="835"/>
      <c r="N75" s="460">
        <f>SUM(N69:N74)</f>
        <v>579.66808403601999</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11596.38130038489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2319.2762600769779</v>
      </c>
      <c r="M82" s="862"/>
      <c r="N82" s="51"/>
    </row>
    <row r="83" spans="1:14">
      <c r="B83" s="89" t="s">
        <v>973</v>
      </c>
      <c r="C83" s="90"/>
      <c r="D83" s="90"/>
      <c r="E83" s="90"/>
      <c r="F83" s="90"/>
      <c r="G83" s="90"/>
      <c r="H83" s="90"/>
      <c r="I83" s="87"/>
      <c r="J83" s="88"/>
      <c r="K83" s="304">
        <v>0.05</v>
      </c>
      <c r="L83" s="861">
        <f>N77*K83</f>
        <v>579.81906501924448</v>
      </c>
      <c r="M83" s="862"/>
      <c r="N83" s="51"/>
    </row>
    <row r="84" spans="1:14" ht="15.75" thickBot="1">
      <c r="B84" s="91" t="s">
        <v>974</v>
      </c>
      <c r="C84" s="92"/>
      <c r="D84" s="92"/>
      <c r="E84" s="92"/>
      <c r="F84" s="92"/>
      <c r="G84" s="92"/>
      <c r="H84" s="92"/>
      <c r="I84" s="93"/>
      <c r="J84" s="94"/>
      <c r="K84" s="305">
        <v>0.05</v>
      </c>
      <c r="L84" s="863">
        <f>N77*K84</f>
        <v>579.81906501924448</v>
      </c>
      <c r="M84" s="864"/>
      <c r="N84" s="51"/>
    </row>
    <row r="85" spans="1:14" ht="15.75" thickBot="1">
      <c r="B85" s="827" t="s">
        <v>953</v>
      </c>
      <c r="C85" s="828"/>
      <c r="D85" s="828"/>
      <c r="E85" s="828"/>
      <c r="F85" s="828"/>
      <c r="G85" s="828"/>
      <c r="H85" s="828"/>
      <c r="I85" s="828"/>
      <c r="J85" s="828"/>
      <c r="K85" s="828"/>
      <c r="L85" s="828"/>
      <c r="M85" s="829"/>
      <c r="N85" s="52">
        <f>L82+L83+L84</f>
        <v>3478.9143901154671</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15075.295690500358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269</v>
      </c>
      <c r="B36" s="840" t="str">
        <f>VLOOKUP(A36,EQUIPOS!A6:D154,3,FALSE)</f>
        <v>Motoniveladora  potencia 215 HP, ancho de cuchilla 4,27 m, peso 18 ton.</v>
      </c>
      <c r="C36" s="841"/>
      <c r="D36" s="841"/>
      <c r="E36" s="841"/>
      <c r="F36" s="841"/>
      <c r="G36" s="841"/>
      <c r="H36" s="842"/>
      <c r="I36" s="267"/>
      <c r="J36" s="268"/>
      <c r="K36" s="269">
        <f>VLOOKUP(A36,EQUIPOS!A6:D163,4,FALSE)</f>
        <v>191810.2758371355</v>
      </c>
      <c r="L36" s="270"/>
      <c r="M36" s="336">
        <v>15</v>
      </c>
      <c r="N36" s="272">
        <f>K36/M36</f>
        <v>12787.3517224757</v>
      </c>
    </row>
    <row r="37" spans="1:14">
      <c r="A37" s="113" t="s">
        <v>365</v>
      </c>
      <c r="B37" s="840" t="str">
        <f>VLOOKUP(A37,EQUIPOS!A7:D154,3,FALSE)</f>
        <v xml:space="preserve">Vibrocompatador, potencia 153 HP, peso 10 Ton. </v>
      </c>
      <c r="C37" s="841"/>
      <c r="D37" s="841"/>
      <c r="E37" s="841"/>
      <c r="F37" s="841"/>
      <c r="G37" s="841"/>
      <c r="H37" s="842"/>
      <c r="I37" s="421"/>
      <c r="J37" s="422"/>
      <c r="K37" s="269">
        <f>VLOOKUP(A37,EQUIPOS!A7:D164,4,FALSE)</f>
        <v>134699.55295898035</v>
      </c>
      <c r="L37" s="335"/>
      <c r="M37" s="336">
        <v>15</v>
      </c>
      <c r="N37" s="272">
        <f>K37/M37</f>
        <v>8979.9701972653565</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122.69072025600332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21890.012639997061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550</v>
      </c>
      <c r="B48" s="43" t="str">
        <f>VLOOKUP(A48,MATERIALES!A5:D373,3,FALSE)</f>
        <v>Material seleccionado para Relleno</v>
      </c>
      <c r="C48" s="281"/>
      <c r="D48" s="281"/>
      <c r="E48" s="281"/>
      <c r="F48" s="281"/>
      <c r="G48" s="281"/>
      <c r="H48" s="281"/>
      <c r="I48" s="268"/>
      <c r="J48" s="224" t="str">
        <f>VLOOKUP(A48,MATERIALES!A4:D640,2,FALSE)</f>
        <v>m3</v>
      </c>
      <c r="K48" s="282">
        <v>1.05</v>
      </c>
      <c r="L48" s="267"/>
      <c r="M48" s="402">
        <f>VLOOKUP(A48,MATERIALES!A5:D396,4,FALSE)</f>
        <v>15138.782951417039</v>
      </c>
      <c r="N48" s="272">
        <f>K48*M48</f>
        <v>15895.722098987892</v>
      </c>
    </row>
    <row r="49" spans="1:14">
      <c r="A49" s="163"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1.4291462206165451</v>
      </c>
      <c r="N49" s="272">
        <f>K49*M49</f>
        <v>42.874386618496352</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15938.596485606387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831">
        <f>VLOOKUP(A60,TRANSPORTE!A1:D117,4,FALSE)</f>
        <v>1404.1158416360727</v>
      </c>
      <c r="M60" s="832"/>
      <c r="N60" s="287">
        <f>K60*L60</f>
        <v>1474.3216337178765</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1474.3216337178765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120</v>
      </c>
      <c r="N72" s="395">
        <f>K72/M72</f>
        <v>1564.7623749999998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2453.8144051200661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41756.745164441389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8351.3490328882781</v>
      </c>
      <c r="M84" s="862"/>
      <c r="N84" s="51"/>
    </row>
    <row r="85" spans="1:14">
      <c r="B85" s="89" t="s">
        <v>973</v>
      </c>
      <c r="C85" s="90"/>
      <c r="D85" s="90"/>
      <c r="E85" s="90"/>
      <c r="F85" s="90"/>
      <c r="G85" s="90"/>
      <c r="H85" s="90"/>
      <c r="I85" s="87"/>
      <c r="J85" s="88"/>
      <c r="K85" s="304">
        <v>0.05</v>
      </c>
      <c r="L85" s="861">
        <f>N79*K85</f>
        <v>2087.8372582220695</v>
      </c>
      <c r="M85" s="862"/>
      <c r="N85" s="51"/>
    </row>
    <row r="86" spans="1:14" ht="15.75" thickBot="1">
      <c r="B86" s="91" t="s">
        <v>974</v>
      </c>
      <c r="C86" s="92"/>
      <c r="D86" s="92"/>
      <c r="E86" s="92"/>
      <c r="F86" s="92"/>
      <c r="G86" s="92"/>
      <c r="H86" s="92"/>
      <c r="I86" s="93"/>
      <c r="J86" s="94"/>
      <c r="K86" s="305">
        <v>0.05</v>
      </c>
      <c r="L86" s="863">
        <f>N79*K86</f>
        <v>2087.8372582220695</v>
      </c>
      <c r="M86" s="864"/>
      <c r="N86" s="51"/>
    </row>
    <row r="87" spans="1:14" ht="15.75" thickBot="1">
      <c r="B87" s="827" t="s">
        <v>953</v>
      </c>
      <c r="C87" s="828"/>
      <c r="D87" s="828"/>
      <c r="E87" s="828"/>
      <c r="F87" s="828"/>
      <c r="G87" s="828"/>
      <c r="H87" s="828"/>
      <c r="I87" s="828"/>
      <c r="J87" s="828"/>
      <c r="K87" s="828"/>
      <c r="L87" s="828"/>
      <c r="M87" s="829"/>
      <c r="N87" s="52">
        <f>L84+L85+L86</f>
        <v>12527.023549332416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54283.768713773803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2.25" customHeight="1" thickBot="1">
      <c r="A31" t="s">
        <v>1845</v>
      </c>
      <c r="B31" s="80" t="s">
        <v>1144</v>
      </c>
      <c r="C31" s="967" t="s">
        <v>2155</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892.62055903601981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SUM(N36:N41)</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71457.311030827244</v>
      </c>
      <c r="N48" s="272">
        <f>K48*M48</f>
        <v>78603.04213390997</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5058.0782777359409</v>
      </c>
      <c r="N49" s="272">
        <f>K49*M49</f>
        <v>5816.7900193963314</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4947.0446098265011</v>
      </c>
      <c r="N50" s="272">
        <f>K50*M50</f>
        <v>9894.0892196530021</v>
      </c>
    </row>
    <row r="51" spans="1:14">
      <c r="A51" s="163" t="s">
        <v>921</v>
      </c>
      <c r="B51" s="43" t="str">
        <f>VLOOKUP(A51,MATERIALES!A6:D373,3,FALSE)</f>
        <v>Malla para gaviones (2M3)</v>
      </c>
      <c r="C51" s="425"/>
      <c r="D51" s="425"/>
      <c r="E51" s="425"/>
      <c r="F51" s="425"/>
      <c r="G51" s="425"/>
      <c r="H51" s="425"/>
      <c r="I51" s="425"/>
      <c r="J51" s="312" t="str">
        <f>VLOOKUP(A51,MATERIALES!A6:D643,2,FALSE)</f>
        <v>u</v>
      </c>
      <c r="K51" s="397">
        <v>0.5</v>
      </c>
      <c r="L51" s="421"/>
      <c r="M51" s="402">
        <f>VLOOKUP(A51,MATERIALES!A6:D399,4,FALSE)</f>
        <v>71457.311030827244</v>
      </c>
      <c r="N51" s="272">
        <f>K51*M51</f>
        <v>35728.655515413622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130042.57688837292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31">
        <f>VLOOKUP(A60,TRANSPORTE!A1:D117,4,FALSE)</f>
        <v>1404.1158416360727</v>
      </c>
      <c r="M60" s="832"/>
      <c r="N60" s="287">
        <f>K60*L60</f>
        <v>1544.52742579968</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1544.52742579968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17852.411180720395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150332.13605392902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30066.427210785805</v>
      </c>
      <c r="M84" s="862"/>
      <c r="N84" s="51"/>
    </row>
    <row r="85" spans="1:14">
      <c r="B85" s="89" t="s">
        <v>973</v>
      </c>
      <c r="C85" s="90"/>
      <c r="D85" s="90"/>
      <c r="E85" s="90"/>
      <c r="F85" s="90"/>
      <c r="G85" s="90"/>
      <c r="H85" s="90"/>
      <c r="I85" s="87"/>
      <c r="J85" s="88"/>
      <c r="K85" s="304">
        <v>0.05</v>
      </c>
      <c r="L85" s="861">
        <f>N79*K85</f>
        <v>7516.6068026964513</v>
      </c>
      <c r="M85" s="862"/>
      <c r="N85" s="51"/>
    </row>
    <row r="86" spans="1:14" ht="15.75" thickBot="1">
      <c r="B86" s="91" t="s">
        <v>974</v>
      </c>
      <c r="C86" s="92"/>
      <c r="D86" s="92"/>
      <c r="E86" s="92"/>
      <c r="F86" s="92"/>
      <c r="G86" s="92"/>
      <c r="H86" s="92"/>
      <c r="I86" s="93"/>
      <c r="J86" s="94"/>
      <c r="K86" s="305">
        <v>0.05</v>
      </c>
      <c r="L86" s="863">
        <f>N79*K86</f>
        <v>7516.6068026964513</v>
      </c>
      <c r="M86" s="864"/>
      <c r="N86" s="51"/>
    </row>
    <row r="87" spans="1:14" ht="15.75" thickBot="1">
      <c r="B87" s="827" t="s">
        <v>953</v>
      </c>
      <c r="C87" s="828"/>
      <c r="D87" s="828"/>
      <c r="E87" s="828"/>
      <c r="F87" s="828"/>
      <c r="G87" s="828"/>
      <c r="H87" s="828"/>
      <c r="I87" s="828"/>
      <c r="J87" s="828"/>
      <c r="K87" s="828"/>
      <c r="L87" s="828"/>
      <c r="M87" s="829"/>
      <c r="N87" s="52">
        <f>L84+L85+L86</f>
        <v>45099.640816178704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195431.77687010771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1.5" customHeight="1" thickBot="1">
      <c r="A31" t="s">
        <v>1845</v>
      </c>
      <c r="B31" s="80" t="s">
        <v>1692</v>
      </c>
      <c r="C31" s="967" t="s">
        <v>2156</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892.62055903601981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SUM(N36:N41)</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71457.311030827244</v>
      </c>
      <c r="N48" s="272">
        <f>K48*M48</f>
        <v>78603.04213390997</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5058.0782777359409</v>
      </c>
      <c r="N49" s="272">
        <f>K49*M49</f>
        <v>5816.7900193963314</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4947.0446098265011</v>
      </c>
      <c r="N50" s="272">
        <f>K50*M50</f>
        <v>9894.0892196530021</v>
      </c>
    </row>
    <row r="51" spans="1:14">
      <c r="A51" s="163" t="s">
        <v>925</v>
      </c>
      <c r="B51" s="43" t="str">
        <f>VLOOKUP(A51,MATERIALES!A6:D373,3,FALSE)</f>
        <v>Malla Ciclónica Para Gaviones Galvanizada Aleación Zn-5A1-Mm Cal 12 (2M3)</v>
      </c>
      <c r="C51" s="425"/>
      <c r="D51" s="425"/>
      <c r="E51" s="425"/>
      <c r="F51" s="425"/>
      <c r="G51" s="425"/>
      <c r="H51" s="425"/>
      <c r="I51" s="425"/>
      <c r="J51" s="312" t="str">
        <f>VLOOKUP(A51,MATERIALES!A6:D643,2,FALSE)</f>
        <v>u</v>
      </c>
      <c r="K51" s="397">
        <v>0.5</v>
      </c>
      <c r="L51" s="421"/>
      <c r="M51" s="402">
        <f>VLOOKUP(A51,MATERIALES!A6:D399,4,FALSE)</f>
        <v>71457.311030827244</v>
      </c>
      <c r="N51" s="272">
        <f>K51*M51</f>
        <v>35728.655515413622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130042.57688837292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31">
        <f>VLOOKUP(A60,TRANSPORTE!A1:D117,4,FALSE)</f>
        <v>1404.1158416360727</v>
      </c>
      <c r="M60" s="832"/>
      <c r="N60" s="287">
        <f>K60*L60</f>
        <v>1544.52742579968</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1544.52742579968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17852.411180720395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150332.13605392902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30066.427210785805</v>
      </c>
      <c r="M84" s="862"/>
      <c r="N84" s="51"/>
    </row>
    <row r="85" spans="1:14">
      <c r="B85" s="89" t="s">
        <v>973</v>
      </c>
      <c r="C85" s="90"/>
      <c r="D85" s="90"/>
      <c r="E85" s="90"/>
      <c r="F85" s="90"/>
      <c r="G85" s="90"/>
      <c r="H85" s="90"/>
      <c r="I85" s="87"/>
      <c r="J85" s="88"/>
      <c r="K85" s="304">
        <v>0.05</v>
      </c>
      <c r="L85" s="861">
        <f>N79*K85</f>
        <v>7516.6068026964513</v>
      </c>
      <c r="M85" s="862"/>
      <c r="N85" s="51"/>
    </row>
    <row r="86" spans="1:14" ht="15.75" thickBot="1">
      <c r="B86" s="91" t="s">
        <v>974</v>
      </c>
      <c r="C86" s="92"/>
      <c r="D86" s="92"/>
      <c r="E86" s="92"/>
      <c r="F86" s="92"/>
      <c r="G86" s="92"/>
      <c r="H86" s="92"/>
      <c r="I86" s="93"/>
      <c r="J86" s="94"/>
      <c r="K86" s="305">
        <v>0.05</v>
      </c>
      <c r="L86" s="863">
        <f>N79*K86</f>
        <v>7516.6068026964513</v>
      </c>
      <c r="M86" s="864"/>
      <c r="N86" s="51"/>
    </row>
    <row r="87" spans="1:14" ht="15.75" thickBot="1">
      <c r="B87" s="827" t="s">
        <v>953</v>
      </c>
      <c r="C87" s="828"/>
      <c r="D87" s="828"/>
      <c r="E87" s="828"/>
      <c r="F87" s="828"/>
      <c r="G87" s="828"/>
      <c r="H87" s="828"/>
      <c r="I87" s="828"/>
      <c r="J87" s="828"/>
      <c r="K87" s="828"/>
      <c r="L87" s="828"/>
      <c r="M87" s="829"/>
      <c r="N87" s="52">
        <f>L84+L85+L86</f>
        <v>45099.640816178704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195431.77687010771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0.75" customHeight="1" thickBot="1">
      <c r="A31" t="s">
        <v>1845</v>
      </c>
      <c r="B31" s="80" t="s">
        <v>1693</v>
      </c>
      <c r="C31" s="967" t="s">
        <v>2157</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892.62055903601981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71457.311030827244</v>
      </c>
      <c r="N48" s="272">
        <f>K48*M48</f>
        <v>78603.04213390997</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5058.0782777359409</v>
      </c>
      <c r="N49" s="272">
        <f>K49*M49</f>
        <v>5816.7900193963314</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4947.0446098265011</v>
      </c>
      <c r="N50" s="272">
        <f>K50*M50</f>
        <v>9894.0892196530021</v>
      </c>
    </row>
    <row r="51" spans="1:14">
      <c r="A51" s="163" t="s">
        <v>927</v>
      </c>
      <c r="B51" s="43" t="str">
        <f>VLOOKUP(A51,MATERIALES!A6:D373,3,FALSE)</f>
        <v>Malla Ciclónica Para Gaviones Galvanizada Y Plastificada Con Pvc Cal 12 (2M3)</v>
      </c>
      <c r="C51" s="425"/>
      <c r="D51" s="425"/>
      <c r="E51" s="425"/>
      <c r="F51" s="425"/>
      <c r="G51" s="425"/>
      <c r="H51" s="425"/>
      <c r="I51" s="425"/>
      <c r="J51" s="312" t="str">
        <f>VLOOKUP(A51,MATERIALES!A6:D643,2,FALSE)</f>
        <v>u</v>
      </c>
      <c r="K51" s="397">
        <v>0.5</v>
      </c>
      <c r="L51" s="421"/>
      <c r="M51" s="402">
        <f>VLOOKUP(A51,MATERIALES!A6:D399,4,FALSE)</f>
        <v>157326.16737315714</v>
      </c>
      <c r="N51" s="272">
        <f>K51*M51</f>
        <v>78663.083686578568</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172977.00505953789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31">
        <f>VLOOKUP(A60,TRANSPORTE!A1:D117,4,FALSE)</f>
        <v>1404.1158416360727</v>
      </c>
      <c r="M60" s="832"/>
      <c r="N60" s="287">
        <f>K60*L60</f>
        <v>1544.52742579968</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1544.52742579968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4"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17852.411180720395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193266.56422509401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38653.312845018801</v>
      </c>
      <c r="M84" s="862"/>
      <c r="N84" s="51"/>
    </row>
    <row r="85" spans="1:14">
      <c r="B85" s="89" t="s">
        <v>973</v>
      </c>
      <c r="C85" s="90"/>
      <c r="D85" s="90"/>
      <c r="E85" s="90"/>
      <c r="F85" s="90"/>
      <c r="G85" s="90"/>
      <c r="H85" s="90"/>
      <c r="I85" s="87"/>
      <c r="J85" s="88"/>
      <c r="K85" s="304">
        <v>0.05</v>
      </c>
      <c r="L85" s="861">
        <f>N79*K85</f>
        <v>9663.3282112547004</v>
      </c>
      <c r="M85" s="862"/>
      <c r="N85" s="51"/>
    </row>
    <row r="86" spans="1:14" ht="15.75" thickBot="1">
      <c r="B86" s="91" t="s">
        <v>974</v>
      </c>
      <c r="C86" s="92"/>
      <c r="D86" s="92"/>
      <c r="E86" s="92"/>
      <c r="F86" s="92"/>
      <c r="G86" s="92"/>
      <c r="H86" s="92"/>
      <c r="I86" s="93"/>
      <c r="J86" s="94"/>
      <c r="K86" s="305">
        <v>0.05</v>
      </c>
      <c r="L86" s="863">
        <f>N79*K86</f>
        <v>9663.3282112547004</v>
      </c>
      <c r="M86" s="864"/>
      <c r="N86" s="51"/>
    </row>
    <row r="87" spans="1:14" ht="15.75" thickBot="1">
      <c r="B87" s="827" t="s">
        <v>953</v>
      </c>
      <c r="C87" s="828"/>
      <c r="D87" s="828"/>
      <c r="E87" s="828"/>
      <c r="F87" s="828"/>
      <c r="G87" s="828"/>
      <c r="H87" s="828"/>
      <c r="I87" s="828"/>
      <c r="J87" s="828"/>
      <c r="K87" s="828"/>
      <c r="L87" s="828"/>
      <c r="M87" s="829"/>
      <c r="N87" s="52">
        <f>L84+L85+L86</f>
        <v>57979.969267528206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251246.53349262223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7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29.25" customHeight="1" thickBot="1">
      <c r="A31" t="s">
        <v>1845</v>
      </c>
      <c r="B31" s="80" t="s">
        <v>1694</v>
      </c>
      <c r="C31" s="967" t="s">
        <v>2158</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892.62055903601981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71457.311030827244</v>
      </c>
      <c r="N48" s="272">
        <f>K48*M48</f>
        <v>78603.04213390997</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5058.0782777359409</v>
      </c>
      <c r="N49" s="272">
        <f>K49*M49</f>
        <v>5816.7900193963314</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4947.0446098265011</v>
      </c>
      <c r="N50" s="272">
        <f>K50*M50</f>
        <v>9894.0892196530021</v>
      </c>
    </row>
    <row r="51" spans="1:14">
      <c r="A51" s="166" t="s">
        <v>929</v>
      </c>
      <c r="B51" s="43" t="str">
        <f>VLOOKUP(A51,MATERIALES!A6:D373,3,FALSE)</f>
        <v>Malla Ciclónica Para Gaviones Galvanizada Aleación Zn-5A1-Mm Y Plastificada Pvc Cal 12 (2M3)</v>
      </c>
      <c r="C51" s="425"/>
      <c r="D51" s="425"/>
      <c r="E51" s="425"/>
      <c r="F51" s="425"/>
      <c r="G51" s="425"/>
      <c r="H51" s="425"/>
      <c r="I51" s="425"/>
      <c r="J51" s="312" t="str">
        <f>VLOOKUP(A51,MATERIALES!A6:D643,2,FALSE)</f>
        <v>u</v>
      </c>
      <c r="K51" s="397">
        <v>0.5</v>
      </c>
      <c r="L51" s="421"/>
      <c r="M51" s="402">
        <f>VLOOKUP(A51,MATERIALES!A6:D399,4,FALSE)</f>
        <v>71457.311030827244</v>
      </c>
      <c r="N51" s="272">
        <f>K51*M51</f>
        <v>35728.655515413622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130042.57688837292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31">
        <f>VLOOKUP(A60,TRANSPORTE!A1:D117,4,FALSE)</f>
        <v>1404.1158416360727</v>
      </c>
      <c r="M60" s="832"/>
      <c r="N60" s="287">
        <f>K60*L60</f>
        <v>1544.52742579968</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1544.52742579968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17852.411180720395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150332.13605392902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30066.427210785805</v>
      </c>
      <c r="M84" s="862"/>
      <c r="N84" s="51"/>
    </row>
    <row r="85" spans="1:14">
      <c r="B85" s="89" t="s">
        <v>973</v>
      </c>
      <c r="C85" s="90"/>
      <c r="D85" s="90"/>
      <c r="E85" s="90"/>
      <c r="F85" s="90"/>
      <c r="G85" s="90"/>
      <c r="H85" s="90"/>
      <c r="I85" s="87"/>
      <c r="J85" s="88"/>
      <c r="K85" s="304">
        <v>0.05</v>
      </c>
      <c r="L85" s="861">
        <f>N79*K85</f>
        <v>7516.6068026964513</v>
      </c>
      <c r="M85" s="862"/>
      <c r="N85" s="51"/>
    </row>
    <row r="86" spans="1:14" ht="15.75" thickBot="1">
      <c r="B86" s="91" t="s">
        <v>974</v>
      </c>
      <c r="C86" s="92"/>
      <c r="D86" s="92"/>
      <c r="E86" s="92"/>
      <c r="F86" s="92"/>
      <c r="G86" s="92"/>
      <c r="H86" s="92"/>
      <c r="I86" s="93"/>
      <c r="J86" s="94"/>
      <c r="K86" s="305">
        <v>0.05</v>
      </c>
      <c r="L86" s="863">
        <f>N79*K86</f>
        <v>7516.6068026964513</v>
      </c>
      <c r="M86" s="864"/>
      <c r="N86" s="51"/>
    </row>
    <row r="87" spans="1:14" ht="15.75" thickBot="1">
      <c r="B87" s="827" t="s">
        <v>953</v>
      </c>
      <c r="C87" s="828"/>
      <c r="D87" s="828"/>
      <c r="E87" s="828"/>
      <c r="F87" s="828"/>
      <c r="G87" s="828"/>
      <c r="H87" s="828"/>
      <c r="I87" s="828"/>
      <c r="J87" s="828"/>
      <c r="K87" s="828"/>
      <c r="L87" s="828"/>
      <c r="M87" s="829"/>
      <c r="N87" s="52">
        <f>L84+L85+L86</f>
        <v>45099.640816178704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195431.77687010771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0.75" customHeight="1" thickBot="1">
      <c r="A31" t="s">
        <v>1845</v>
      </c>
      <c r="B31" s="80" t="s">
        <v>1145</v>
      </c>
      <c r="C31" s="967" t="s">
        <v>1734</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892.62055903601981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71457.311030827244</v>
      </c>
      <c r="N48" s="272">
        <f>K48*M48</f>
        <v>78603.04213390997</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5058.0782777359409</v>
      </c>
      <c r="N49" s="272">
        <f>K49*M49</f>
        <v>2529.0391388679705</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4947.0446098265011</v>
      </c>
      <c r="N50" s="272">
        <f>K50*M50</f>
        <v>4947.0446098265011</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111528.07542252629</v>
      </c>
      <c r="N51" s="272">
        <f>K51*M51</f>
        <v>111528.07542252629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197607.20130513073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31">
        <f>VLOOKUP(A60,TRANSPORTE!A1:D117,4,FALSE)</f>
        <v>1404.1158416360727</v>
      </c>
      <c r="M60" s="832"/>
      <c r="N60" s="287">
        <f>K60*L60</f>
        <v>1544.52742579968</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1544.52742579968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17852.411180720395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217896.76047068686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43579.352094137372</v>
      </c>
      <c r="M84" s="862"/>
      <c r="N84" s="51"/>
    </row>
    <row r="85" spans="1:14">
      <c r="B85" s="89" t="s">
        <v>973</v>
      </c>
      <c r="C85" s="90"/>
      <c r="D85" s="90"/>
      <c r="E85" s="90"/>
      <c r="F85" s="90"/>
      <c r="G85" s="90"/>
      <c r="H85" s="90"/>
      <c r="I85" s="87"/>
      <c r="J85" s="88"/>
      <c r="K85" s="304">
        <v>0.05</v>
      </c>
      <c r="L85" s="861">
        <f>N79*K85</f>
        <v>10894.838023534343</v>
      </c>
      <c r="M85" s="862"/>
      <c r="N85" s="51"/>
    </row>
    <row r="86" spans="1:14" ht="15.75" thickBot="1">
      <c r="B86" s="91" t="s">
        <v>974</v>
      </c>
      <c r="C86" s="92"/>
      <c r="D86" s="92"/>
      <c r="E86" s="92"/>
      <c r="F86" s="92"/>
      <c r="G86" s="92"/>
      <c r="H86" s="92"/>
      <c r="I86" s="93"/>
      <c r="J86" s="94"/>
      <c r="K86" s="305">
        <v>0.05</v>
      </c>
      <c r="L86" s="863">
        <f>N79*K86</f>
        <v>10894.838023534343</v>
      </c>
      <c r="M86" s="864"/>
      <c r="N86" s="51"/>
    </row>
    <row r="87" spans="1:14" ht="15.75" thickBot="1">
      <c r="B87" s="827" t="s">
        <v>953</v>
      </c>
      <c r="C87" s="828"/>
      <c r="D87" s="828"/>
      <c r="E87" s="828"/>
      <c r="F87" s="828"/>
      <c r="G87" s="828"/>
      <c r="H87" s="828"/>
      <c r="I87" s="828"/>
      <c r="J87" s="828"/>
      <c r="K87" s="828"/>
      <c r="L87" s="828"/>
      <c r="M87" s="829"/>
      <c r="N87" s="52">
        <f>L84+L85+L86</f>
        <v>65369.028141206058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283265.7886118929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0.75" customHeight="1" thickBot="1">
      <c r="A31" t="s">
        <v>1845</v>
      </c>
      <c r="B31" s="80" t="s">
        <v>1695</v>
      </c>
      <c r="C31" s="967" t="s">
        <v>1696</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892.62055903601981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71457.311030827244</v>
      </c>
      <c r="N48" s="272">
        <f>K48*M48</f>
        <v>78603.04213390997</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5058.0782777359409</v>
      </c>
      <c r="N49" s="272">
        <f>K49*M49</f>
        <v>2529.0391388679705</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4947.0446098265011</v>
      </c>
      <c r="N50" s="272">
        <f>K50*M50</f>
        <v>4947.0446098265011</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111528.07542252629</v>
      </c>
      <c r="N51" s="272">
        <f>K51*M51</f>
        <v>111528.07542252629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197607.20130513073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31">
        <f>VLOOKUP(A60,TRANSPORTE!A1:D117,4,FALSE)</f>
        <v>1404.1158416360727</v>
      </c>
      <c r="M60" s="832"/>
      <c r="N60" s="287">
        <f>K60*L60</f>
        <v>1544.52742579968</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1544.52742579968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17852.411180720395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217896.76047068686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43579.352094137372</v>
      </c>
      <c r="M84" s="862"/>
      <c r="N84" s="51"/>
    </row>
    <row r="85" spans="1:14">
      <c r="B85" s="89" t="s">
        <v>973</v>
      </c>
      <c r="C85" s="90"/>
      <c r="D85" s="90"/>
      <c r="E85" s="90"/>
      <c r="F85" s="90"/>
      <c r="G85" s="90"/>
      <c r="H85" s="90"/>
      <c r="I85" s="87"/>
      <c r="J85" s="88"/>
      <c r="K85" s="304">
        <v>0.05</v>
      </c>
      <c r="L85" s="861">
        <f>N79*K85</f>
        <v>10894.838023534343</v>
      </c>
      <c r="M85" s="862"/>
      <c r="N85" s="51"/>
    </row>
    <row r="86" spans="1:14" ht="15.75" thickBot="1">
      <c r="B86" s="91" t="s">
        <v>974</v>
      </c>
      <c r="C86" s="92"/>
      <c r="D86" s="92"/>
      <c r="E86" s="92"/>
      <c r="F86" s="92"/>
      <c r="G86" s="92"/>
      <c r="H86" s="92"/>
      <c r="I86" s="93"/>
      <c r="J86" s="94"/>
      <c r="K86" s="305">
        <v>0.05</v>
      </c>
      <c r="L86" s="863">
        <f>N79*K86</f>
        <v>10894.838023534343</v>
      </c>
      <c r="M86" s="864"/>
      <c r="N86" s="51"/>
    </row>
    <row r="87" spans="1:14" ht="15.75" thickBot="1">
      <c r="B87" s="827" t="s">
        <v>953</v>
      </c>
      <c r="C87" s="828"/>
      <c r="D87" s="828"/>
      <c r="E87" s="828"/>
      <c r="F87" s="828"/>
      <c r="G87" s="828"/>
      <c r="H87" s="828"/>
      <c r="I87" s="828"/>
      <c r="J87" s="828"/>
      <c r="K87" s="828"/>
      <c r="L87" s="828"/>
      <c r="M87" s="829"/>
      <c r="N87" s="52">
        <f>L84+L85+L86</f>
        <v>65369.028141206058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283265.7886118929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0.75" customHeight="1" thickBot="1">
      <c r="A31" t="s">
        <v>1845</v>
      </c>
      <c r="B31" s="80" t="s">
        <v>1697</v>
      </c>
      <c r="C31" s="967" t="s">
        <v>1698</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892.62055903601981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71457.311030827244</v>
      </c>
      <c r="N48" s="272">
        <f>K48*M48</f>
        <v>78603.04213390997</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5058.0782777359409</v>
      </c>
      <c r="N49" s="272">
        <f>K49*M49</f>
        <v>2529.0391388679705</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4947.0446098265011</v>
      </c>
      <c r="N50" s="272">
        <f>K50*M50</f>
        <v>4947.0446098265011</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111528.07542252629</v>
      </c>
      <c r="N51" s="272">
        <f>K51*M51</f>
        <v>111528.07542252629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197607.20130513073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31">
        <f>VLOOKUP(A60,TRANSPORTE!A1:D117,4,FALSE)</f>
        <v>1404.1158416360727</v>
      </c>
      <c r="M60" s="832"/>
      <c r="N60" s="287">
        <f>K60*L60</f>
        <v>1544.52742579968</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1544.52742579968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17852.411180720395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217896.76047068686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43579.352094137372</v>
      </c>
      <c r="M84" s="862"/>
      <c r="N84" s="51"/>
    </row>
    <row r="85" spans="1:14">
      <c r="B85" s="89" t="s">
        <v>973</v>
      </c>
      <c r="C85" s="90"/>
      <c r="D85" s="90"/>
      <c r="E85" s="90"/>
      <c r="F85" s="90"/>
      <c r="G85" s="90"/>
      <c r="H85" s="90"/>
      <c r="I85" s="87"/>
      <c r="J85" s="88"/>
      <c r="K85" s="304">
        <v>0.05</v>
      </c>
      <c r="L85" s="861">
        <f>N79*K85</f>
        <v>10894.838023534343</v>
      </c>
      <c r="M85" s="862"/>
      <c r="N85" s="51"/>
    </row>
    <row r="86" spans="1:14" ht="15.75" thickBot="1">
      <c r="B86" s="91" t="s">
        <v>974</v>
      </c>
      <c r="C86" s="92"/>
      <c r="D86" s="92"/>
      <c r="E86" s="92"/>
      <c r="F86" s="92"/>
      <c r="G86" s="92"/>
      <c r="H86" s="92"/>
      <c r="I86" s="93"/>
      <c r="J86" s="94"/>
      <c r="K86" s="305">
        <v>0.05</v>
      </c>
      <c r="L86" s="863">
        <f>N79*K86</f>
        <v>10894.838023534343</v>
      </c>
      <c r="M86" s="864"/>
      <c r="N86" s="51"/>
    </row>
    <row r="87" spans="1:14" ht="15.75" thickBot="1">
      <c r="B87" s="827" t="s">
        <v>953</v>
      </c>
      <c r="C87" s="828"/>
      <c r="D87" s="828"/>
      <c r="E87" s="828"/>
      <c r="F87" s="828"/>
      <c r="G87" s="828"/>
      <c r="H87" s="828"/>
      <c r="I87" s="828"/>
      <c r="J87" s="828"/>
      <c r="K87" s="828"/>
      <c r="L87" s="828"/>
      <c r="M87" s="829"/>
      <c r="N87" s="52">
        <f>L84+L85+L86</f>
        <v>65369.028141206058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283265.7886118929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0.75" customHeight="1" thickBot="1">
      <c r="A31" t="s">
        <v>1845</v>
      </c>
      <c r="B31" s="80" t="s">
        <v>1699</v>
      </c>
      <c r="C31" s="967" t="s">
        <v>1700</v>
      </c>
      <c r="D31" s="968"/>
      <c r="E31" s="968"/>
      <c r="F31" s="968"/>
      <c r="G31" s="968"/>
      <c r="H31" s="968"/>
      <c r="I31" s="968"/>
      <c r="J31" s="994"/>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892.62055903601981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892.62055903601981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71457.311030827244</v>
      </c>
      <c r="N48" s="272">
        <f>K48*M48</f>
        <v>78603.04213390997</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5058.0782777359409</v>
      </c>
      <c r="N49" s="272">
        <f>K49*M49</f>
        <v>2529.0391388679705</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4947.0446098265011</v>
      </c>
      <c r="N50" s="272">
        <f>K50*M50</f>
        <v>4947.0446098265011</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111528.07542252629</v>
      </c>
      <c r="N51" s="272">
        <f>K51*M51</f>
        <v>111528.07542252629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197607.20130513073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31">
        <f>VLOOKUP(A60,TRANSPORTE!A1:D117,4,FALSE)</f>
        <v>1404.1158416360727</v>
      </c>
      <c r="M60" s="832"/>
      <c r="N60" s="287">
        <f>K60*L60</f>
        <v>1544.52742579968</v>
      </c>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f>N60+N61+N62+N63+N64</f>
        <v>1544.52742579968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v>
      </c>
      <c r="N71" s="395">
        <f>K71/M71</f>
        <v>12518.098999999998</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17852.411180720395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217896.76047068686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43579.352094137372</v>
      </c>
      <c r="M84" s="862"/>
      <c r="N84" s="51"/>
    </row>
    <row r="85" spans="1:14">
      <c r="B85" s="89" t="s">
        <v>973</v>
      </c>
      <c r="C85" s="90"/>
      <c r="D85" s="90"/>
      <c r="E85" s="90"/>
      <c r="F85" s="90"/>
      <c r="G85" s="90"/>
      <c r="H85" s="90"/>
      <c r="I85" s="87"/>
      <c r="J85" s="88"/>
      <c r="K85" s="304">
        <v>0.05</v>
      </c>
      <c r="L85" s="861">
        <f>N79*K85</f>
        <v>10894.838023534343</v>
      </c>
      <c r="M85" s="862"/>
      <c r="N85" s="51"/>
    </row>
    <row r="86" spans="1:14" ht="15.75" thickBot="1">
      <c r="B86" s="91" t="s">
        <v>974</v>
      </c>
      <c r="C86" s="92"/>
      <c r="D86" s="92"/>
      <c r="E86" s="92"/>
      <c r="F86" s="92"/>
      <c r="G86" s="92"/>
      <c r="H86" s="92"/>
      <c r="I86" s="93"/>
      <c r="J86" s="94"/>
      <c r="K86" s="305">
        <v>0.05</v>
      </c>
      <c r="L86" s="863">
        <f>N79*K86</f>
        <v>10894.838023534343</v>
      </c>
      <c r="M86" s="864"/>
      <c r="N86" s="51"/>
    </row>
    <row r="87" spans="1:14" ht="15.75" thickBot="1">
      <c r="B87" s="827" t="s">
        <v>953</v>
      </c>
      <c r="C87" s="828"/>
      <c r="D87" s="828"/>
      <c r="E87" s="828"/>
      <c r="F87" s="828"/>
      <c r="G87" s="828"/>
      <c r="H87" s="828"/>
      <c r="I87" s="828"/>
      <c r="J87" s="828"/>
      <c r="K87" s="828"/>
      <c r="L87" s="828"/>
      <c r="M87" s="829"/>
      <c r="N87" s="52">
        <f>L84+L85+L86</f>
        <v>65369.028141206058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283265.7886118929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28.5" customHeight="1" thickBot="1">
      <c r="A31" t="s">
        <v>1845</v>
      </c>
      <c r="B31" s="80" t="s">
        <v>1701</v>
      </c>
      <c r="C31" s="967" t="s">
        <v>1702</v>
      </c>
      <c r="D31" s="968"/>
      <c r="E31" s="968"/>
      <c r="F31" s="968"/>
      <c r="G31" s="968"/>
      <c r="H31" s="968"/>
      <c r="I31" s="968"/>
      <c r="J31" s="994"/>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11613.462057379369</v>
      </c>
      <c r="N48" s="272">
        <f>K48*M48</f>
        <v>15097.500674593181</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15097.500674593181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1785.2411180720399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16882.74179266522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3376.5483585330439</v>
      </c>
      <c r="M84" s="862"/>
      <c r="N84" s="51"/>
    </row>
    <row r="85" spans="1:14">
      <c r="B85" s="89" t="s">
        <v>973</v>
      </c>
      <c r="C85" s="90"/>
      <c r="D85" s="90"/>
      <c r="E85" s="90"/>
      <c r="F85" s="90"/>
      <c r="G85" s="90"/>
      <c r="H85" s="90"/>
      <c r="I85" s="87"/>
      <c r="J85" s="88"/>
      <c r="K85" s="304">
        <v>0.05</v>
      </c>
      <c r="L85" s="861">
        <f>N79*K85</f>
        <v>844.13708963326098</v>
      </c>
      <c r="M85" s="862"/>
      <c r="N85" s="51"/>
    </row>
    <row r="86" spans="1:14" ht="15.75" thickBot="1">
      <c r="B86" s="91" t="s">
        <v>974</v>
      </c>
      <c r="C86" s="92"/>
      <c r="D86" s="92"/>
      <c r="E86" s="92"/>
      <c r="F86" s="92"/>
      <c r="G86" s="92"/>
      <c r="H86" s="92"/>
      <c r="I86" s="93"/>
      <c r="J86" s="94"/>
      <c r="K86" s="305">
        <v>0.05</v>
      </c>
      <c r="L86" s="863">
        <f>N79*K86</f>
        <v>844.13708963326098</v>
      </c>
      <c r="M86" s="864"/>
      <c r="N86" s="51"/>
    </row>
    <row r="87" spans="1:14" ht="15.75" thickBot="1">
      <c r="B87" s="827" t="s">
        <v>953</v>
      </c>
      <c r="C87" s="828"/>
      <c r="D87" s="828"/>
      <c r="E87" s="828"/>
      <c r="F87" s="828"/>
      <c r="G87" s="828"/>
      <c r="H87" s="828"/>
      <c r="I87" s="828"/>
      <c r="J87" s="828"/>
      <c r="K87" s="828"/>
      <c r="L87" s="828"/>
      <c r="M87" s="829"/>
      <c r="N87" s="52">
        <f>L84+L85+L86</f>
        <v>5064.8225377995659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21947.564330464786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0" customHeight="1" thickBot="1">
      <c r="A31" t="s">
        <v>1845</v>
      </c>
      <c r="B31" s="80" t="s">
        <v>1703</v>
      </c>
      <c r="C31" s="967" t="s">
        <v>1704</v>
      </c>
      <c r="D31" s="968"/>
      <c r="E31" s="968"/>
      <c r="F31" s="968"/>
      <c r="G31" s="968"/>
      <c r="H31" s="968"/>
      <c r="I31" s="968"/>
      <c r="J31" s="994"/>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10615.258389441044</v>
      </c>
      <c r="N48" s="272">
        <f>K48*M48</f>
        <v>13799.835906273358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13799.835906273358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1785.2411180720399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15585.077024345397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3117.0154048690797</v>
      </c>
      <c r="M84" s="862"/>
      <c r="N84" s="51"/>
    </row>
    <row r="85" spans="1:14">
      <c r="B85" s="89" t="s">
        <v>973</v>
      </c>
      <c r="C85" s="90"/>
      <c r="D85" s="90"/>
      <c r="E85" s="90"/>
      <c r="F85" s="90"/>
      <c r="G85" s="90"/>
      <c r="H85" s="90"/>
      <c r="I85" s="87"/>
      <c r="J85" s="88"/>
      <c r="K85" s="304">
        <v>0.05</v>
      </c>
      <c r="L85" s="861">
        <f>N79*K85</f>
        <v>779.25385121726993</v>
      </c>
      <c r="M85" s="862"/>
      <c r="N85" s="51"/>
    </row>
    <row r="86" spans="1:14" ht="15.75" thickBot="1">
      <c r="B86" s="91" t="s">
        <v>974</v>
      </c>
      <c r="C86" s="92"/>
      <c r="D86" s="92"/>
      <c r="E86" s="92"/>
      <c r="F86" s="92"/>
      <c r="G86" s="92"/>
      <c r="H86" s="92"/>
      <c r="I86" s="93"/>
      <c r="J86" s="94"/>
      <c r="K86" s="305">
        <v>0.05</v>
      </c>
      <c r="L86" s="863">
        <f>N79*K86</f>
        <v>779.25385121726993</v>
      </c>
      <c r="M86" s="864"/>
      <c r="N86" s="51"/>
    </row>
    <row r="87" spans="1:14" ht="15.75" thickBot="1">
      <c r="B87" s="827" t="s">
        <v>953</v>
      </c>
      <c r="C87" s="828"/>
      <c r="D87" s="828"/>
      <c r="E87" s="828"/>
      <c r="F87" s="828"/>
      <c r="G87" s="828"/>
      <c r="H87" s="828"/>
      <c r="I87" s="828"/>
      <c r="J87" s="828"/>
      <c r="K87" s="828"/>
      <c r="L87" s="828"/>
      <c r="M87" s="829"/>
      <c r="N87" s="52">
        <f>L84+L85+L86</f>
        <v>4675.5231073036193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20260.600131649015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0.75" customHeight="1" thickBot="1">
      <c r="A31" t="s">
        <v>1845</v>
      </c>
      <c r="B31" s="80" t="s">
        <v>1705</v>
      </c>
      <c r="C31" s="967" t="s">
        <v>2159</v>
      </c>
      <c r="D31" s="968"/>
      <c r="E31" s="968"/>
      <c r="F31" s="968"/>
      <c r="G31" s="968"/>
      <c r="H31" s="968"/>
      <c r="I31" s="968"/>
      <c r="J31" s="994"/>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7"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11613.462057379369</v>
      </c>
      <c r="N48" s="272">
        <f>K48*M48</f>
        <v>15097.500674593181</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15097.500674593181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1785.2411180720399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16882.74179266522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3376.5483585330439</v>
      </c>
      <c r="M84" s="862"/>
      <c r="N84" s="51"/>
    </row>
    <row r="85" spans="1:14">
      <c r="B85" s="89" t="s">
        <v>973</v>
      </c>
      <c r="C85" s="90"/>
      <c r="D85" s="90"/>
      <c r="E85" s="90"/>
      <c r="F85" s="90"/>
      <c r="G85" s="90"/>
      <c r="H85" s="90"/>
      <c r="I85" s="87"/>
      <c r="J85" s="88"/>
      <c r="K85" s="304">
        <v>0.05</v>
      </c>
      <c r="L85" s="861">
        <f>N79*K85</f>
        <v>844.13708963326098</v>
      </c>
      <c r="M85" s="862"/>
      <c r="N85" s="51"/>
    </row>
    <row r="86" spans="1:14" ht="15.75" thickBot="1">
      <c r="B86" s="91" t="s">
        <v>974</v>
      </c>
      <c r="C86" s="92"/>
      <c r="D86" s="92"/>
      <c r="E86" s="92"/>
      <c r="F86" s="92"/>
      <c r="G86" s="92"/>
      <c r="H86" s="92"/>
      <c r="I86" s="93"/>
      <c r="J86" s="94"/>
      <c r="K86" s="305">
        <v>0.05</v>
      </c>
      <c r="L86" s="863">
        <f>N79*K86</f>
        <v>844.13708963326098</v>
      </c>
      <c r="M86" s="864"/>
      <c r="N86" s="51"/>
    </row>
    <row r="87" spans="1:14" ht="15.75" thickBot="1">
      <c r="B87" s="827" t="s">
        <v>953</v>
      </c>
      <c r="C87" s="828"/>
      <c r="D87" s="828"/>
      <c r="E87" s="828"/>
      <c r="F87" s="828"/>
      <c r="G87" s="828"/>
      <c r="H87" s="828"/>
      <c r="I87" s="828"/>
      <c r="J87" s="828"/>
      <c r="K87" s="828"/>
      <c r="L87" s="828"/>
      <c r="M87" s="829"/>
      <c r="N87" s="52">
        <f>L84+L85+L86</f>
        <v>5064.8225377995659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21947.564330464786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30" customHeight="1" thickBot="1">
      <c r="A31" t="s">
        <v>1845</v>
      </c>
      <c r="B31" s="80" t="s">
        <v>1706</v>
      </c>
      <c r="C31" s="967" t="s">
        <v>2160</v>
      </c>
      <c r="D31" s="968"/>
      <c r="E31" s="968"/>
      <c r="F31" s="968"/>
      <c r="G31" s="968"/>
      <c r="H31" s="968"/>
      <c r="I31" s="968"/>
      <c r="J31" s="994"/>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c r="C41" s="848"/>
      <c r="D41" s="848"/>
      <c r="E41" s="38"/>
      <c r="F41" s="39"/>
      <c r="G41" s="39"/>
      <c r="H41" s="40"/>
      <c r="I41" s="36"/>
      <c r="J41" s="37"/>
      <c r="K41" s="279"/>
      <c r="L41" s="276"/>
      <c r="M41" s="401"/>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10615.258389441044</v>
      </c>
      <c r="N48" s="272">
        <f>K48*M48</f>
        <v>13799.835906273358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13799.835906273358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200</v>
      </c>
      <c r="N71" s="395">
        <f>K71/M71</f>
        <v>1251.8099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1785.2411180720399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15585.077024345397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3117.0154048690797</v>
      </c>
      <c r="M84" s="862"/>
      <c r="N84" s="51"/>
    </row>
    <row r="85" spans="1:14">
      <c r="B85" s="89" t="s">
        <v>973</v>
      </c>
      <c r="C85" s="90"/>
      <c r="D85" s="90"/>
      <c r="E85" s="90"/>
      <c r="F85" s="90"/>
      <c r="G85" s="90"/>
      <c r="H85" s="90"/>
      <c r="I85" s="87"/>
      <c r="J85" s="88"/>
      <c r="K85" s="304">
        <v>0.05</v>
      </c>
      <c r="L85" s="861">
        <f>N79*K85</f>
        <v>779.25385121726993</v>
      </c>
      <c r="M85" s="862"/>
      <c r="N85" s="51"/>
    </row>
    <row r="86" spans="1:14" ht="15.75" thickBot="1">
      <c r="B86" s="91" t="s">
        <v>974</v>
      </c>
      <c r="C86" s="92"/>
      <c r="D86" s="92"/>
      <c r="E86" s="92"/>
      <c r="F86" s="92"/>
      <c r="G86" s="92"/>
      <c r="H86" s="92"/>
      <c r="I86" s="93"/>
      <c r="J86" s="94"/>
      <c r="K86" s="305">
        <v>0.05</v>
      </c>
      <c r="L86" s="863">
        <f>N79*K86</f>
        <v>779.25385121726993</v>
      </c>
      <c r="M86" s="864"/>
      <c r="N86" s="51"/>
    </row>
    <row r="87" spans="1:14" ht="15.75" thickBot="1">
      <c r="B87" s="827" t="s">
        <v>953</v>
      </c>
      <c r="C87" s="828"/>
      <c r="D87" s="828"/>
      <c r="E87" s="828"/>
      <c r="F87" s="828"/>
      <c r="G87" s="828"/>
      <c r="H87" s="828"/>
      <c r="I87" s="828"/>
      <c r="J87" s="828"/>
      <c r="K87" s="828"/>
      <c r="L87" s="828"/>
      <c r="M87" s="829"/>
      <c r="N87" s="52">
        <f>L84+L85+L86</f>
        <v>4675.5231073036193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20260.600131649015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152</v>
      </c>
      <c r="B36" s="840" t="str">
        <f>VLOOKUP(A36,EQUIPOS!A6:D154,3,FALSE)</f>
        <v xml:space="preserve">Carrotanque de agua(1000 Galones) </v>
      </c>
      <c r="C36" s="841"/>
      <c r="D36" s="841"/>
      <c r="E36" s="841"/>
      <c r="F36" s="841"/>
      <c r="G36" s="841"/>
      <c r="H36" s="842"/>
      <c r="I36" s="267"/>
      <c r="J36" s="268"/>
      <c r="K36" s="269">
        <f>VLOOKUP(A36,EQUIPOS!A6:D163,4,FALSE)</f>
        <v>78034.443628457273</v>
      </c>
      <c r="L36" s="270"/>
      <c r="M36" s="336">
        <v>15</v>
      </c>
      <c r="N36" s="272">
        <f>K36/M36</f>
        <v>5202.296241897152</v>
      </c>
    </row>
    <row r="37" spans="1:14">
      <c r="A37" s="113" t="s">
        <v>174</v>
      </c>
      <c r="B37" s="840" t="str">
        <f>VLOOKUP(A37,EQUIPOS!A7:D154,3,FALSE)</f>
        <v>Compactador vibratorio tipo DD-20</v>
      </c>
      <c r="C37" s="841"/>
      <c r="D37" s="841"/>
      <c r="E37" s="841"/>
      <c r="F37" s="841"/>
      <c r="G37" s="841"/>
      <c r="H37" s="842"/>
      <c r="I37" s="421"/>
      <c r="J37" s="422"/>
      <c r="K37" s="269">
        <f>VLOOKUP(A37,EQUIPOS!A7:D164,4,FALSE)</f>
        <v>76685.677180973726</v>
      </c>
      <c r="L37" s="335"/>
      <c r="M37" s="336">
        <v>15</v>
      </c>
      <c r="N37" s="272">
        <f>K37/M37</f>
        <v>5112.3784787315817</v>
      </c>
    </row>
    <row r="38" spans="1:14">
      <c r="A38" s="113" t="s">
        <v>269</v>
      </c>
      <c r="B38" s="840" t="str">
        <f>VLOOKUP(A38,EQUIPOS!A8:D154,3,FALSE)</f>
        <v>Motoniveladora  potencia 215 HP, ancho de cuchilla 4,27 m, peso 18 ton.</v>
      </c>
      <c r="C38" s="841"/>
      <c r="D38" s="841"/>
      <c r="E38" s="841"/>
      <c r="F38" s="841"/>
      <c r="G38" s="841"/>
      <c r="H38" s="842"/>
      <c r="I38" s="328"/>
      <c r="J38" s="330"/>
      <c r="K38" s="269">
        <f>VLOOKUP(A38,EQUIPOS!A8:D165,4,FALSE)</f>
        <v>191810.2758371355</v>
      </c>
      <c r="L38" s="423"/>
      <c r="M38" s="424">
        <v>15</v>
      </c>
      <c r="N38" s="272">
        <f>K38/M38</f>
        <v>12787.3517224757</v>
      </c>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0.02</v>
      </c>
      <c r="N41" s="344">
        <f>N75*M41</f>
        <v>49.076288102401321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SUM(N36:N41)</f>
        <v>23151.102731206836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15138.782951417039</v>
      </c>
      <c r="N48" s="272">
        <f>K48*M48</f>
        <v>19680.417836842153</v>
      </c>
    </row>
    <row r="49" spans="1:14">
      <c r="A49" s="166" t="s">
        <v>774</v>
      </c>
      <c r="B49" s="43" t="str">
        <f>VLOOKUP(A49,MATERIALES!A6:D373,3,FALSE)</f>
        <v>Agua</v>
      </c>
      <c r="C49" s="425"/>
      <c r="D49" s="425"/>
      <c r="E49" s="425"/>
      <c r="F49" s="425"/>
      <c r="G49" s="425"/>
      <c r="H49" s="425"/>
      <c r="I49" s="425"/>
      <c r="J49" s="311" t="s">
        <v>422</v>
      </c>
      <c r="K49" s="397">
        <v>30</v>
      </c>
      <c r="L49" s="421"/>
      <c r="M49" s="402">
        <f>VLOOKUP(A49,MATERIALES!A6:D397,4,FALSE)</f>
        <v>1.4291462206165451</v>
      </c>
      <c r="N49" s="272">
        <f>K49*M49</f>
        <v>42.874386618496352</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833" t="s">
        <v>953</v>
      </c>
      <c r="C53" s="834"/>
      <c r="D53" s="834"/>
      <c r="E53" s="834"/>
      <c r="F53" s="834"/>
      <c r="G53" s="834"/>
      <c r="H53" s="834"/>
      <c r="I53" s="834"/>
      <c r="J53" s="834"/>
      <c r="K53" s="834"/>
      <c r="L53" s="834"/>
      <c r="M53" s="835"/>
      <c r="N53" s="104">
        <f>SUM(N48:N52)</f>
        <v>19723.292223460649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30" t="s">
        <v>961</v>
      </c>
      <c r="M57" s="803"/>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831">
        <f>VLOOKUP(A58,TRANSPORTE!A1:D117,4,FALSE)</f>
        <v>1404.1158416360727</v>
      </c>
      <c r="M58" s="832"/>
      <c r="N58" s="287">
        <f>K58*L58</f>
        <v>1825.3505941268945</v>
      </c>
    </row>
    <row r="59" spans="1:14">
      <c r="B59" s="46"/>
      <c r="C59" s="47"/>
      <c r="D59" s="47"/>
      <c r="E59" s="47"/>
      <c r="F59" s="47"/>
      <c r="G59" s="4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6"/>
      <c r="M63" s="817"/>
      <c r="N63" s="127"/>
    </row>
    <row r="64" spans="1:14" ht="15.75" thickBot="1">
      <c r="B64" s="833" t="s">
        <v>953</v>
      </c>
      <c r="C64" s="834"/>
      <c r="D64" s="834"/>
      <c r="E64" s="834"/>
      <c r="F64" s="834"/>
      <c r="G64" s="834"/>
      <c r="H64" s="834"/>
      <c r="I64" s="834"/>
      <c r="J64" s="834"/>
      <c r="K64" s="834"/>
      <c r="L64" s="834"/>
      <c r="M64" s="835"/>
      <c r="N64" s="104">
        <f>N58+N59+N60+N61+N62</f>
        <v>1825.3505941268945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3" t="s">
        <v>963</v>
      </c>
      <c r="C68" s="854"/>
      <c r="D68" s="854"/>
      <c r="E68" s="854"/>
      <c r="F68" s="854"/>
      <c r="G68" s="854"/>
      <c r="H68" s="854"/>
      <c r="I68" s="73" t="s">
        <v>964</v>
      </c>
      <c r="J68" s="75" t="s">
        <v>1410</v>
      </c>
      <c r="K68" s="74" t="s">
        <v>966</v>
      </c>
      <c r="L68" s="855" t="s">
        <v>950</v>
      </c>
      <c r="M68" s="979"/>
      <c r="N68" s="98" t="s">
        <v>951</v>
      </c>
    </row>
    <row r="69" spans="1:15">
      <c r="A69" s="167" t="s">
        <v>9</v>
      </c>
      <c r="B69" s="49" t="str">
        <f>VLOOKUP(A69,'MANO DE OBRA'!A8:D68,3,FALSE)</f>
        <v>Obrero (3)</v>
      </c>
      <c r="C69" s="47"/>
      <c r="D69" s="47"/>
      <c r="E69" s="47"/>
      <c r="F69" s="47"/>
      <c r="G69" s="47"/>
      <c r="H69" s="47"/>
      <c r="I69" s="292">
        <f>K69/J69*100</f>
        <v>101498.09999999999</v>
      </c>
      <c r="J69" s="293">
        <v>185</v>
      </c>
      <c r="K69" s="294">
        <f>VLOOKUP(A69,'MANO DE OBRA'!A8:D99,4,FALSE)</f>
        <v>187771.48499999999</v>
      </c>
      <c r="L69" s="50"/>
      <c r="M69" s="434">
        <v>120</v>
      </c>
      <c r="N69" s="395">
        <f>K69/M69</f>
        <v>1564.7623749999998</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4"/>
      <c r="C74" s="815"/>
      <c r="D74" s="815"/>
      <c r="E74" s="815"/>
      <c r="F74" s="815"/>
      <c r="G74" s="815"/>
      <c r="H74" s="815"/>
      <c r="I74" s="126"/>
      <c r="J74" s="126"/>
      <c r="K74" s="126"/>
      <c r="L74" s="915"/>
      <c r="M74" s="915"/>
      <c r="N74" s="45"/>
    </row>
    <row r="75" spans="1:15" ht="15.75" thickBot="1">
      <c r="B75" s="833" t="s">
        <v>953</v>
      </c>
      <c r="C75" s="834"/>
      <c r="D75" s="834"/>
      <c r="E75" s="834"/>
      <c r="F75" s="834"/>
      <c r="G75" s="834"/>
      <c r="H75" s="834"/>
      <c r="I75" s="834"/>
      <c r="J75" s="834"/>
      <c r="K75" s="834"/>
      <c r="L75" s="834"/>
      <c r="M75" s="835"/>
      <c r="N75" s="301">
        <f>SUM(N69:N74)</f>
        <v>2453.8144051200661</v>
      </c>
    </row>
    <row r="76" spans="1:15" ht="15.75" thickBot="1">
      <c r="B76" s="33"/>
      <c r="C76" s="34"/>
      <c r="D76" s="34"/>
      <c r="E76" s="34"/>
      <c r="F76" s="34"/>
      <c r="G76" s="34"/>
      <c r="H76" s="34"/>
      <c r="I76" s="34"/>
      <c r="J76" s="34"/>
      <c r="K76" s="34"/>
      <c r="L76" s="34"/>
      <c r="M76" s="34"/>
      <c r="N76" s="35"/>
    </row>
    <row r="77" spans="1:15" ht="15.75" thickBot="1">
      <c r="B77" s="827" t="s">
        <v>967</v>
      </c>
      <c r="C77" s="828"/>
      <c r="D77" s="828"/>
      <c r="E77" s="828"/>
      <c r="F77" s="828"/>
      <c r="G77" s="828"/>
      <c r="H77" s="828"/>
      <c r="I77" s="828"/>
      <c r="J77" s="828"/>
      <c r="K77" s="828"/>
      <c r="L77" s="828"/>
      <c r="M77" s="829"/>
      <c r="N77" s="99">
        <f>N43+N53+N64+N75</f>
        <v>47153.559953914446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8" t="s">
        <v>969</v>
      </c>
      <c r="C81" s="819"/>
      <c r="D81" s="819"/>
      <c r="E81" s="819"/>
      <c r="F81" s="819"/>
      <c r="G81" s="819"/>
      <c r="H81" s="819"/>
      <c r="I81" s="314"/>
      <c r="J81" s="334"/>
      <c r="K81" s="302" t="s">
        <v>970</v>
      </c>
      <c r="L81" s="857" t="s">
        <v>971</v>
      </c>
      <c r="M81" s="858"/>
      <c r="N81" s="303"/>
    </row>
    <row r="82" spans="1:14">
      <c r="B82" s="859" t="s">
        <v>972</v>
      </c>
      <c r="C82" s="860"/>
      <c r="D82" s="860"/>
      <c r="E82" s="860"/>
      <c r="F82" s="860"/>
      <c r="G82" s="860"/>
      <c r="H82" s="860"/>
      <c r="I82" s="87"/>
      <c r="J82" s="88"/>
      <c r="K82" s="304">
        <v>0.2</v>
      </c>
      <c r="L82" s="861">
        <f>N77*K82</f>
        <v>9430.7119907828892</v>
      </c>
      <c r="M82" s="862"/>
      <c r="N82" s="51"/>
    </row>
    <row r="83" spans="1:14">
      <c r="B83" s="89" t="s">
        <v>973</v>
      </c>
      <c r="C83" s="90"/>
      <c r="D83" s="90"/>
      <c r="E83" s="90"/>
      <c r="F83" s="90"/>
      <c r="G83" s="90"/>
      <c r="H83" s="90"/>
      <c r="I83" s="87"/>
      <c r="J83" s="88"/>
      <c r="K83" s="304">
        <v>0.05</v>
      </c>
      <c r="L83" s="861">
        <f>N77*K83</f>
        <v>2357.6779976957223</v>
      </c>
      <c r="M83" s="862"/>
      <c r="N83" s="51"/>
    </row>
    <row r="84" spans="1:14" ht="15.75" thickBot="1">
      <c r="B84" s="91" t="s">
        <v>974</v>
      </c>
      <c r="C84" s="92"/>
      <c r="D84" s="92"/>
      <c r="E84" s="92"/>
      <c r="F84" s="92"/>
      <c r="G84" s="92"/>
      <c r="H84" s="92"/>
      <c r="I84" s="93"/>
      <c r="J84" s="94"/>
      <c r="K84" s="305">
        <v>0.05</v>
      </c>
      <c r="L84" s="863">
        <f>N77*K84</f>
        <v>2357.6779976957223</v>
      </c>
      <c r="M84" s="864"/>
      <c r="N84" s="51"/>
    </row>
    <row r="85" spans="1:14" ht="15.75" thickBot="1">
      <c r="B85" s="827" t="s">
        <v>953</v>
      </c>
      <c r="C85" s="828"/>
      <c r="D85" s="828"/>
      <c r="E85" s="828"/>
      <c r="F85" s="828"/>
      <c r="G85" s="828"/>
      <c r="H85" s="828"/>
      <c r="I85" s="828"/>
      <c r="J85" s="828"/>
      <c r="K85" s="828"/>
      <c r="L85" s="828"/>
      <c r="M85" s="829"/>
      <c r="N85" s="52">
        <f>L82+L83+L84</f>
        <v>14146.067986174334</v>
      </c>
    </row>
    <row r="86" spans="1:14" ht="15.75" thickBot="1">
      <c r="B86" s="33"/>
      <c r="C86" s="34"/>
      <c r="D86" s="34"/>
      <c r="E86" s="34"/>
      <c r="F86" s="34"/>
      <c r="G86" s="34"/>
      <c r="H86" s="34"/>
      <c r="I86" s="34"/>
      <c r="J86" s="34"/>
      <c r="K86" s="34"/>
      <c r="L86" s="34"/>
      <c r="M86" s="34"/>
      <c r="N86" s="35"/>
    </row>
    <row r="87" spans="1:14" ht="15.75" thickBot="1">
      <c r="A87" t="s">
        <v>2016</v>
      </c>
      <c r="B87" s="827" t="s">
        <v>975</v>
      </c>
      <c r="C87" s="828"/>
      <c r="D87" s="828"/>
      <c r="E87" s="828"/>
      <c r="F87" s="828"/>
      <c r="G87" s="828"/>
      <c r="H87" s="828"/>
      <c r="I87" s="828"/>
      <c r="J87" s="828"/>
      <c r="K87" s="828"/>
      <c r="L87" s="828"/>
      <c r="M87" s="829"/>
      <c r="N87" s="188">
        <f>N77+N85</f>
        <v>61299.62794008878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9" t="s">
        <v>2218</v>
      </c>
      <c r="C104" s="970"/>
      <c r="D104" s="970"/>
      <c r="E104" s="970"/>
      <c r="F104" s="970"/>
      <c r="G104" s="970"/>
      <c r="H104" s="970"/>
      <c r="I104" s="970"/>
      <c r="J104" s="970"/>
      <c r="K104" s="970"/>
      <c r="L104" s="970"/>
      <c r="M104" s="970"/>
      <c r="N104" s="971"/>
    </row>
    <row r="105" spans="2:14" ht="15" customHeight="1">
      <c r="B105" s="969"/>
      <c r="C105" s="970"/>
      <c r="D105" s="970"/>
      <c r="E105" s="970"/>
      <c r="F105" s="970"/>
      <c r="G105" s="970"/>
      <c r="H105" s="970"/>
      <c r="I105" s="970"/>
      <c r="J105" s="970"/>
      <c r="K105" s="970"/>
      <c r="L105" s="970"/>
      <c r="M105" s="970"/>
      <c r="N105" s="971"/>
    </row>
    <row r="106" spans="2:14" ht="30" customHeight="1">
      <c r="B106" s="972" t="s">
        <v>2219</v>
      </c>
      <c r="C106" s="973"/>
      <c r="D106" s="973"/>
      <c r="E106" s="973"/>
      <c r="F106" s="973"/>
      <c r="G106" s="973"/>
      <c r="H106" s="973"/>
      <c r="I106" s="973"/>
      <c r="J106" s="973"/>
      <c r="K106" s="973"/>
      <c r="L106" s="973"/>
      <c r="M106" s="973"/>
      <c r="N106" s="974"/>
    </row>
    <row r="107" spans="2:14">
      <c r="B107" s="972"/>
      <c r="C107" s="973"/>
      <c r="D107" s="973"/>
      <c r="E107" s="973"/>
      <c r="F107" s="973"/>
      <c r="G107" s="973"/>
      <c r="H107" s="973"/>
      <c r="I107" s="973"/>
      <c r="J107" s="973"/>
      <c r="K107" s="973"/>
      <c r="L107" s="973"/>
      <c r="M107" s="973"/>
      <c r="N107" s="974"/>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5"/>
      <c r="K117" s="975"/>
      <c r="L117" s="975"/>
      <c r="M117" s="975"/>
      <c r="N117" s="976"/>
    </row>
    <row r="118" spans="2:14" ht="15.75" thickBot="1">
      <c r="B118" s="419" t="s">
        <v>2221</v>
      </c>
      <c r="C118" s="420"/>
      <c r="D118" s="420"/>
      <c r="E118" s="259"/>
      <c r="F118" s="259"/>
      <c r="G118" s="259"/>
      <c r="H118" s="259"/>
      <c r="I118" s="259"/>
      <c r="J118" s="977"/>
      <c r="K118" s="977"/>
      <c r="L118" s="977"/>
      <c r="M118" s="977"/>
      <c r="N118"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106.68624361440799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7" t="s">
        <v>1709</v>
      </c>
      <c r="B48" s="43" t="str">
        <f>VLOOKUP(A48,MATERIALES!A5:D373,3,FALSE)</f>
        <v>Impermeabilizante para concreto</v>
      </c>
      <c r="C48" s="281"/>
      <c r="D48" s="281"/>
      <c r="E48" s="281"/>
      <c r="F48" s="281"/>
      <c r="G48" s="281"/>
      <c r="H48" s="281"/>
      <c r="I48" s="268"/>
      <c r="J48" s="311" t="str">
        <f>VLOOKUP(A48,MATERIALES!A4:D640,2,FALSE)</f>
        <v>kg</v>
      </c>
      <c r="K48" s="442">
        <v>0.7</v>
      </c>
      <c r="L48" s="267"/>
      <c r="M48" s="402">
        <f>VLOOKUP(A48,MATERIALES!A5:D396,4,FALSE)</f>
        <v>13833.083869853988</v>
      </c>
      <c r="N48" s="272">
        <f>K48*M48</f>
        <v>9683.1587088977903</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9683.1587088977903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45"/>
    </row>
    <row r="77" spans="1:15" ht="15.75" thickBot="1">
      <c r="B77" s="833" t="s">
        <v>953</v>
      </c>
      <c r="C77" s="834"/>
      <c r="D77" s="834"/>
      <c r="E77" s="834"/>
      <c r="F77" s="834"/>
      <c r="G77" s="834"/>
      <c r="H77" s="834"/>
      <c r="I77" s="834"/>
      <c r="J77" s="834"/>
      <c r="K77" s="834"/>
      <c r="L77" s="834"/>
      <c r="M77" s="835"/>
      <c r="N77" s="301">
        <f>SUM(N71:N76)</f>
        <v>2133.7248722881595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11923.569824800357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2384.7139649600717</v>
      </c>
      <c r="M84" s="862"/>
      <c r="N84" s="51"/>
    </row>
    <row r="85" spans="1:14">
      <c r="B85" s="89" t="s">
        <v>973</v>
      </c>
      <c r="C85" s="90"/>
      <c r="D85" s="90"/>
      <c r="E85" s="90"/>
      <c r="F85" s="90"/>
      <c r="G85" s="90"/>
      <c r="H85" s="90"/>
      <c r="I85" s="87"/>
      <c r="J85" s="88"/>
      <c r="K85" s="304">
        <v>0.05</v>
      </c>
      <c r="L85" s="861">
        <f>N79*K85</f>
        <v>596.17849124001793</v>
      </c>
      <c r="M85" s="862"/>
      <c r="N85" s="51"/>
    </row>
    <row r="86" spans="1:14" ht="15.75" thickBot="1">
      <c r="B86" s="91" t="s">
        <v>974</v>
      </c>
      <c r="C86" s="92"/>
      <c r="D86" s="92"/>
      <c r="E86" s="92"/>
      <c r="F86" s="92"/>
      <c r="G86" s="92"/>
      <c r="H86" s="92"/>
      <c r="I86" s="93"/>
      <c r="J86" s="94"/>
      <c r="K86" s="305">
        <v>0.05</v>
      </c>
      <c r="L86" s="863">
        <f>N79*K86</f>
        <v>596.17849124001793</v>
      </c>
      <c r="M86" s="864"/>
      <c r="N86" s="51"/>
    </row>
    <row r="87" spans="1:14" ht="15.75" thickBot="1">
      <c r="B87" s="827" t="s">
        <v>953</v>
      </c>
      <c r="C87" s="828"/>
      <c r="D87" s="828"/>
      <c r="E87" s="828"/>
      <c r="F87" s="828"/>
      <c r="G87" s="828"/>
      <c r="H87" s="828"/>
      <c r="I87" s="828"/>
      <c r="J87" s="828"/>
      <c r="K87" s="828"/>
      <c r="L87" s="828"/>
      <c r="M87" s="829"/>
      <c r="N87" s="52">
        <f>L84+L85+L86</f>
        <v>3577.0709474401078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52">
        <f>N79+N87</f>
        <v>15500.640772240466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579.66808403601988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579.66808403601988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7" t="s">
        <v>479</v>
      </c>
      <c r="B48" s="43" t="str">
        <f>VLOOKUP(A48,MATERIALES!A5:D373,3,FALSE)</f>
        <v>Imprimante y puente de adherencia</v>
      </c>
      <c r="C48" s="281"/>
      <c r="D48" s="281"/>
      <c r="E48" s="281"/>
      <c r="F48" s="281"/>
      <c r="G48" s="281"/>
      <c r="H48" s="281"/>
      <c r="I48" s="281"/>
      <c r="J48" s="311" t="str">
        <f>VLOOKUP(A48,MATERIALES!A4:D640,2,FALSE)</f>
        <v>kg</v>
      </c>
      <c r="K48" s="443">
        <v>0.2</v>
      </c>
      <c r="L48" s="267"/>
      <c r="M48" s="402">
        <f>VLOOKUP(A48,MATERIALES!A5:D396,4,FALSE)</f>
        <v>88175.268853756905</v>
      </c>
      <c r="N48" s="272">
        <f>K48*M48</f>
        <v>17635.053770751383</v>
      </c>
    </row>
    <row r="49" spans="1:14">
      <c r="A49" s="166" t="s">
        <v>481</v>
      </c>
      <c r="B49" s="43" t="str">
        <f>VLOOKUP(A49,MATERIALES!A6:D373,3,FALSE)</f>
        <v>Láminas impermeabilizantes</v>
      </c>
      <c r="C49" s="425"/>
      <c r="D49" s="425"/>
      <c r="E49" s="425"/>
      <c r="F49" s="425"/>
      <c r="G49" s="425"/>
      <c r="H49" s="425"/>
      <c r="I49" s="425"/>
      <c r="J49" s="50" t="str">
        <f>VLOOKUP(A49,MATERIALES!A5:D641,2,FALSE)</f>
        <v>m2</v>
      </c>
      <c r="K49" s="397">
        <v>1.05</v>
      </c>
      <c r="L49" s="421"/>
      <c r="M49" s="402">
        <f>VLOOKUP(A49,MATERIALES!A6:D397,4,FALSE)</f>
        <v>1826.4577346575445</v>
      </c>
      <c r="N49" s="272">
        <f>K49*M49</f>
        <v>1917.7806213904219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3" t="s">
        <v>953</v>
      </c>
      <c r="C55" s="834"/>
      <c r="D55" s="834"/>
      <c r="E55" s="834"/>
      <c r="F55" s="834"/>
      <c r="G55" s="834"/>
      <c r="H55" s="834"/>
      <c r="I55" s="834"/>
      <c r="J55" s="834"/>
      <c r="K55" s="834"/>
      <c r="L55" s="834"/>
      <c r="M55" s="835"/>
      <c r="N55" s="104">
        <f>SUM(N48:N54)</f>
        <v>19552.834392141805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6"/>
      <c r="M65" s="817"/>
      <c r="N65" s="127"/>
    </row>
    <row r="66" spans="1:15" ht="15.75" thickBot="1">
      <c r="B66" s="833" t="s">
        <v>953</v>
      </c>
      <c r="C66" s="834"/>
      <c r="D66" s="834"/>
      <c r="E66" s="834"/>
      <c r="F66" s="834"/>
      <c r="G66" s="834"/>
      <c r="H66" s="834"/>
      <c r="I66" s="834"/>
      <c r="J66" s="834"/>
      <c r="K66" s="834"/>
      <c r="L66" s="834"/>
      <c r="M66" s="835"/>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20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4"/>
      <c r="C76" s="815"/>
      <c r="D76" s="815"/>
      <c r="E76" s="815"/>
      <c r="F76" s="815"/>
      <c r="G76" s="815"/>
      <c r="H76" s="815"/>
      <c r="I76" s="126"/>
      <c r="J76" s="126"/>
      <c r="K76" s="126"/>
      <c r="L76" s="915"/>
      <c r="M76" s="915"/>
      <c r="N76" s="127"/>
    </row>
    <row r="77" spans="1:15" ht="15.75" thickBot="1">
      <c r="B77" s="833" t="s">
        <v>953</v>
      </c>
      <c r="C77" s="834"/>
      <c r="D77" s="834"/>
      <c r="E77" s="834"/>
      <c r="F77" s="834"/>
      <c r="G77" s="834"/>
      <c r="H77" s="834"/>
      <c r="I77" s="834"/>
      <c r="J77" s="834"/>
      <c r="K77" s="834"/>
      <c r="L77" s="834"/>
      <c r="M77" s="835"/>
      <c r="N77" s="460">
        <f>SUM(N71:N76)</f>
        <v>11593.361680720398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31725.864156898224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6345.1728313796448</v>
      </c>
      <c r="M84" s="862"/>
      <c r="N84" s="51"/>
    </row>
    <row r="85" spans="1:14">
      <c r="B85" s="89" t="s">
        <v>973</v>
      </c>
      <c r="C85" s="90"/>
      <c r="D85" s="90"/>
      <c r="E85" s="90"/>
      <c r="F85" s="90"/>
      <c r="G85" s="90"/>
      <c r="H85" s="90"/>
      <c r="I85" s="87"/>
      <c r="J85" s="88"/>
      <c r="K85" s="304">
        <v>0.05</v>
      </c>
      <c r="L85" s="861">
        <f>N79*K85</f>
        <v>1586.2932078449112</v>
      </c>
      <c r="M85" s="862"/>
      <c r="N85" s="51"/>
    </row>
    <row r="86" spans="1:14" ht="15.75" thickBot="1">
      <c r="B86" s="91" t="s">
        <v>974</v>
      </c>
      <c r="C86" s="92"/>
      <c r="D86" s="92"/>
      <c r="E86" s="92"/>
      <c r="F86" s="92"/>
      <c r="G86" s="92"/>
      <c r="H86" s="92"/>
      <c r="I86" s="93"/>
      <c r="J86" s="94"/>
      <c r="K86" s="305">
        <v>0.05</v>
      </c>
      <c r="L86" s="863">
        <f>N79*K86</f>
        <v>1586.2932078449112</v>
      </c>
      <c r="M86" s="864"/>
      <c r="N86" s="51"/>
    </row>
    <row r="87" spans="1:14" ht="15.75" thickBot="1">
      <c r="B87" s="827" t="s">
        <v>953</v>
      </c>
      <c r="C87" s="828"/>
      <c r="D87" s="828"/>
      <c r="E87" s="828"/>
      <c r="F87" s="828"/>
      <c r="G87" s="828"/>
      <c r="H87" s="828"/>
      <c r="I87" s="828"/>
      <c r="J87" s="828"/>
      <c r="K87" s="828"/>
      <c r="L87" s="828"/>
      <c r="M87" s="829"/>
      <c r="N87" s="52">
        <f>L84+L85+L86</f>
        <v>9517.7592470694672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41243.623403967693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8.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46820.666177074359</v>
      </c>
      <c r="L36" s="270"/>
      <c r="M36" s="336">
        <v>1500</v>
      </c>
      <c r="N36" s="272">
        <f>K36/M36</f>
        <v>31.213777451382906</v>
      </c>
    </row>
    <row r="37" spans="1:14">
      <c r="A37" s="113" t="s">
        <v>361</v>
      </c>
      <c r="B37" s="840" t="str">
        <f>VLOOKUP(A37,EQUIPOS!A7:D154,3,FALSE)</f>
        <v>Vehículo delineador</v>
      </c>
      <c r="C37" s="841"/>
      <c r="D37" s="841"/>
      <c r="E37" s="841"/>
      <c r="F37" s="841"/>
      <c r="G37" s="841"/>
      <c r="H37" s="842"/>
      <c r="I37" s="421"/>
      <c r="J37" s="422"/>
      <c r="K37" s="269">
        <f>VLOOKUP(A37,EQUIPOS!A7:D164,4,FALSE)</f>
        <v>242543.08761294329</v>
      </c>
      <c r="L37" s="335"/>
      <c r="M37" s="336">
        <v>1500</v>
      </c>
      <c r="N37" s="272">
        <f>K37/M37</f>
        <v>161.6953917419622</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0.24538144051200664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193.1545506338571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4.5999999999999999E-2</v>
      </c>
      <c r="L48" s="267"/>
      <c r="M48" s="402">
        <f>VLOOKUP(A48,MATERIALES!A5:D396,4,FALSE)</f>
        <v>5652.8229741617497</v>
      </c>
      <c r="N48" s="272">
        <f>K48*M48</f>
        <v>260.02985681144048</v>
      </c>
    </row>
    <row r="49" spans="1:14">
      <c r="A49" s="166" t="s">
        <v>605</v>
      </c>
      <c r="B49" s="43" t="str">
        <f>VLOOKUP(A49,MATERIALES!A6:D373,3,FALSE)</f>
        <v>Pintura acrílica pura para tráfico</v>
      </c>
      <c r="C49" s="425"/>
      <c r="D49" s="425"/>
      <c r="E49" s="425"/>
      <c r="F49" s="425"/>
      <c r="G49" s="425"/>
      <c r="H49" s="425"/>
      <c r="I49" s="425"/>
      <c r="J49" s="312" t="str">
        <f>VLOOKUP(A49,MATERIALES!A5:D641,2,FALSE)</f>
        <v>gal</v>
      </c>
      <c r="K49" s="397">
        <v>1.4E-2</v>
      </c>
      <c r="L49" s="421"/>
      <c r="M49" s="402">
        <f>VLOOKUP(A49,MATERIALES!A6:D397,4,FALSE)</f>
        <v>68950.808428515156</v>
      </c>
      <c r="N49" s="272">
        <f>K49*M49</f>
        <v>965.31131799921218</v>
      </c>
    </row>
    <row r="50" spans="1:14">
      <c r="A50" s="166" t="s">
        <v>841</v>
      </c>
      <c r="B50" s="43" t="str">
        <f>VLOOKUP(A50,MATERIALES!A6:D373,3,FALSE)</f>
        <v>Disolvente para pintura Trafico (acrílico)</v>
      </c>
      <c r="C50" s="425"/>
      <c r="D50" s="425"/>
      <c r="E50" s="425"/>
      <c r="F50" s="425"/>
      <c r="G50" s="425"/>
      <c r="H50" s="425"/>
      <c r="I50" s="425"/>
      <c r="J50" s="312" t="str">
        <f>VLOOKUP(A50,MATERIALES!A6:D642,2,FALSE)</f>
        <v>gal</v>
      </c>
      <c r="K50" s="444">
        <v>4.2999999999999999E-4</v>
      </c>
      <c r="L50" s="421"/>
      <c r="M50" s="402">
        <f>VLOOKUP(A50,MATERIALES!A6:D398,4,FALSE)</f>
        <v>26463.951297887677</v>
      </c>
      <c r="N50" s="272">
        <f>K50*M50</f>
        <v>11.379499058091701</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1236.7206738687444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12000</v>
      </c>
      <c r="N71" s="395">
        <f>K71/M71</f>
        <v>15.647623749999999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24.538144051200664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1454.413368553802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290.8826737107604</v>
      </c>
      <c r="M84" s="862"/>
      <c r="N84" s="51"/>
    </row>
    <row r="85" spans="1:14">
      <c r="B85" s="89" t="s">
        <v>973</v>
      </c>
      <c r="C85" s="90"/>
      <c r="D85" s="90"/>
      <c r="E85" s="90"/>
      <c r="F85" s="90"/>
      <c r="G85" s="90"/>
      <c r="H85" s="90"/>
      <c r="I85" s="87"/>
      <c r="J85" s="88"/>
      <c r="K85" s="304">
        <v>0.05</v>
      </c>
      <c r="L85" s="861">
        <f>N79*K85</f>
        <v>72.7206684276901</v>
      </c>
      <c r="M85" s="862"/>
      <c r="N85" s="51"/>
    </row>
    <row r="86" spans="1:14" ht="15.75" thickBot="1">
      <c r="B86" s="91" t="s">
        <v>974</v>
      </c>
      <c r="C86" s="92"/>
      <c r="D86" s="92"/>
      <c r="E86" s="92"/>
      <c r="F86" s="92"/>
      <c r="G86" s="92"/>
      <c r="H86" s="92"/>
      <c r="I86" s="93"/>
      <c r="J86" s="94"/>
      <c r="K86" s="305">
        <v>0.05</v>
      </c>
      <c r="L86" s="863">
        <f>N79*K86</f>
        <v>72.7206684276901</v>
      </c>
      <c r="M86" s="864"/>
      <c r="N86" s="51"/>
    </row>
    <row r="87" spans="1:14" ht="15.75" thickBot="1">
      <c r="B87" s="827" t="s">
        <v>953</v>
      </c>
      <c r="C87" s="828"/>
      <c r="D87" s="828"/>
      <c r="E87" s="828"/>
      <c r="F87" s="828"/>
      <c r="G87" s="828"/>
      <c r="H87" s="828"/>
      <c r="I87" s="828"/>
      <c r="J87" s="828"/>
      <c r="K87" s="828"/>
      <c r="L87" s="828"/>
      <c r="M87" s="829"/>
      <c r="N87" s="52">
        <f>L84+L85+L86</f>
        <v>436.3240105661406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1890.7373791199425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46820.666177074359</v>
      </c>
      <c r="L36" s="270"/>
      <c r="M36" s="336">
        <v>1200</v>
      </c>
      <c r="N36" s="272">
        <f>K36/M36</f>
        <v>39.017221814228634</v>
      </c>
    </row>
    <row r="37" spans="1:14">
      <c r="A37" s="113" t="s">
        <v>201</v>
      </c>
      <c r="B37" s="840" t="str">
        <f>VLOOKUP(A37,EQUIPOS!A7:D154,3,FALSE)</f>
        <v>Equipo autopropulsado para pintura termoplástica</v>
      </c>
      <c r="C37" s="841"/>
      <c r="D37" s="841"/>
      <c r="E37" s="841"/>
      <c r="F37" s="841"/>
      <c r="G37" s="841"/>
      <c r="H37" s="842"/>
      <c r="I37" s="421"/>
      <c r="J37" s="422"/>
      <c r="K37" s="269">
        <f>VLOOKUP(A37,EQUIPOS!A7:D164,4,FALSE)</f>
        <v>106973.15217863438</v>
      </c>
      <c r="L37" s="335"/>
      <c r="M37" s="336">
        <v>1200</v>
      </c>
      <c r="N37" s="272">
        <f>K37/M37</f>
        <v>89.144293482195323</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0.43712366522334167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128.59863896164728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0.108</v>
      </c>
      <c r="L48" s="267"/>
      <c r="M48" s="402">
        <f>VLOOKUP(A48,MATERIALES!A5:D396,4,FALSE)</f>
        <v>5652.8229741617497</v>
      </c>
      <c r="N48" s="272">
        <f>K48*M48</f>
        <v>610.50488120946898</v>
      </c>
    </row>
    <row r="49" spans="1:14">
      <c r="A49" s="166" t="s">
        <v>626</v>
      </c>
      <c r="B49" s="43" t="str">
        <f>VLOOKUP(A49,MATERIALES!A6:D373,3,FALSE)</f>
        <v xml:space="preserve">Resina termoplástica </v>
      </c>
      <c r="C49" s="425"/>
      <c r="D49" s="425"/>
      <c r="E49" s="425"/>
      <c r="F49" s="425"/>
      <c r="G49" s="425"/>
      <c r="H49" s="425"/>
      <c r="I49" s="425"/>
      <c r="J49" s="312" t="str">
        <f>VLOOKUP(A49,MATERIALES!A5:D641,2,FALSE)</f>
        <v>kg</v>
      </c>
      <c r="K49" s="397">
        <v>7.8E-2</v>
      </c>
      <c r="L49" s="421"/>
      <c r="M49" s="402">
        <f>VLOOKUP(A49,MATERIALES!A6:D397,4,FALSE)</f>
        <v>9234.4832716761357</v>
      </c>
      <c r="N49" s="272">
        <f>K49*M49</f>
        <v>720.2896951907386</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1330.7945764002075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9600</v>
      </c>
      <c r="N71" s="395">
        <f>K71/M71</f>
        <v>32.599216145833331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43.712366522334165</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1503.105581884189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300.62111637683779</v>
      </c>
      <c r="M84" s="862"/>
      <c r="N84" s="51"/>
    </row>
    <row r="85" spans="1:14">
      <c r="B85" s="89" t="s">
        <v>973</v>
      </c>
      <c r="C85" s="90"/>
      <c r="D85" s="90"/>
      <c r="E85" s="90"/>
      <c r="F85" s="90"/>
      <c r="G85" s="90"/>
      <c r="H85" s="90"/>
      <c r="I85" s="87"/>
      <c r="J85" s="88"/>
      <c r="K85" s="304">
        <v>0.05</v>
      </c>
      <c r="L85" s="861">
        <f>N79*K85</f>
        <v>75.155279094209448</v>
      </c>
      <c r="M85" s="862"/>
      <c r="N85" s="51"/>
    </row>
    <row r="86" spans="1:14" ht="15.75" thickBot="1">
      <c r="B86" s="91" t="s">
        <v>974</v>
      </c>
      <c r="C86" s="92"/>
      <c r="D86" s="92"/>
      <c r="E86" s="92"/>
      <c r="F86" s="92"/>
      <c r="G86" s="92"/>
      <c r="H86" s="92"/>
      <c r="I86" s="93"/>
      <c r="J86" s="94"/>
      <c r="K86" s="305">
        <v>0.05</v>
      </c>
      <c r="L86" s="863">
        <f>N79*K86</f>
        <v>75.155279094209448</v>
      </c>
      <c r="M86" s="864"/>
      <c r="N86" s="51"/>
    </row>
    <row r="87" spans="1:14" ht="15.75" thickBot="1">
      <c r="B87" s="827" t="s">
        <v>953</v>
      </c>
      <c r="C87" s="828"/>
      <c r="D87" s="828"/>
      <c r="E87" s="828"/>
      <c r="F87" s="828"/>
      <c r="G87" s="828"/>
      <c r="H87" s="828"/>
      <c r="I87" s="828"/>
      <c r="J87" s="828"/>
      <c r="K87" s="828"/>
      <c r="L87" s="828"/>
      <c r="M87" s="829"/>
      <c r="N87" s="52">
        <f>L84+L85+L86</f>
        <v>450.93167456525669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1954.0372564494455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199</v>
      </c>
      <c r="B36" s="840" t="str">
        <f>VLOOKUP(A36,EQUIPOS!A6:D154,3,FALSE)</f>
        <v xml:space="preserve">Equipo de pintura (Compresor), Presión máxima de trabajo 3300 psi.
</v>
      </c>
      <c r="C36" s="841"/>
      <c r="D36" s="841"/>
      <c r="E36" s="841"/>
      <c r="F36" s="841"/>
      <c r="G36" s="841"/>
      <c r="H36" s="842"/>
      <c r="I36" s="267"/>
      <c r="J36" s="268"/>
      <c r="K36" s="269">
        <f>VLOOKUP(A36,EQUIPOS!A6:D163,4,FALSE)</f>
        <v>5096.4564218033829</v>
      </c>
      <c r="L36" s="270"/>
      <c r="M36" s="336">
        <v>6.1</v>
      </c>
      <c r="N36" s="272">
        <f>K36/M36</f>
        <v>835.48465931203009</v>
      </c>
    </row>
    <row r="37" spans="1:14">
      <c r="A37" s="113" t="s">
        <v>138</v>
      </c>
      <c r="B37" s="840" t="str">
        <f>VLOOKUP(A37,EQUIPOS!A7:D154,3,FALSE)</f>
        <v>Camioneta D-300</v>
      </c>
      <c r="C37" s="841"/>
      <c r="D37" s="841"/>
      <c r="E37" s="841"/>
      <c r="F37" s="841"/>
      <c r="G37" s="841"/>
      <c r="H37" s="842"/>
      <c r="I37" s="421"/>
      <c r="J37" s="422"/>
      <c r="K37" s="269">
        <f>VLOOKUP(A37,EQUIPOS!A7:D164,4,FALSE)</f>
        <v>46820.666177074359</v>
      </c>
      <c r="L37" s="335"/>
      <c r="M37" s="336">
        <v>6.1</v>
      </c>
      <c r="N37" s="272">
        <f>K37/M37</f>
        <v>7675.5190454220265</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85.991540699673777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8596.995245433729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0.38200000000000001</v>
      </c>
      <c r="L48" s="267"/>
      <c r="M48" s="402">
        <f>VLOOKUP(A48,MATERIALES!A5:D396,4,FALSE)</f>
        <v>5652.8229741617497</v>
      </c>
      <c r="N48" s="272">
        <f>K48*M48</f>
        <v>2159.3783761297882</v>
      </c>
    </row>
    <row r="49" spans="1:14">
      <c r="A49" s="166" t="s">
        <v>841</v>
      </c>
      <c r="B49" s="43" t="str">
        <f>VLOOKUP(A49,MATERIALES!A6:D373,3,FALSE)</f>
        <v>Disolvente para pintura Trafico (acrílico)</v>
      </c>
      <c r="C49" s="425"/>
      <c r="D49" s="425"/>
      <c r="E49" s="425"/>
      <c r="F49" s="425"/>
      <c r="G49" s="425"/>
      <c r="H49" s="425"/>
      <c r="I49" s="425"/>
      <c r="J49" s="312" t="str">
        <f>VLOOKUP(A49,MATERIALES!A5:D641,2,FALSE)</f>
        <v>gal</v>
      </c>
      <c r="K49" s="397">
        <v>0.05</v>
      </c>
      <c r="L49" s="421"/>
      <c r="M49" s="402">
        <f>VLOOKUP(A49,MATERIALES!A6:D397,4,FALSE)</f>
        <v>26463.951297887677</v>
      </c>
      <c r="N49" s="272">
        <f>K49*M49</f>
        <v>1323.197564894384</v>
      </c>
    </row>
    <row r="50" spans="1:14">
      <c r="A50" s="166" t="s">
        <v>605</v>
      </c>
      <c r="B50" s="43" t="str">
        <f>VLOOKUP(A50,MATERIALES!A6:D373,3,FALSE)</f>
        <v>Pintura acrílica pura para tráfico</v>
      </c>
      <c r="C50" s="425"/>
      <c r="D50" s="425"/>
      <c r="E50" s="425"/>
      <c r="F50" s="425"/>
      <c r="G50" s="425"/>
      <c r="H50" s="425"/>
      <c r="I50" s="425"/>
      <c r="J50" s="312" t="str">
        <f>VLOOKUP(A50,MATERIALES!A6:D642,2,FALSE)</f>
        <v>gal</v>
      </c>
      <c r="K50" s="397">
        <v>0.12</v>
      </c>
      <c r="L50" s="421"/>
      <c r="M50" s="402">
        <f>VLOOKUP(A50,MATERIALES!A6:D398,4,FALSE)</f>
        <v>68950.808428515156</v>
      </c>
      <c r="N50" s="272">
        <f>K50*M50</f>
        <v>8274.097011421818</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11756.67295244599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856"/>
      <c r="N70" s="98" t="s">
        <v>951</v>
      </c>
    </row>
    <row r="71" spans="1:15">
      <c r="A71" s="167" t="s">
        <v>13</v>
      </c>
      <c r="B71" s="49" t="str">
        <f>VLOOKUP(A71,'MANO DE OBRA'!A8:D68,3,FALSE)</f>
        <v>Obrero (5)</v>
      </c>
      <c r="C71" s="47"/>
      <c r="D71" s="47"/>
      <c r="E71" s="47"/>
      <c r="F71" s="47"/>
      <c r="G71" s="47"/>
      <c r="H71" s="47"/>
      <c r="I71" s="292">
        <f>K71/J71*100</f>
        <v>169163.49999999997</v>
      </c>
      <c r="J71" s="293">
        <v>185</v>
      </c>
      <c r="K71" s="294">
        <f>VLOOKUP(A71,'MANO DE OBRA'!A8:D99,4,FALSE)</f>
        <v>312952.47499999998</v>
      </c>
      <c r="L71" s="50"/>
      <c r="M71" s="434">
        <v>48.8</v>
      </c>
      <c r="N71" s="395">
        <f>K71/M71</f>
        <v>6412.9605532786882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8599.1540699673769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28952.822267847099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5790.56445356942</v>
      </c>
      <c r="M84" s="862"/>
      <c r="N84" s="51"/>
    </row>
    <row r="85" spans="1:14">
      <c r="B85" s="89" t="s">
        <v>973</v>
      </c>
      <c r="C85" s="90"/>
      <c r="D85" s="90"/>
      <c r="E85" s="90"/>
      <c r="F85" s="90"/>
      <c r="G85" s="90"/>
      <c r="H85" s="90"/>
      <c r="I85" s="87"/>
      <c r="J85" s="88"/>
      <c r="K85" s="304">
        <v>0.05</v>
      </c>
      <c r="L85" s="861">
        <f>N79*K85</f>
        <v>1447.641113392355</v>
      </c>
      <c r="M85" s="862"/>
      <c r="N85" s="51"/>
    </row>
    <row r="86" spans="1:14" ht="15.75" thickBot="1">
      <c r="B86" s="91" t="s">
        <v>974</v>
      </c>
      <c r="C86" s="92"/>
      <c r="D86" s="92"/>
      <c r="E86" s="92"/>
      <c r="F86" s="92"/>
      <c r="G86" s="92"/>
      <c r="H86" s="92"/>
      <c r="I86" s="93"/>
      <c r="J86" s="94"/>
      <c r="K86" s="305">
        <v>0.05</v>
      </c>
      <c r="L86" s="863">
        <f>N79*K86</f>
        <v>1447.641113392355</v>
      </c>
      <c r="M86" s="864"/>
      <c r="N86" s="51"/>
    </row>
    <row r="87" spans="1:14" ht="15.75" thickBot="1">
      <c r="B87" s="827" t="s">
        <v>953</v>
      </c>
      <c r="C87" s="828"/>
      <c r="D87" s="828"/>
      <c r="E87" s="828"/>
      <c r="F87" s="828"/>
      <c r="G87" s="828"/>
      <c r="H87" s="828"/>
      <c r="I87" s="828"/>
      <c r="J87" s="828"/>
      <c r="K87" s="828"/>
      <c r="L87" s="828"/>
      <c r="M87" s="829"/>
      <c r="N87" s="52">
        <f>L84+L85+L86</f>
        <v>8685.8466803541305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37638.66894820123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46820.666177074359</v>
      </c>
      <c r="L36" s="270"/>
      <c r="M36" s="336">
        <v>6</v>
      </c>
      <c r="N36" s="272">
        <f>K36/M36</f>
        <v>7803.4443628457266</v>
      </c>
    </row>
    <row r="37" spans="1:14">
      <c r="A37" s="113" t="s">
        <v>1711</v>
      </c>
      <c r="B37" s="840" t="str">
        <f>VLOOKUP(A37,EQUIPOS!A7:D154,3,FALSE)</f>
        <v>Caldera para pintura termoplástica</v>
      </c>
      <c r="C37" s="841"/>
      <c r="D37" s="841"/>
      <c r="E37" s="841"/>
      <c r="F37" s="841"/>
      <c r="G37" s="841"/>
      <c r="H37" s="842"/>
      <c r="I37" s="421"/>
      <c r="J37" s="422"/>
      <c r="K37" s="269">
        <f>VLOOKUP(A37,EQUIPOS!A7:D164,4,FALSE)</f>
        <v>65031.203403645057</v>
      </c>
      <c r="L37" s="335"/>
      <c r="M37" s="336">
        <v>6</v>
      </c>
      <c r="N37" s="272">
        <f>K37/M37</f>
        <v>10838.53390060751</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100.46441950300166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18742.44268295624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447</v>
      </c>
      <c r="B48" s="43" t="str">
        <f>VLOOKUP(A48,MATERIALES!A5:D373,3,FALSE)</f>
        <v>Esferas reflectivas</v>
      </c>
      <c r="C48" s="281"/>
      <c r="D48" s="281"/>
      <c r="E48" s="281"/>
      <c r="F48" s="281"/>
      <c r="G48" s="281"/>
      <c r="H48" s="281"/>
      <c r="I48" s="268"/>
      <c r="J48" s="224" t="str">
        <f>VLOOKUP(A48,MATERIALES!A4:D640,2,FALSE)</f>
        <v>kg</v>
      </c>
      <c r="K48" s="282">
        <v>0.9</v>
      </c>
      <c r="L48" s="267"/>
      <c r="M48" s="402">
        <f>VLOOKUP(A48,MATERIALES!A5:D396,4,FALSE)</f>
        <v>5652.8229741617497</v>
      </c>
      <c r="N48" s="272">
        <f>K48*M48</f>
        <v>5087.5406767455752</v>
      </c>
    </row>
    <row r="49" spans="1:14">
      <c r="A49" s="166" t="s">
        <v>626</v>
      </c>
      <c r="B49" s="43" t="str">
        <f>VLOOKUP(A49,MATERIALES!A6:D373,3,FALSE)</f>
        <v xml:space="preserve">Resina termoplástica </v>
      </c>
      <c r="C49" s="425"/>
      <c r="D49" s="425"/>
      <c r="E49" s="425"/>
      <c r="F49" s="425"/>
      <c r="G49" s="425"/>
      <c r="H49" s="425"/>
      <c r="I49" s="425"/>
      <c r="J49" s="311" t="str">
        <f>VLOOKUP(A49,MATERIALES!A5:D641,2,FALSE)</f>
        <v>kg</v>
      </c>
      <c r="K49" s="397">
        <v>0.65</v>
      </c>
      <c r="L49" s="421"/>
      <c r="M49" s="402">
        <f>VLOOKUP(A49,MATERIALES!A6:D397,4,FALSE)</f>
        <v>9234.4832716761357</v>
      </c>
      <c r="N49" s="272">
        <f>K49*M49</f>
        <v>6002.4141265894887</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11089.954803335064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15</v>
      </c>
      <c r="B71" s="49" t="str">
        <f>VLOOKUP(A71,'MANO DE OBRA'!A8:D68,3,FALSE)</f>
        <v>Obrero (6)</v>
      </c>
      <c r="C71" s="47"/>
      <c r="D71" s="47"/>
      <c r="E71" s="47"/>
      <c r="F71" s="47"/>
      <c r="G71" s="47"/>
      <c r="H71" s="47"/>
      <c r="I71" s="292">
        <f>K71/J71*100</f>
        <v>202996.19999999998</v>
      </c>
      <c r="J71" s="293">
        <v>185</v>
      </c>
      <c r="K71" s="294">
        <f>VLOOKUP(A71,'MANO DE OBRA'!A8:D99,4,FALSE)</f>
        <v>375542.97</v>
      </c>
      <c r="L71" s="50"/>
      <c r="M71" s="434">
        <v>48</v>
      </c>
      <c r="N71" s="395">
        <f>K71/M71</f>
        <v>7823.8118749999994</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10046.441950300166</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39878.839436591472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7975.7678873182949</v>
      </c>
      <c r="M84" s="862"/>
      <c r="N84" s="51"/>
    </row>
    <row r="85" spans="1:14">
      <c r="B85" s="89" t="s">
        <v>973</v>
      </c>
      <c r="C85" s="90"/>
      <c r="D85" s="90"/>
      <c r="E85" s="90"/>
      <c r="F85" s="90"/>
      <c r="G85" s="90"/>
      <c r="H85" s="90"/>
      <c r="I85" s="87"/>
      <c r="J85" s="88"/>
      <c r="K85" s="304">
        <v>0.05</v>
      </c>
      <c r="L85" s="861">
        <f>N79*K85</f>
        <v>1993.9419718295737</v>
      </c>
      <c r="M85" s="862"/>
      <c r="N85" s="51"/>
    </row>
    <row r="86" spans="1:14" ht="15.75" thickBot="1">
      <c r="B86" s="91" t="s">
        <v>974</v>
      </c>
      <c r="C86" s="92"/>
      <c r="D86" s="92"/>
      <c r="E86" s="92"/>
      <c r="F86" s="92"/>
      <c r="G86" s="92"/>
      <c r="H86" s="92"/>
      <c r="I86" s="93"/>
      <c r="J86" s="94"/>
      <c r="K86" s="305">
        <v>0.05</v>
      </c>
      <c r="L86" s="863">
        <f>N79*K86</f>
        <v>1993.9419718295737</v>
      </c>
      <c r="M86" s="864"/>
      <c r="N86" s="51"/>
    </row>
    <row r="87" spans="1:14" ht="15.75" thickBot="1">
      <c r="B87" s="827" t="s">
        <v>953</v>
      </c>
      <c r="C87" s="828"/>
      <c r="D87" s="828"/>
      <c r="E87" s="828"/>
      <c r="F87" s="828"/>
      <c r="G87" s="828"/>
      <c r="H87" s="828"/>
      <c r="I87" s="828"/>
      <c r="J87" s="828"/>
      <c r="K87" s="828"/>
      <c r="L87" s="828"/>
      <c r="M87" s="829"/>
      <c r="N87" s="52">
        <f>L84+L85+L86</f>
        <v>11963.651830977442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51842.491267568912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46820.666177074359</v>
      </c>
      <c r="L36" s="270"/>
      <c r="M36" s="336">
        <v>250</v>
      </c>
      <c r="N36" s="272">
        <f>K36/M36</f>
        <v>187.28266470829743</v>
      </c>
    </row>
    <row r="37" spans="1:14">
      <c r="A37" s="113" t="s">
        <v>251</v>
      </c>
      <c r="B37" s="840" t="str">
        <f>VLOOKUP(A37,EQUIPOS!A7:D154,3,FALSE)</f>
        <v>Maquina térmica pegatachas</v>
      </c>
      <c r="C37" s="841"/>
      <c r="D37" s="841"/>
      <c r="E37" s="841"/>
      <c r="F37" s="841"/>
      <c r="G37" s="841"/>
      <c r="H37" s="842"/>
      <c r="I37" s="421"/>
      <c r="J37" s="422"/>
      <c r="K37" s="269">
        <f>VLOOKUP(A37,EQUIPOS!A7:D164,4,FALSE)</f>
        <v>26584.417026571515</v>
      </c>
      <c r="L37" s="335"/>
      <c r="M37" s="336">
        <v>250</v>
      </c>
      <c r="N37" s="272">
        <f>K37/M37</f>
        <v>106.33766810628606</v>
      </c>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1.15933616807204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294.77966898265555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626</v>
      </c>
      <c r="B48" s="43" t="str">
        <f>VLOOKUP(A48,MATERIALES!A5:D373,3,FALSE)</f>
        <v xml:space="preserve">Resina termoplástica </v>
      </c>
      <c r="C48" s="281"/>
      <c r="D48" s="281"/>
      <c r="E48" s="281"/>
      <c r="F48" s="281"/>
      <c r="G48" s="281"/>
      <c r="H48" s="281"/>
      <c r="I48" s="268"/>
      <c r="J48" s="224" t="str">
        <f>VLOOKUP(A48,MATERIALES!A4:D640,2,FALSE)</f>
        <v>kg</v>
      </c>
      <c r="K48" s="282">
        <v>0.08</v>
      </c>
      <c r="L48" s="267"/>
      <c r="M48" s="402">
        <f>VLOOKUP(A48,MATERIALES!A5:D396,4,FALSE)</f>
        <v>9234.4832716761357</v>
      </c>
      <c r="N48" s="272">
        <f>K48*M48</f>
        <v>738.75866173409088</v>
      </c>
    </row>
    <row r="49" spans="1:14">
      <c r="A49" s="166" t="s">
        <v>681</v>
      </c>
      <c r="B49" s="43" t="str">
        <f>VLOOKUP(A49,MATERIALES!A6:D373,3,FALSE)</f>
        <v>Tacha reflectiva</v>
      </c>
      <c r="C49" s="425"/>
      <c r="D49" s="425"/>
      <c r="E49" s="425"/>
      <c r="F49" s="425"/>
      <c r="G49" s="425"/>
      <c r="H49" s="425"/>
      <c r="I49" s="422"/>
      <c r="J49" s="224" t="str">
        <f>VLOOKUP(A49,MATERIALES!A5:D641,2,FALSE)</f>
        <v>u</v>
      </c>
      <c r="K49" s="397">
        <v>1</v>
      </c>
      <c r="L49" s="421"/>
      <c r="M49" s="402">
        <f>VLOOKUP(A49,MATERIALES!A6:D397,4,FALSE)</f>
        <v>6648.8279556068183</v>
      </c>
      <c r="N49" s="272">
        <f>K49*M49</f>
        <v>6648.8279556068183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7387.5866173409095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2000</v>
      </c>
      <c r="N71" s="395">
        <f>K71/M71</f>
        <v>62.590494999999997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115.93361680720399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7798.2999031307691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1559.6599806261538</v>
      </c>
      <c r="M84" s="862"/>
      <c r="N84" s="51"/>
    </row>
    <row r="85" spans="1:14">
      <c r="B85" s="89" t="s">
        <v>973</v>
      </c>
      <c r="C85" s="90"/>
      <c r="D85" s="90"/>
      <c r="E85" s="90"/>
      <c r="F85" s="90"/>
      <c r="G85" s="90"/>
      <c r="H85" s="90"/>
      <c r="I85" s="87"/>
      <c r="J85" s="88"/>
      <c r="K85" s="304">
        <v>0.05</v>
      </c>
      <c r="L85" s="861">
        <f>N79*K85</f>
        <v>389.91499515653845</v>
      </c>
      <c r="M85" s="862"/>
      <c r="N85" s="51"/>
    </row>
    <row r="86" spans="1:14" ht="15.75" thickBot="1">
      <c r="B86" s="91" t="s">
        <v>974</v>
      </c>
      <c r="C86" s="92"/>
      <c r="D86" s="92"/>
      <c r="E86" s="92"/>
      <c r="F86" s="92"/>
      <c r="G86" s="92"/>
      <c r="H86" s="92"/>
      <c r="I86" s="93"/>
      <c r="J86" s="94"/>
      <c r="K86" s="305">
        <v>0.05</v>
      </c>
      <c r="L86" s="863">
        <f>N79*K86</f>
        <v>389.91499515653845</v>
      </c>
      <c r="M86" s="864"/>
      <c r="N86" s="51"/>
    </row>
    <row r="87" spans="1:14" ht="15.75" thickBot="1">
      <c r="B87" s="827" t="s">
        <v>953</v>
      </c>
      <c r="C87" s="828"/>
      <c r="D87" s="828"/>
      <c r="E87" s="828"/>
      <c r="F87" s="828"/>
      <c r="G87" s="828"/>
      <c r="H87" s="828"/>
      <c r="I87" s="828"/>
      <c r="J87" s="828"/>
      <c r="K87" s="828"/>
      <c r="L87" s="828"/>
      <c r="M87" s="829"/>
      <c r="N87" s="52">
        <f>L84+L85+L86</f>
        <v>2339.4899709392307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10137.78987407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46820.666177074359</v>
      </c>
      <c r="L36" s="270"/>
      <c r="M36" s="336">
        <v>3.75</v>
      </c>
      <c r="N36" s="272">
        <f>K36/M36</f>
        <v>12485.510980553163</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98.152576204802642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12583.663556757965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116970.12144123107</v>
      </c>
      <c r="N48" s="272">
        <f>K48*M48</f>
        <v>116970.12144123107</v>
      </c>
    </row>
    <row r="49" spans="1:14">
      <c r="A49" s="166" t="s">
        <v>653</v>
      </c>
      <c r="B49" s="43" t="str">
        <f>VLOOKUP(A49,MATERIALES!A6:D373,3,FALSE)</f>
        <v>Señal (grupo 1). Tablero en lámina galvanizada de 75cm*75cm, calibre 16, reflectivo tipo 1/ incluye poste )</v>
      </c>
      <c r="C49" s="425"/>
      <c r="D49" s="425"/>
      <c r="E49" s="425"/>
      <c r="F49" s="425"/>
      <c r="G49" s="425"/>
      <c r="H49" s="425"/>
      <c r="I49" s="425"/>
      <c r="J49" s="312" t="str">
        <f>VLOOKUP(A49,MATERIALES!A5:D641,2,FALSE)</f>
        <v>u</v>
      </c>
      <c r="K49" s="397">
        <v>1</v>
      </c>
      <c r="L49" s="421"/>
      <c r="M49" s="402">
        <f>VLOOKUP(A49,MATERIALES!A6:D397,4,FALSE)</f>
        <v>303506.68352908903</v>
      </c>
      <c r="N49" s="272">
        <f>K49*M49</f>
        <v>303506.68352908903</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399006.63136367308</v>
      </c>
      <c r="N50" s="272">
        <f>K50*M50</f>
        <v>11970.198940910192</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432447.00391123025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9815.2576204802644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454845.92508846847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90969.185017693701</v>
      </c>
      <c r="M84" s="862"/>
      <c r="N84" s="51"/>
    </row>
    <row r="85" spans="1:14">
      <c r="B85" s="89" t="s">
        <v>973</v>
      </c>
      <c r="C85" s="90"/>
      <c r="D85" s="90"/>
      <c r="E85" s="90"/>
      <c r="F85" s="90"/>
      <c r="G85" s="90"/>
      <c r="H85" s="90"/>
      <c r="I85" s="87"/>
      <c r="J85" s="88"/>
      <c r="K85" s="304">
        <v>0.05</v>
      </c>
      <c r="L85" s="861">
        <f>N79*K85</f>
        <v>22742.296254423425</v>
      </c>
      <c r="M85" s="862"/>
      <c r="N85" s="51"/>
    </row>
    <row r="86" spans="1:14" ht="15.75" thickBot="1">
      <c r="B86" s="91" t="s">
        <v>974</v>
      </c>
      <c r="C86" s="92"/>
      <c r="D86" s="92"/>
      <c r="E86" s="92"/>
      <c r="F86" s="92"/>
      <c r="G86" s="92"/>
      <c r="H86" s="92"/>
      <c r="I86" s="93"/>
      <c r="J86" s="94"/>
      <c r="K86" s="305">
        <v>0.05</v>
      </c>
      <c r="L86" s="863">
        <f>N79*K86</f>
        <v>22742.296254423425</v>
      </c>
      <c r="M86" s="864"/>
      <c r="N86" s="51"/>
    </row>
    <row r="87" spans="1:14" ht="15.75" thickBot="1">
      <c r="B87" s="827" t="s">
        <v>953</v>
      </c>
      <c r="C87" s="828"/>
      <c r="D87" s="828"/>
      <c r="E87" s="828"/>
      <c r="F87" s="828"/>
      <c r="G87" s="828"/>
      <c r="H87" s="828"/>
      <c r="I87" s="828"/>
      <c r="J87" s="828"/>
      <c r="K87" s="828"/>
      <c r="L87" s="828"/>
      <c r="M87" s="829"/>
      <c r="N87" s="52">
        <f>L84+L85+L86</f>
        <v>136453.77752654054</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591299.70261500904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8.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46820.666177074359</v>
      </c>
      <c r="L36" s="270"/>
      <c r="M36" s="336">
        <v>3.75</v>
      </c>
      <c r="N36" s="272">
        <f>K36/M36</f>
        <v>12485.510980553163</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98.152576204802642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12583.663556757965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116970.12144123107</v>
      </c>
      <c r="N48" s="272">
        <f>K48*M48</f>
        <v>116970.12144123107</v>
      </c>
    </row>
    <row r="49" spans="1:14">
      <c r="A49" s="166" t="s">
        <v>654</v>
      </c>
      <c r="B49" s="43" t="str">
        <f>VLOOKUP(A49,MATERIALES!A6:D373,3,FALSE)</f>
        <v xml:space="preserve">Señal (grupo 2). Tablero en lámina galvanizado de 1,2m*0,4m, calibre 16, reflectivo tipo 1. </v>
      </c>
      <c r="C49" s="425"/>
      <c r="D49" s="425"/>
      <c r="E49" s="425"/>
      <c r="F49" s="425"/>
      <c r="G49" s="425"/>
      <c r="H49" s="425"/>
      <c r="I49" s="425"/>
      <c r="J49" s="312" t="str">
        <f>VLOOKUP(A49,MATERIALES!A5:D641,2,FALSE)</f>
        <v>u</v>
      </c>
      <c r="K49" s="397">
        <v>1</v>
      </c>
      <c r="L49" s="421"/>
      <c r="M49" s="402">
        <f>VLOOKUP(A49,MATERIALES!A6:D397,4,FALSE)</f>
        <v>296734.72912985983</v>
      </c>
      <c r="N49" s="272">
        <f>K49*M49</f>
        <v>296734.72912985983</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399006.63136367308</v>
      </c>
      <c r="N50" s="272">
        <f>K50*M50</f>
        <v>11970.198940910192</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425675.04951200105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30</v>
      </c>
      <c r="N72" s="395">
        <f>K72/M72</f>
        <v>6259.0494999999992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9815.2576204802644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448073.97068923927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89614.794137847857</v>
      </c>
      <c r="M84" s="862"/>
      <c r="N84" s="51"/>
    </row>
    <row r="85" spans="1:14">
      <c r="B85" s="89" t="s">
        <v>973</v>
      </c>
      <c r="C85" s="90"/>
      <c r="D85" s="90"/>
      <c r="E85" s="90"/>
      <c r="F85" s="90"/>
      <c r="G85" s="90"/>
      <c r="H85" s="90"/>
      <c r="I85" s="87"/>
      <c r="J85" s="88"/>
      <c r="K85" s="304">
        <v>0.05</v>
      </c>
      <c r="L85" s="861">
        <f>N79*K85</f>
        <v>22403.698534461964</v>
      </c>
      <c r="M85" s="862"/>
      <c r="N85" s="51"/>
    </row>
    <row r="86" spans="1:14" ht="15.75" thickBot="1">
      <c r="B86" s="91" t="s">
        <v>974</v>
      </c>
      <c r="C86" s="92"/>
      <c r="D86" s="92"/>
      <c r="E86" s="92"/>
      <c r="F86" s="92"/>
      <c r="G86" s="92"/>
      <c r="H86" s="92"/>
      <c r="I86" s="93"/>
      <c r="J86" s="94"/>
      <c r="K86" s="305">
        <v>0.05</v>
      </c>
      <c r="L86" s="863">
        <f>N79*K86</f>
        <v>22403.698534461964</v>
      </c>
      <c r="M86" s="864"/>
      <c r="N86" s="51"/>
    </row>
    <row r="87" spans="1:14" ht="15.75" thickBot="1">
      <c r="B87" s="827" t="s">
        <v>953</v>
      </c>
      <c r="C87" s="828"/>
      <c r="D87" s="828"/>
      <c r="E87" s="828"/>
      <c r="F87" s="828"/>
      <c r="G87" s="828"/>
      <c r="H87" s="828"/>
      <c r="I87" s="828"/>
      <c r="J87" s="828"/>
      <c r="K87" s="828"/>
      <c r="L87" s="828"/>
      <c r="M87" s="829"/>
      <c r="N87" s="52">
        <f>L84+L85+L86</f>
        <v>134422.19120677179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582496.16189601109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46820.666177074359</v>
      </c>
      <c r="L36" s="270"/>
      <c r="M36" s="336">
        <v>3</v>
      </c>
      <c r="N36" s="272">
        <f>K36/M36</f>
        <v>15606.888725691453</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52.158745833333334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15659.047471524786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616</v>
      </c>
      <c r="B48" s="43" t="str">
        <f>VLOOKUP(A48,MATERIALES!A5:D373,3,FALSE)</f>
        <v>Poste kilometraje</v>
      </c>
      <c r="C48" s="281"/>
      <c r="D48" s="281"/>
      <c r="E48" s="281"/>
      <c r="F48" s="281"/>
      <c r="G48" s="281"/>
      <c r="H48" s="281"/>
      <c r="I48" s="281"/>
      <c r="J48" s="311" t="str">
        <f>VLOOKUP(A48,MATERIALES!A4:D640,2,FALSE)</f>
        <v>u</v>
      </c>
      <c r="K48" s="282">
        <v>1</v>
      </c>
      <c r="L48" s="267"/>
      <c r="M48" s="402">
        <f>VLOOKUP(A48,MATERIALES!A5:D396,4,FALSE)</f>
        <v>116319.1695169313</v>
      </c>
      <c r="N48" s="272">
        <f>K48*M48</f>
        <v>116319.1695169313</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0.06</v>
      </c>
      <c r="L49" s="421"/>
      <c r="M49" s="402">
        <f>VLOOKUP(A49,MATERIALES!A6:D397,4,FALSE)</f>
        <v>399006.63136367308</v>
      </c>
      <c r="N49" s="272">
        <f>K49*M49</f>
        <v>23940.397881820383</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140259.56739875168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24</v>
      </c>
      <c r="N71" s="395">
        <f>K71/M71</f>
        <v>5215.8745833333332</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5215.8745833333332</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161134.4894536098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32226.897890721961</v>
      </c>
      <c r="M84" s="862"/>
      <c r="N84" s="51"/>
    </row>
    <row r="85" spans="1:14">
      <c r="B85" s="89" t="s">
        <v>973</v>
      </c>
      <c r="C85" s="90"/>
      <c r="D85" s="90"/>
      <c r="E85" s="90"/>
      <c r="F85" s="90"/>
      <c r="G85" s="90"/>
      <c r="H85" s="90"/>
      <c r="I85" s="87"/>
      <c r="J85" s="88"/>
      <c r="K85" s="304">
        <v>0.05</v>
      </c>
      <c r="L85" s="861">
        <f>N79*K85</f>
        <v>8056.7244726804902</v>
      </c>
      <c r="M85" s="862"/>
      <c r="N85" s="51"/>
    </row>
    <row r="86" spans="1:14" ht="15.75" thickBot="1">
      <c r="B86" s="91" t="s">
        <v>974</v>
      </c>
      <c r="C86" s="92"/>
      <c r="D86" s="92"/>
      <c r="E86" s="92"/>
      <c r="F86" s="92"/>
      <c r="G86" s="92"/>
      <c r="H86" s="92"/>
      <c r="I86" s="93"/>
      <c r="J86" s="94"/>
      <c r="K86" s="305">
        <v>0.05</v>
      </c>
      <c r="L86" s="863">
        <f>N79*K86</f>
        <v>8056.7244726804902</v>
      </c>
      <c r="M86" s="864"/>
      <c r="N86" s="51"/>
    </row>
    <row r="87" spans="1:14" ht="15.75" thickBot="1">
      <c r="B87" s="827" t="s">
        <v>953</v>
      </c>
      <c r="C87" s="828"/>
      <c r="D87" s="828"/>
      <c r="E87" s="828"/>
      <c r="F87" s="828"/>
      <c r="G87" s="828"/>
      <c r="H87" s="828"/>
      <c r="I87" s="828"/>
      <c r="J87" s="828"/>
      <c r="K87" s="828"/>
      <c r="L87" s="828"/>
      <c r="M87" s="829"/>
      <c r="N87" s="52">
        <f>L84+L85+L86</f>
        <v>48340.346836082943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209474.83628969273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135</v>
      </c>
      <c r="B36" s="840" t="str">
        <f>VLOOKUP(A36,EQUIPOS!A6:D154,3,FALSE)</f>
        <v>Camión 350</v>
      </c>
      <c r="C36" s="841"/>
      <c r="D36" s="841"/>
      <c r="E36" s="841"/>
      <c r="F36" s="841"/>
      <c r="G36" s="841"/>
      <c r="H36" s="842"/>
      <c r="I36" s="267"/>
      <c r="J36" s="268"/>
      <c r="K36" s="269">
        <f>VLOOKUP(A36,EQUIPOS!A6:D163,4,FALSE)</f>
        <v>62427.55490276582</v>
      </c>
      <c r="L36" s="270"/>
      <c r="M36" s="336">
        <v>6.25</v>
      </c>
      <c r="N36" s="272">
        <f>K36/M36</f>
        <v>9988.4087844425303</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357.04822361440802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10345.457008056939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205" t="s">
        <v>619</v>
      </c>
      <c r="B48" s="43" t="str">
        <f>VLOOKUP(A48,MATERIALES!A5:D373,3,FALSE)</f>
        <v>Postes para defensa metálica (1,80m)</v>
      </c>
      <c r="C48" s="281"/>
      <c r="D48" s="281"/>
      <c r="E48" s="281"/>
      <c r="F48" s="281"/>
      <c r="G48" s="281"/>
      <c r="H48" s="281"/>
      <c r="I48" s="281"/>
      <c r="J48" s="311" t="str">
        <f>VLOOKUP(A48,MATERIALES!A4:D640,2,FALSE)</f>
        <v>u</v>
      </c>
      <c r="K48" s="282">
        <v>0.25</v>
      </c>
      <c r="L48" s="267"/>
      <c r="M48" s="402">
        <f>VLOOKUP(A48,MATERIALES!A5:D396,4,FALSE)</f>
        <v>167463.34354641358</v>
      </c>
      <c r="N48" s="272">
        <f>K48*M48</f>
        <v>41865.835886603396</v>
      </c>
    </row>
    <row r="49" spans="1:14">
      <c r="A49" s="166" t="s">
        <v>438</v>
      </c>
      <c r="B49" s="43" t="str">
        <f>VLOOKUP(A49,MATERIALES!A6:D373,3,FALSE)</f>
        <v>Defensa Metálica De 4,13 M Galvanizada</v>
      </c>
      <c r="C49" s="425"/>
      <c r="D49" s="425"/>
      <c r="E49" s="425"/>
      <c r="F49" s="425"/>
      <c r="G49" s="425"/>
      <c r="H49" s="425"/>
      <c r="I49" s="425"/>
      <c r="J49" s="312" t="str">
        <f>VLOOKUP(A49,MATERIALES!A5:D641,2,FALSE)</f>
        <v>u</v>
      </c>
      <c r="K49" s="397">
        <v>0.24213075060532688</v>
      </c>
      <c r="L49" s="421"/>
      <c r="M49" s="402">
        <f>VLOOKUP(A49,MATERIALES!A6:D397,4,FALSE)</f>
        <v>308805.51797783648</v>
      </c>
      <c r="N49" s="272">
        <f>K49*M49</f>
        <v>74771.311859040317</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116637.14774564371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50</v>
      </c>
      <c r="N71" s="395">
        <f>K71/M71</f>
        <v>5007.2395999999999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7140.9644722881594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134123.56922598882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26824.713845197766</v>
      </c>
      <c r="M84" s="862"/>
      <c r="N84" s="51"/>
    </row>
    <row r="85" spans="1:14">
      <c r="B85" s="89" t="s">
        <v>973</v>
      </c>
      <c r="C85" s="90"/>
      <c r="D85" s="90"/>
      <c r="E85" s="90"/>
      <c r="F85" s="90"/>
      <c r="G85" s="90"/>
      <c r="H85" s="90"/>
      <c r="I85" s="87"/>
      <c r="J85" s="88"/>
      <c r="K85" s="304">
        <v>0.05</v>
      </c>
      <c r="L85" s="861">
        <f>N79*K85</f>
        <v>6706.1784612994416</v>
      </c>
      <c r="M85" s="862"/>
      <c r="N85" s="51"/>
    </row>
    <row r="86" spans="1:14" ht="15.75" thickBot="1">
      <c r="B86" s="91" t="s">
        <v>974</v>
      </c>
      <c r="C86" s="92"/>
      <c r="D86" s="92"/>
      <c r="E86" s="92"/>
      <c r="F86" s="92"/>
      <c r="G86" s="92"/>
      <c r="H86" s="92"/>
      <c r="I86" s="93"/>
      <c r="J86" s="94"/>
      <c r="K86" s="305">
        <v>0.05</v>
      </c>
      <c r="L86" s="863">
        <f>N79*K86</f>
        <v>6706.1784612994416</v>
      </c>
      <c r="M86" s="864"/>
      <c r="N86" s="51"/>
    </row>
    <row r="87" spans="1:14" ht="15.75" thickBot="1">
      <c r="B87" s="827" t="s">
        <v>953</v>
      </c>
      <c r="C87" s="828"/>
      <c r="D87" s="828"/>
      <c r="E87" s="828"/>
      <c r="F87" s="828"/>
      <c r="G87" s="828"/>
      <c r="H87" s="828"/>
      <c r="I87" s="828"/>
      <c r="J87" s="828"/>
      <c r="K87" s="828"/>
      <c r="L87" s="828"/>
      <c r="M87" s="829"/>
      <c r="N87" s="52">
        <f>L84+L85+L86</f>
        <v>40237.070767796642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174360.63999378547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41.726996666666665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41.726996666666665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629</v>
      </c>
      <c r="B48" s="43" t="str">
        <f>VLOOKUP(A48,MATERIALES!A5:D373,3,FALSE)</f>
        <v>Sección final de defensa metálica</v>
      </c>
      <c r="C48" s="281"/>
      <c r="D48" s="281"/>
      <c r="E48" s="281"/>
      <c r="F48" s="281"/>
      <c r="G48" s="281"/>
      <c r="H48" s="281"/>
      <c r="I48" s="268"/>
      <c r="J48" s="224" t="str">
        <f>VLOOKUP(A48,MATERIALES!A4:D640,2,FALSE)</f>
        <v>u</v>
      </c>
      <c r="K48" s="282">
        <v>1</v>
      </c>
      <c r="L48" s="267"/>
      <c r="M48" s="402">
        <f>VLOOKUP(A48,MATERIALES!A5:D396,4,FALSE)</f>
        <v>61563.22181117424</v>
      </c>
      <c r="N48" s="272">
        <f>K48*M48</f>
        <v>61563.22181117424</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61563.22181117424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30</v>
      </c>
      <c r="N71" s="395">
        <f>K71/M71</f>
        <v>4172.6996666666664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4172.6996666666664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65777.648474507572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13155.529694901516</v>
      </c>
      <c r="M84" s="862"/>
      <c r="N84" s="51"/>
    </row>
    <row r="85" spans="1:14">
      <c r="B85" s="89" t="s">
        <v>973</v>
      </c>
      <c r="C85" s="90"/>
      <c r="D85" s="90"/>
      <c r="E85" s="90"/>
      <c r="F85" s="90"/>
      <c r="G85" s="90"/>
      <c r="H85" s="90"/>
      <c r="I85" s="87"/>
      <c r="J85" s="88"/>
      <c r="K85" s="304">
        <v>0.05</v>
      </c>
      <c r="L85" s="861">
        <f>N79*K85</f>
        <v>3288.8824237253789</v>
      </c>
      <c r="M85" s="862"/>
      <c r="N85" s="51"/>
    </row>
    <row r="86" spans="1:14" ht="15.75" thickBot="1">
      <c r="B86" s="91" t="s">
        <v>974</v>
      </c>
      <c r="C86" s="92"/>
      <c r="D86" s="92"/>
      <c r="E86" s="92"/>
      <c r="F86" s="92"/>
      <c r="G86" s="92"/>
      <c r="H86" s="92"/>
      <c r="I86" s="93"/>
      <c r="J86" s="94"/>
      <c r="K86" s="305">
        <v>0.05</v>
      </c>
      <c r="L86" s="863">
        <f>N79*K86</f>
        <v>3288.8824237253789</v>
      </c>
      <c r="M86" s="864"/>
      <c r="N86" s="51"/>
    </row>
    <row r="87" spans="1:14" ht="15.75" thickBot="1">
      <c r="B87" s="827" t="s">
        <v>953</v>
      </c>
      <c r="C87" s="828"/>
      <c r="D87" s="828"/>
      <c r="E87" s="828"/>
      <c r="F87" s="828"/>
      <c r="G87" s="828"/>
      <c r="H87" s="828"/>
      <c r="I87" s="828"/>
      <c r="J87" s="828"/>
      <c r="K87" s="828"/>
      <c r="L87" s="828"/>
      <c r="M87" s="829"/>
      <c r="N87" s="52">
        <f>L84+L85+L86</f>
        <v>19733.294542352272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85510.943016859848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43.165858620689654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43.165858620689654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2" t="s">
        <v>631</v>
      </c>
      <c r="B48" s="43" t="str">
        <f>VLOOKUP(A48,MATERIALES!A5:D373,3,FALSE)</f>
        <v>Sección tope</v>
      </c>
      <c r="C48" s="281"/>
      <c r="D48" s="281"/>
      <c r="E48" s="281"/>
      <c r="F48" s="281"/>
      <c r="G48" s="281"/>
      <c r="H48" s="281"/>
      <c r="I48" s="268"/>
      <c r="J48" s="224" t="str">
        <f>VLOOKUP(A48,MATERIALES!A4:D640,2,FALSE)</f>
        <v>u</v>
      </c>
      <c r="K48" s="282">
        <v>1</v>
      </c>
      <c r="L48" s="267"/>
      <c r="M48" s="402">
        <f>VLOOKUP(A48,MATERIALES!A5:D396,4,FALSE)</f>
        <v>60947.589593062505</v>
      </c>
      <c r="N48" s="272">
        <f>K48*M48</f>
        <v>60947.589593062505</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60947.589593062505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3"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29</v>
      </c>
      <c r="N71" s="395">
        <f>K71/M71</f>
        <v>4316.5858620689651</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4316.5858620689651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65307.341313752157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13061.468262750432</v>
      </c>
      <c r="M84" s="862"/>
      <c r="N84" s="51"/>
    </row>
    <row r="85" spans="1:14">
      <c r="B85" s="89" t="s">
        <v>973</v>
      </c>
      <c r="C85" s="90"/>
      <c r="D85" s="90"/>
      <c r="E85" s="90"/>
      <c r="F85" s="90"/>
      <c r="G85" s="90"/>
      <c r="H85" s="90"/>
      <c r="I85" s="87"/>
      <c r="J85" s="88"/>
      <c r="K85" s="304">
        <v>0.05</v>
      </c>
      <c r="L85" s="861">
        <f>N79*K85</f>
        <v>3265.3670656876079</v>
      </c>
      <c r="M85" s="862"/>
      <c r="N85" s="51"/>
    </row>
    <row r="86" spans="1:14" ht="15.75" thickBot="1">
      <c r="B86" s="91" t="s">
        <v>974</v>
      </c>
      <c r="C86" s="92"/>
      <c r="D86" s="92"/>
      <c r="E86" s="92"/>
      <c r="F86" s="92"/>
      <c r="G86" s="92"/>
      <c r="H86" s="92"/>
      <c r="I86" s="93"/>
      <c r="J86" s="94"/>
      <c r="K86" s="305">
        <v>0.05</v>
      </c>
      <c r="L86" s="863">
        <f>N79*K86</f>
        <v>3265.3670656876079</v>
      </c>
      <c r="M86" s="864"/>
      <c r="N86" s="51"/>
    </row>
    <row r="87" spans="1:14" ht="15.75" thickBot="1">
      <c r="B87" s="827" t="s">
        <v>953</v>
      </c>
      <c r="C87" s="828"/>
      <c r="D87" s="828"/>
      <c r="E87" s="828"/>
      <c r="F87" s="828"/>
      <c r="G87" s="828"/>
      <c r="H87" s="828"/>
      <c r="I87" s="828"/>
      <c r="J87" s="828"/>
      <c r="K87" s="828"/>
      <c r="L87" s="828"/>
      <c r="M87" s="829"/>
      <c r="N87" s="52">
        <f>L84+L85+L86</f>
        <v>19592.202394125648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84899.543707877805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43.165858620689654</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43.165858620689654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896</v>
      </c>
      <c r="B48" s="43" t="str">
        <f>VLOOKUP(A48,MATERIALES!A5:D373,3,FALSE)</f>
        <v>Amortiguadores (Para Defensas Metálicas), Incluye Tornillos</v>
      </c>
      <c r="C48" s="281"/>
      <c r="D48" s="281"/>
      <c r="E48" s="281"/>
      <c r="F48" s="281"/>
      <c r="G48" s="281"/>
      <c r="H48" s="281"/>
      <c r="I48" s="268"/>
      <c r="J48" s="224" t="str">
        <f>VLOOKUP(A48,MATERIALES!A4:D640,2,FALSE)</f>
        <v>u</v>
      </c>
      <c r="K48" s="282">
        <v>1</v>
      </c>
      <c r="L48" s="267"/>
      <c r="M48" s="402">
        <f>VLOOKUP(A48,MATERIALES!A5:D396,4,FALSE)</f>
        <v>56506.036165967773</v>
      </c>
      <c r="N48" s="272">
        <f>K48*M48</f>
        <v>56506.036165967773</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56506.036165967773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29</v>
      </c>
      <c r="N71" s="395">
        <f>K71/M71</f>
        <v>4316.5858620689651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4316.5858620689651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60865.787886657432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12173.157577331487</v>
      </c>
      <c r="M84" s="862"/>
      <c r="N84" s="51"/>
    </row>
    <row r="85" spans="1:14">
      <c r="B85" s="89" t="s">
        <v>973</v>
      </c>
      <c r="C85" s="90"/>
      <c r="D85" s="90"/>
      <c r="E85" s="90"/>
      <c r="F85" s="90"/>
      <c r="G85" s="90"/>
      <c r="H85" s="90"/>
      <c r="I85" s="87"/>
      <c r="J85" s="88"/>
      <c r="K85" s="304">
        <v>0.05</v>
      </c>
      <c r="L85" s="861">
        <f>N79*K85</f>
        <v>3043.2893943328718</v>
      </c>
      <c r="M85" s="862"/>
      <c r="N85" s="51"/>
    </row>
    <row r="86" spans="1:14" ht="15.75" thickBot="1">
      <c r="B86" s="91" t="s">
        <v>974</v>
      </c>
      <c r="C86" s="92"/>
      <c r="D86" s="92"/>
      <c r="E86" s="92"/>
      <c r="F86" s="92"/>
      <c r="G86" s="92"/>
      <c r="H86" s="92"/>
      <c r="I86" s="93"/>
      <c r="J86" s="94"/>
      <c r="K86" s="305">
        <v>0.05</v>
      </c>
      <c r="L86" s="863">
        <f>N79*K86</f>
        <v>3043.2893943328718</v>
      </c>
      <c r="M86" s="864"/>
      <c r="N86" s="51"/>
    </row>
    <row r="87" spans="1:14" ht="15.75" thickBot="1">
      <c r="B87" s="827" t="s">
        <v>953</v>
      </c>
      <c r="C87" s="828"/>
      <c r="D87" s="828"/>
      <c r="E87" s="828"/>
      <c r="F87" s="828"/>
      <c r="G87" s="828"/>
      <c r="H87" s="828"/>
      <c r="I87" s="828"/>
      <c r="J87" s="828"/>
      <c r="K87" s="828"/>
      <c r="L87" s="828"/>
      <c r="M87" s="829"/>
      <c r="N87" s="52">
        <f>L84+L85+L86</f>
        <v>18259.736365997229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79125.524252654664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363</v>
      </c>
      <c r="B36" s="840" t="str">
        <f>VLOOKUP(A36,EQUIPOS!A6:D154,3,FALSE)</f>
        <v>Vibrador de concreto, Motor de 3 hp a 18.000 rpm Mangueras de 4 mt</v>
      </c>
      <c r="C36" s="841"/>
      <c r="D36" s="841"/>
      <c r="E36" s="841"/>
      <c r="F36" s="841"/>
      <c r="G36" s="841"/>
      <c r="H36" s="842"/>
      <c r="I36" s="267"/>
      <c r="J36" s="268"/>
      <c r="K36" s="269">
        <f>VLOOKUP(A36,EQUIPOS!A6:D163,4,FALSE)</f>
        <v>5035.8227621564429</v>
      </c>
      <c r="L36" s="270"/>
      <c r="M36" s="336">
        <v>1.25</v>
      </c>
      <c r="N36" s="272">
        <f>K36/M36</f>
        <v>4028.6582097251544</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0.02</v>
      </c>
      <c r="N41" s="344">
        <f>N77*M41</f>
        <v>588.91545722881597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4617.5736669539701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745</v>
      </c>
      <c r="B48" s="43" t="str">
        <f>VLOOKUP(A48,MATERIALES!A5:D373,3,FALSE)</f>
        <v>Acero PDR-60</v>
      </c>
      <c r="C48" s="281"/>
      <c r="D48" s="281"/>
      <c r="E48" s="281"/>
      <c r="F48" s="281"/>
      <c r="G48" s="281"/>
      <c r="H48" s="281"/>
      <c r="I48" s="281"/>
      <c r="J48" s="311" t="str">
        <f>VLOOKUP(A48,MATERIALES!A4:D640,2,FALSE)</f>
        <v>kg</v>
      </c>
      <c r="K48" s="282">
        <v>9.6</v>
      </c>
      <c r="L48" s="267"/>
      <c r="M48" s="402">
        <f>VLOOKUP(A48,MATERIALES!A5:D396,4,FALSE)</f>
        <v>3105.6446717244148</v>
      </c>
      <c r="N48" s="272">
        <f>K48*M48</f>
        <v>29814.188848554382</v>
      </c>
    </row>
    <row r="49" spans="1:14">
      <c r="A49" s="166" t="s">
        <v>832</v>
      </c>
      <c r="B49" s="43" t="str">
        <f>VLOOKUP(A49,MATERIALES!A6:D373,3,FALSE)</f>
        <v>Concreto Resistencia  21 (Mpa)</v>
      </c>
      <c r="C49" s="425"/>
      <c r="D49" s="425"/>
      <c r="E49" s="425"/>
      <c r="F49" s="425"/>
      <c r="G49" s="425"/>
      <c r="H49" s="425"/>
      <c r="I49" s="425"/>
      <c r="J49" s="312" t="str">
        <f>VLOOKUP(A49,MATERIALES!A5:D641,2,FALSE)</f>
        <v>m3</v>
      </c>
      <c r="K49" s="397">
        <v>0.12</v>
      </c>
      <c r="L49" s="421"/>
      <c r="M49" s="402">
        <f>VLOOKUP(A49,MATERIALES!A6:D397,4,FALSE)</f>
        <v>429095.65602388448</v>
      </c>
      <c r="N49" s="272">
        <f>K49*M49</f>
        <v>51491.478722866137</v>
      </c>
    </row>
    <row r="50" spans="1:14">
      <c r="A50" s="166" t="s">
        <v>869</v>
      </c>
      <c r="B50" s="43" t="str">
        <f>VLOOKUP(A50,MATERIALES!A6:D373,3,FALSE)</f>
        <v>Formaleta para baranda de concreto</v>
      </c>
      <c r="C50" s="425"/>
      <c r="D50" s="425"/>
      <c r="E50" s="425"/>
      <c r="F50" s="425"/>
      <c r="G50" s="425"/>
      <c r="H50" s="425"/>
      <c r="I50" s="425"/>
      <c r="J50" s="312" t="str">
        <f>VLOOKUP(A50,MATERIALES!A6:D642,2,FALSE)</f>
        <v>m</v>
      </c>
      <c r="K50" s="397">
        <v>0.5</v>
      </c>
      <c r="L50" s="421"/>
      <c r="M50" s="402">
        <f>VLOOKUP(A50,MATERIALES!A6:D398,4,FALSE)</f>
        <v>9788.5522679767037</v>
      </c>
      <c r="N50" s="272">
        <f>K50*M50</f>
        <v>4894.2761339883518</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86199.943705408878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v>
      </c>
      <c r="N71" s="395">
        <f>K71/M71</f>
        <v>18777.148499999999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29445.772861440797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120263.29023380365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24052.658046760731</v>
      </c>
      <c r="M84" s="862"/>
      <c r="N84" s="51"/>
    </row>
    <row r="85" spans="1:14">
      <c r="B85" s="89" t="s">
        <v>973</v>
      </c>
      <c r="C85" s="90"/>
      <c r="D85" s="90"/>
      <c r="E85" s="90"/>
      <c r="F85" s="90"/>
      <c r="G85" s="90"/>
      <c r="H85" s="90"/>
      <c r="I85" s="87"/>
      <c r="J85" s="88"/>
      <c r="K85" s="304">
        <v>0.05</v>
      </c>
      <c r="L85" s="861">
        <f>N79*K85</f>
        <v>6013.1645116901827</v>
      </c>
      <c r="M85" s="862"/>
      <c r="N85" s="51"/>
    </row>
    <row r="86" spans="1:14" ht="15.75" thickBot="1">
      <c r="B86" s="91" t="s">
        <v>974</v>
      </c>
      <c r="C86" s="92"/>
      <c r="D86" s="92"/>
      <c r="E86" s="92"/>
      <c r="F86" s="92"/>
      <c r="G86" s="92"/>
      <c r="H86" s="92"/>
      <c r="I86" s="93"/>
      <c r="J86" s="94"/>
      <c r="K86" s="305">
        <v>0.05</v>
      </c>
      <c r="L86" s="863">
        <f>N79*K86</f>
        <v>6013.1645116901827</v>
      </c>
      <c r="M86" s="864"/>
      <c r="N86" s="51"/>
    </row>
    <row r="87" spans="1:14" ht="15.75" thickBot="1">
      <c r="B87" s="827" t="s">
        <v>953</v>
      </c>
      <c r="C87" s="828"/>
      <c r="D87" s="828"/>
      <c r="E87" s="828"/>
      <c r="F87" s="828"/>
      <c r="G87" s="828"/>
      <c r="H87" s="828"/>
      <c r="I87" s="828"/>
      <c r="J87" s="828"/>
      <c r="K87" s="828"/>
      <c r="L87" s="828"/>
      <c r="M87" s="829"/>
      <c r="N87" s="52">
        <f>L84+L85+L86</f>
        <v>36078.987070141098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156342.27730394475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8.9414992857142845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8.9414992857142845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408</v>
      </c>
      <c r="B48" s="43" t="str">
        <f>VLOOKUP(A48,MATERIALES!A5:D373,3,FALSE)</f>
        <v>Captafaro, Incluye Tornillos</v>
      </c>
      <c r="C48" s="281"/>
      <c r="D48" s="281"/>
      <c r="E48" s="281"/>
      <c r="F48" s="281"/>
      <c r="G48" s="281"/>
      <c r="H48" s="281"/>
      <c r="I48" s="268"/>
      <c r="J48" s="224" t="str">
        <f>VLOOKUP(A48,MATERIALES!A4:D640,2,FALSE)</f>
        <v>u</v>
      </c>
      <c r="K48" s="282">
        <v>1</v>
      </c>
      <c r="L48" s="267"/>
      <c r="M48" s="402">
        <f>VLOOKUP(A48,MATERIALES!A5:D396,4,FALSE)</f>
        <v>12312.644362234849</v>
      </c>
      <c r="N48" s="272">
        <f>K48*M48</f>
        <v>12312.644362234849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12312.644362234849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34">
        <v>70</v>
      </c>
      <c r="N71" s="395">
        <f>K71/M71</f>
        <v>894.14992857142852</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894.14992857142852</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13215.735790091992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2643.1471580183988</v>
      </c>
      <c r="M84" s="862"/>
      <c r="N84" s="51"/>
    </row>
    <row r="85" spans="1:14">
      <c r="B85" s="89" t="s">
        <v>973</v>
      </c>
      <c r="C85" s="90"/>
      <c r="D85" s="90"/>
      <c r="E85" s="90"/>
      <c r="F85" s="90"/>
      <c r="G85" s="90"/>
      <c r="H85" s="90"/>
      <c r="I85" s="87"/>
      <c r="J85" s="88"/>
      <c r="K85" s="304">
        <v>0.05</v>
      </c>
      <c r="L85" s="861">
        <f>N79*K85</f>
        <v>660.78678950459971</v>
      </c>
      <c r="M85" s="862"/>
      <c r="N85" s="51"/>
    </row>
    <row r="86" spans="1:14" ht="15.75" thickBot="1">
      <c r="B86" s="91" t="s">
        <v>974</v>
      </c>
      <c r="C86" s="92"/>
      <c r="D86" s="92"/>
      <c r="E86" s="92"/>
      <c r="F86" s="92"/>
      <c r="G86" s="92"/>
      <c r="H86" s="92"/>
      <c r="I86" s="93"/>
      <c r="J86" s="94"/>
      <c r="K86" s="305">
        <v>0.05</v>
      </c>
      <c r="L86" s="863">
        <f>N79*K86</f>
        <v>660.78678950459971</v>
      </c>
      <c r="M86" s="864"/>
      <c r="N86" s="51"/>
    </row>
    <row r="87" spans="1:14" ht="15.75" thickBot="1">
      <c r="B87" s="827" t="s">
        <v>953</v>
      </c>
      <c r="C87" s="828"/>
      <c r="D87" s="828"/>
      <c r="E87" s="828"/>
      <c r="F87" s="828"/>
      <c r="G87" s="828"/>
      <c r="H87" s="828"/>
      <c r="I87" s="828"/>
      <c r="J87" s="828"/>
      <c r="K87" s="828"/>
      <c r="L87" s="828"/>
      <c r="M87" s="829"/>
      <c r="N87" s="52">
        <f>L84+L85+L86</f>
        <v>3964.7207370275983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17180.45652711959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6"/>
      <c r="C1" s="928"/>
      <c r="D1" s="929"/>
      <c r="E1" s="929"/>
      <c r="F1" s="929"/>
      <c r="G1" s="929"/>
      <c r="H1" s="929"/>
      <c r="I1" s="929"/>
      <c r="J1" s="930"/>
      <c r="K1" s="931" t="s">
        <v>933</v>
      </c>
      <c r="L1" s="933" t="s">
        <v>2198</v>
      </c>
      <c r="M1" s="934"/>
      <c r="N1" s="935"/>
    </row>
    <row r="2" spans="2:14" ht="24.7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46820.666177074359</v>
      </c>
      <c r="L36" s="270"/>
      <c r="M36" s="336">
        <v>160</v>
      </c>
      <c r="N36" s="272">
        <f>K36/M36</f>
        <v>292.62916360671477</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21.159592326800993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313.78875593351574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439</v>
      </c>
      <c r="B48" s="43" t="str">
        <f>VLOOKUP(A48,MATERIALES!A5:D373,3,FALSE)</f>
        <v>Delineador de corona en forma de A de lámina galvanizada calibre 16 de (1.55*25) cm</v>
      </c>
      <c r="C48" s="281"/>
      <c r="D48" s="281"/>
      <c r="E48" s="281"/>
      <c r="F48" s="281"/>
      <c r="G48" s="281"/>
      <c r="H48" s="281"/>
      <c r="I48" s="281"/>
      <c r="J48" s="311" t="str">
        <f>VLOOKUP(A48,MATERIALES!A4:D640,2,FALSE)</f>
        <v>u</v>
      </c>
      <c r="K48" s="282">
        <v>1</v>
      </c>
      <c r="L48" s="267"/>
      <c r="M48" s="402">
        <f>VLOOKUP(A48,MATERIALES!A5:D396,4,FALSE)</f>
        <v>240096.56506357956</v>
      </c>
      <c r="N48" s="272">
        <f>K48*M48</f>
        <v>240096.56506357956</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0.03</v>
      </c>
      <c r="L49" s="421"/>
      <c r="M49" s="402">
        <f>VLOOKUP(A49,MATERIALES!A6:D397,4,FALSE)</f>
        <v>399006.63136367308</v>
      </c>
      <c r="N49" s="272">
        <f>K49*M49</f>
        <v>11970.198940910192</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252066.76400448976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33832.699999999997</v>
      </c>
      <c r="J72" s="293">
        <v>185</v>
      </c>
      <c r="K72" s="294">
        <f>VLOOKUP(A72,'MANO DE OBRA'!A8:D100,4,FALSE)</f>
        <v>62590.494999999995</v>
      </c>
      <c r="L72" s="50"/>
      <c r="M72" s="434">
        <v>80</v>
      </c>
      <c r="N72" s="395">
        <f>K72/M72</f>
        <v>782.3811874999999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2115.9592326800994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254496.51199310337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50899.302398620675</v>
      </c>
      <c r="M84" s="862"/>
      <c r="N84" s="51"/>
    </row>
    <row r="85" spans="1:14">
      <c r="B85" s="89" t="s">
        <v>973</v>
      </c>
      <c r="C85" s="90"/>
      <c r="D85" s="90"/>
      <c r="E85" s="90"/>
      <c r="F85" s="90"/>
      <c r="G85" s="90"/>
      <c r="H85" s="90"/>
      <c r="I85" s="87"/>
      <c r="J85" s="88"/>
      <c r="K85" s="304">
        <v>0.05</v>
      </c>
      <c r="L85" s="861">
        <f>N79*K85</f>
        <v>12724.825599655169</v>
      </c>
      <c r="M85" s="862"/>
      <c r="N85" s="51"/>
    </row>
    <row r="86" spans="1:14" ht="15.75" thickBot="1">
      <c r="B86" s="91" t="s">
        <v>974</v>
      </c>
      <c r="C86" s="92"/>
      <c r="D86" s="92"/>
      <c r="E86" s="92"/>
      <c r="F86" s="92"/>
      <c r="G86" s="92"/>
      <c r="H86" s="92"/>
      <c r="I86" s="93"/>
      <c r="J86" s="94"/>
      <c r="K86" s="305">
        <v>0.05</v>
      </c>
      <c r="L86" s="863">
        <f>N79*K86</f>
        <v>12724.825599655169</v>
      </c>
      <c r="M86" s="864"/>
      <c r="N86" s="51"/>
    </row>
    <row r="87" spans="1:14" ht="15.75" thickBot="1">
      <c r="B87" s="827" t="s">
        <v>953</v>
      </c>
      <c r="C87" s="828"/>
      <c r="D87" s="828"/>
      <c r="E87" s="828"/>
      <c r="F87" s="828"/>
      <c r="G87" s="828"/>
      <c r="H87" s="828"/>
      <c r="I87" s="828"/>
      <c r="J87" s="828"/>
      <c r="K87" s="828"/>
      <c r="L87" s="828"/>
      <c r="M87" s="829"/>
      <c r="N87" s="52">
        <f>L84+L85+L86</f>
        <v>76348.953597931017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330845.46559103439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83.453993333333329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83.453993333333329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0.04</v>
      </c>
      <c r="L48" s="267"/>
      <c r="M48" s="402">
        <f>VLOOKUP(A48,MATERIALES!A5:D396,4,FALSE)</f>
        <v>6528.4498701010407</v>
      </c>
      <c r="N48" s="272">
        <f>K48*M48</f>
        <v>261.13799480404163</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21986.864932562228</v>
      </c>
      <c r="N49" s="272">
        <f>K49*M49</f>
        <v>8794.745973024892</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485.86260029905549</v>
      </c>
      <c r="N50" s="272">
        <f>K50*M50</f>
        <v>1457.5878008971665</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10513.4717687261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834.53993333333324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11431.465695392766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2286.2931390785534</v>
      </c>
      <c r="M84" s="862"/>
      <c r="N84" s="51"/>
    </row>
    <row r="85" spans="1:14">
      <c r="B85" s="89" t="s">
        <v>973</v>
      </c>
      <c r="C85" s="90"/>
      <c r="D85" s="90"/>
      <c r="E85" s="90"/>
      <c r="F85" s="90"/>
      <c r="G85" s="90"/>
      <c r="H85" s="90"/>
      <c r="I85" s="87"/>
      <c r="J85" s="88"/>
      <c r="K85" s="304">
        <v>0.05</v>
      </c>
      <c r="L85" s="861">
        <f>N79*K85</f>
        <v>571.57328476963835</v>
      </c>
      <c r="M85" s="862"/>
      <c r="N85" s="51"/>
    </row>
    <row r="86" spans="1:14" ht="15.75" thickBot="1">
      <c r="B86" s="91" t="s">
        <v>974</v>
      </c>
      <c r="C86" s="92"/>
      <c r="D86" s="92"/>
      <c r="E86" s="92"/>
      <c r="F86" s="92"/>
      <c r="G86" s="92"/>
      <c r="H86" s="92"/>
      <c r="I86" s="93"/>
      <c r="J86" s="94"/>
      <c r="K86" s="305">
        <v>0.05</v>
      </c>
      <c r="L86" s="863">
        <f>N79*K86</f>
        <v>571.57328476963835</v>
      </c>
      <c r="M86" s="864"/>
      <c r="N86" s="51"/>
    </row>
    <row r="87" spans="1:14" ht="15.75" thickBot="1">
      <c r="B87" s="827" t="s">
        <v>953</v>
      </c>
      <c r="C87" s="828"/>
      <c r="D87" s="828"/>
      <c r="E87" s="828"/>
      <c r="F87" s="828"/>
      <c r="G87" s="828"/>
      <c r="H87" s="828"/>
      <c r="I87" s="828"/>
      <c r="J87" s="828"/>
      <c r="K87" s="828"/>
      <c r="L87" s="828"/>
      <c r="M87" s="829"/>
      <c r="N87" s="52">
        <f>L84+L85+L86</f>
        <v>3429.4397086178296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14860.905404010595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83.453993333333329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83.453993333333329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42248.0266441926</v>
      </c>
      <c r="N48" s="272">
        <f>K48*M48</f>
        <v>16899.210657677042</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485.86260029905549</v>
      </c>
      <c r="N49" s="272">
        <f>K49*M49</f>
        <v>1457.5878008971665</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18356.798458574209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150</v>
      </c>
      <c r="N71" s="395">
        <f>K71/M71</f>
        <v>834.53993333333324</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834.53993333333324</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19274.792385240875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3854.9584770481752</v>
      </c>
      <c r="M84" s="862"/>
      <c r="N84" s="51"/>
    </row>
    <row r="85" spans="1:14">
      <c r="B85" s="89" t="s">
        <v>973</v>
      </c>
      <c r="C85" s="90"/>
      <c r="D85" s="90"/>
      <c r="E85" s="90"/>
      <c r="F85" s="90"/>
      <c r="G85" s="90"/>
      <c r="H85" s="90"/>
      <c r="I85" s="87"/>
      <c r="J85" s="88"/>
      <c r="K85" s="304">
        <v>0.05</v>
      </c>
      <c r="L85" s="861">
        <f>N79*K85</f>
        <v>963.73961926204379</v>
      </c>
      <c r="M85" s="862"/>
      <c r="N85" s="51"/>
    </row>
    <row r="86" spans="1:14" ht="15.75" thickBot="1">
      <c r="B86" s="91" t="s">
        <v>974</v>
      </c>
      <c r="C86" s="92"/>
      <c r="D86" s="92"/>
      <c r="E86" s="92"/>
      <c r="F86" s="92"/>
      <c r="G86" s="92"/>
      <c r="H86" s="92"/>
      <c r="I86" s="93"/>
      <c r="J86" s="94"/>
      <c r="K86" s="305">
        <v>0.05</v>
      </c>
      <c r="L86" s="863">
        <f>N79*K86</f>
        <v>963.73961926204379</v>
      </c>
      <c r="M86" s="864"/>
      <c r="N86" s="51"/>
    </row>
    <row r="87" spans="1:14" ht="15.75" thickBot="1">
      <c r="B87" s="827" t="s">
        <v>953</v>
      </c>
      <c r="C87" s="828"/>
      <c r="D87" s="828"/>
      <c r="E87" s="828"/>
      <c r="F87" s="828"/>
      <c r="G87" s="828"/>
      <c r="H87" s="828"/>
      <c r="I87" s="828"/>
      <c r="J87" s="828"/>
      <c r="K87" s="828"/>
      <c r="L87" s="828"/>
      <c r="M87" s="829"/>
      <c r="N87" s="52">
        <f>L84+L85+L86</f>
        <v>5782.4377155722623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25057.230100813136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309.15631148587727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309.15631148587727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0.08</v>
      </c>
      <c r="L48" s="267"/>
      <c r="M48" s="402">
        <f>VLOOKUP(A48,MATERIALES!A5:D396,4,FALSE)</f>
        <v>6528.4498701010407</v>
      </c>
      <c r="N48" s="272">
        <f>K48*M48</f>
        <v>522.27598960808325</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21986.864932562228</v>
      </c>
      <c r="N49" s="272">
        <f>K49*M49</f>
        <v>8794.745973024892</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485.86260029905549</v>
      </c>
      <c r="N50" s="272">
        <f>K50*M50</f>
        <v>1457.5878008971665</v>
      </c>
    </row>
    <row r="51" spans="1:14">
      <c r="A51" s="166" t="s">
        <v>920</v>
      </c>
      <c r="B51" s="43" t="str">
        <f>VLOOKUP(A51,MATERIALES!A6:D373,3,FALSE)</f>
        <v>Malla eslabonada, calibre 10, 6 ojos</v>
      </c>
      <c r="C51" s="425"/>
      <c r="D51" s="425"/>
      <c r="E51" s="425"/>
      <c r="F51" s="425"/>
      <c r="G51" s="425"/>
      <c r="H51" s="425"/>
      <c r="I51" s="425"/>
      <c r="J51" s="312" t="str">
        <f>VLOOKUP(A51,MATERIALES!A6:D643,2,FALSE)</f>
        <v>m2</v>
      </c>
      <c r="K51" s="397">
        <v>1.5</v>
      </c>
      <c r="L51" s="421"/>
      <c r="M51" s="402">
        <f>VLOOKUP(A51,MATERIALES!A6:D399,4,FALSE)</f>
        <v>15610.674102119183</v>
      </c>
      <c r="N51" s="272">
        <f>K51*M51</f>
        <v>23416.011153178773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34190.620916708911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75</v>
      </c>
      <c r="N71" s="395">
        <f>K71/M71</f>
        <v>1669.0798666666665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5"/>
    </row>
    <row r="77" spans="1:15" ht="15.75" thickBot="1">
      <c r="B77" s="827" t="s">
        <v>953</v>
      </c>
      <c r="C77" s="828"/>
      <c r="D77" s="828"/>
      <c r="E77" s="828"/>
      <c r="F77" s="828"/>
      <c r="G77" s="828"/>
      <c r="H77" s="828"/>
      <c r="I77" s="828"/>
      <c r="J77" s="828"/>
      <c r="K77" s="828"/>
      <c r="L77" s="828"/>
      <c r="M77" s="829"/>
      <c r="N77" s="301">
        <f>SUM(N71:N76)</f>
        <v>3091.5631148587727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37591.340343053562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7518.2680686107124</v>
      </c>
      <c r="M84" s="862"/>
      <c r="N84" s="51"/>
    </row>
    <row r="85" spans="1:14">
      <c r="B85" s="89" t="s">
        <v>973</v>
      </c>
      <c r="C85" s="90"/>
      <c r="D85" s="90"/>
      <c r="E85" s="90"/>
      <c r="F85" s="90"/>
      <c r="G85" s="90"/>
      <c r="H85" s="90"/>
      <c r="I85" s="87"/>
      <c r="J85" s="88"/>
      <c r="K85" s="304">
        <v>0.05</v>
      </c>
      <c r="L85" s="861">
        <f>N79*K85</f>
        <v>1879.5670171526781</v>
      </c>
      <c r="M85" s="862"/>
      <c r="N85" s="51"/>
    </row>
    <row r="86" spans="1:14" ht="15.75" thickBot="1">
      <c r="B86" s="91" t="s">
        <v>974</v>
      </c>
      <c r="C86" s="92"/>
      <c r="D86" s="92"/>
      <c r="E86" s="92"/>
      <c r="F86" s="92"/>
      <c r="G86" s="92"/>
      <c r="H86" s="92"/>
      <c r="I86" s="93"/>
      <c r="J86" s="94"/>
      <c r="K86" s="305">
        <v>0.05</v>
      </c>
      <c r="L86" s="863">
        <f>N79*K86</f>
        <v>1879.5670171526781</v>
      </c>
      <c r="M86" s="864"/>
      <c r="N86" s="51"/>
    </row>
    <row r="87" spans="1:14" ht="15.75" thickBot="1">
      <c r="B87" s="827" t="s">
        <v>953</v>
      </c>
      <c r="C87" s="828"/>
      <c r="D87" s="828"/>
      <c r="E87" s="828"/>
      <c r="F87" s="828"/>
      <c r="G87" s="828"/>
      <c r="H87" s="828"/>
      <c r="I87" s="828"/>
      <c r="J87" s="828"/>
      <c r="K87" s="828"/>
      <c r="L87" s="828"/>
      <c r="M87" s="829"/>
      <c r="N87" s="52">
        <f>L84+L85+L86</f>
        <v>11277.402102916069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48868.742445969634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309.15631148587727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309.15631148587727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42248.0266441926</v>
      </c>
      <c r="N48" s="272">
        <f>K48*M48</f>
        <v>16899.210657677042</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485.86260029905549</v>
      </c>
      <c r="N49" s="272">
        <f>K49*M49</f>
        <v>1457.5878008971665</v>
      </c>
    </row>
    <row r="50" spans="1:14">
      <c r="A50" s="166" t="s">
        <v>920</v>
      </c>
      <c r="B50" s="43" t="str">
        <f>VLOOKUP(A50,MATERIALES!A6:D373,3,FALSE)</f>
        <v>Malla eslabonada, calibre 10, 6 ojos</v>
      </c>
      <c r="C50" s="425"/>
      <c r="D50" s="425"/>
      <c r="E50" s="425"/>
      <c r="F50" s="425"/>
      <c r="G50" s="425"/>
      <c r="H50" s="425"/>
      <c r="I50" s="425"/>
      <c r="J50" s="312" t="str">
        <f>VLOOKUP(A50,MATERIALES!A6:D642,2,FALSE)</f>
        <v>m2</v>
      </c>
      <c r="K50" s="397">
        <v>1.5</v>
      </c>
      <c r="L50" s="421"/>
      <c r="M50" s="402">
        <f>VLOOKUP(A50,MATERIALES!A6:D398,4,FALSE)</f>
        <v>15610.674102119183</v>
      </c>
      <c r="N50" s="272">
        <f>K50*M50</f>
        <v>23416.011153178773</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41772.809611752979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67"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75</v>
      </c>
      <c r="N71" s="395">
        <f>K71/M71</f>
        <v>1669.0798666666665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3091.5631148587727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45173.529038097629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9034.7058076195262</v>
      </c>
      <c r="M84" s="862"/>
      <c r="N84" s="51"/>
    </row>
    <row r="85" spans="1:14">
      <c r="B85" s="89" t="s">
        <v>973</v>
      </c>
      <c r="C85" s="90"/>
      <c r="D85" s="90"/>
      <c r="E85" s="90"/>
      <c r="F85" s="90"/>
      <c r="G85" s="90"/>
      <c r="H85" s="90"/>
      <c r="I85" s="87"/>
      <c r="J85" s="88"/>
      <c r="K85" s="304">
        <v>0.05</v>
      </c>
      <c r="L85" s="861">
        <f>N79*K85</f>
        <v>2258.6764519048816</v>
      </c>
      <c r="M85" s="862"/>
      <c r="N85" s="51"/>
    </row>
    <row r="86" spans="1:14" ht="15.75" thickBot="1">
      <c r="B86" s="91" t="s">
        <v>974</v>
      </c>
      <c r="C86" s="92"/>
      <c r="D86" s="92"/>
      <c r="E86" s="92"/>
      <c r="F86" s="92"/>
      <c r="G86" s="92"/>
      <c r="H86" s="92"/>
      <c r="I86" s="93"/>
      <c r="J86" s="94"/>
      <c r="K86" s="305">
        <v>0.05</v>
      </c>
      <c r="L86" s="863">
        <f>N79*K86</f>
        <v>2258.6764519048816</v>
      </c>
      <c r="M86" s="864"/>
      <c r="N86" s="51"/>
    </row>
    <row r="87" spans="1:14" ht="15.75" thickBot="1">
      <c r="B87" s="827" t="s">
        <v>953</v>
      </c>
      <c r="C87" s="828"/>
      <c r="D87" s="828"/>
      <c r="E87" s="828"/>
      <c r="F87" s="828"/>
      <c r="G87" s="828"/>
      <c r="H87" s="828"/>
      <c r="I87" s="828"/>
      <c r="J87" s="828"/>
      <c r="K87" s="828"/>
      <c r="L87" s="828"/>
      <c r="M87" s="829"/>
      <c r="N87" s="52">
        <f>L84+L85+L86</f>
        <v>13552.058711429288</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58725.587749526916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241</v>
      </c>
      <c r="B36" s="840" t="str">
        <f>VLOOKUP(A36,EQUIPOS!A6:D154,3,FALSE)</f>
        <v>Grúa (capacidad 15 ton)</v>
      </c>
      <c r="C36" s="841"/>
      <c r="D36" s="841"/>
      <c r="E36" s="841"/>
      <c r="F36" s="841"/>
      <c r="G36" s="841"/>
      <c r="H36" s="842"/>
      <c r="I36" s="267"/>
      <c r="J36" s="268"/>
      <c r="K36" s="269">
        <f>VLOOKUP(A36,EQUIPOS!A6:D163,4,FALSE)</f>
        <v>220512.97310486808</v>
      </c>
      <c r="L36" s="270"/>
      <c r="M36" s="336">
        <v>0.75</v>
      </c>
      <c r="N36" s="272">
        <f>K36/M36</f>
        <v>294017.29747315746</v>
      </c>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0.2</v>
      </c>
      <c r="N41" s="344">
        <f>N77*M41</f>
        <v>9815.2576204802663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303832.55509363773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38477.0136319839</v>
      </c>
      <c r="N48" s="272">
        <f>K48*M48</f>
        <v>38477.0136319839</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38477.0136319839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6</v>
      </c>
      <c r="N72" s="395">
        <f>K72/M72</f>
        <v>31295.247499999998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49076.288102401333</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391385.85682802298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78277.171365604605</v>
      </c>
      <c r="M84" s="862"/>
      <c r="N84" s="51"/>
    </row>
    <row r="85" spans="1:14">
      <c r="B85" s="89" t="s">
        <v>973</v>
      </c>
      <c r="C85" s="90"/>
      <c r="D85" s="90"/>
      <c r="E85" s="90"/>
      <c r="F85" s="90"/>
      <c r="G85" s="90"/>
      <c r="H85" s="90"/>
      <c r="I85" s="87"/>
      <c r="J85" s="88"/>
      <c r="K85" s="304">
        <v>0.05</v>
      </c>
      <c r="L85" s="861">
        <f>N79*K85</f>
        <v>19569.292841401151</v>
      </c>
      <c r="M85" s="862"/>
      <c r="N85" s="51"/>
    </row>
    <row r="86" spans="1:14" ht="15.75" thickBot="1">
      <c r="B86" s="91" t="s">
        <v>974</v>
      </c>
      <c r="C86" s="92"/>
      <c r="D86" s="92"/>
      <c r="E86" s="92"/>
      <c r="F86" s="92"/>
      <c r="G86" s="92"/>
      <c r="H86" s="92"/>
      <c r="I86" s="93"/>
      <c r="J86" s="94"/>
      <c r="K86" s="305">
        <v>0.05</v>
      </c>
      <c r="L86" s="863">
        <f>N79*K86</f>
        <v>19569.292841401151</v>
      </c>
      <c r="M86" s="864"/>
      <c r="N86" s="51"/>
    </row>
    <row r="87" spans="1:14" ht="15.75" thickBot="1">
      <c r="B87" s="827" t="s">
        <v>953</v>
      </c>
      <c r="C87" s="828"/>
      <c r="D87" s="828"/>
      <c r="E87" s="828"/>
      <c r="F87" s="828"/>
      <c r="G87" s="828"/>
      <c r="H87" s="828"/>
      <c r="I87" s="828"/>
      <c r="J87" s="828"/>
      <c r="K87" s="828"/>
      <c r="L87" s="828"/>
      <c r="M87" s="829"/>
      <c r="N87" s="52">
        <f>L84+L85+L86</f>
        <v>117415.75704840691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508801.61387642991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0.2</v>
      </c>
      <c r="N41" s="344">
        <f>N77*M41</f>
        <v>7361.4432153601992</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7361.4432153601992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38477.0136319839</v>
      </c>
      <c r="N48" s="272">
        <f>K48*M48</f>
        <v>38477.0136319839</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38477.0136319839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8</v>
      </c>
      <c r="N72" s="395">
        <f>K72/M72</f>
        <v>23471.435624999998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5"/>
    </row>
    <row r="77" spans="1:15" ht="15.75" thickBot="1">
      <c r="B77" s="827" t="s">
        <v>953</v>
      </c>
      <c r="C77" s="828"/>
      <c r="D77" s="828"/>
      <c r="E77" s="828"/>
      <c r="F77" s="828"/>
      <c r="G77" s="828"/>
      <c r="H77" s="828"/>
      <c r="I77" s="828"/>
      <c r="J77" s="828"/>
      <c r="K77" s="828"/>
      <c r="L77" s="828"/>
      <c r="M77" s="829"/>
      <c r="N77" s="301">
        <f>SUM(N71:N76)</f>
        <v>36807.216076800993</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82645.672924145096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16529.134584829018</v>
      </c>
      <c r="M84" s="862"/>
      <c r="N84" s="51"/>
    </row>
    <row r="85" spans="1:14">
      <c r="B85" s="89" t="s">
        <v>973</v>
      </c>
      <c r="C85" s="90"/>
      <c r="D85" s="90"/>
      <c r="E85" s="90"/>
      <c r="F85" s="90"/>
      <c r="G85" s="90"/>
      <c r="H85" s="90"/>
      <c r="I85" s="87"/>
      <c r="J85" s="88"/>
      <c r="K85" s="304">
        <v>0.05</v>
      </c>
      <c r="L85" s="861">
        <f>N79*K85</f>
        <v>4132.2836462072546</v>
      </c>
      <c r="M85" s="862"/>
      <c r="N85" s="51"/>
    </row>
    <row r="86" spans="1:14" ht="15.75" thickBot="1">
      <c r="B86" s="91" t="s">
        <v>974</v>
      </c>
      <c r="C86" s="92"/>
      <c r="D86" s="92"/>
      <c r="E86" s="92"/>
      <c r="F86" s="92"/>
      <c r="G86" s="92"/>
      <c r="H86" s="92"/>
      <c r="I86" s="93"/>
      <c r="J86" s="94"/>
      <c r="K86" s="305">
        <v>0.05</v>
      </c>
      <c r="L86" s="863">
        <f>N79*K86</f>
        <v>4132.2836462072546</v>
      </c>
      <c r="M86" s="864"/>
      <c r="N86" s="51"/>
    </row>
    <row r="87" spans="1:14" ht="15.75" thickBot="1">
      <c r="B87" s="827" t="s">
        <v>953</v>
      </c>
      <c r="C87" s="828"/>
      <c r="D87" s="828"/>
      <c r="E87" s="828"/>
      <c r="F87" s="828"/>
      <c r="G87" s="828"/>
      <c r="H87" s="828"/>
      <c r="I87" s="828"/>
      <c r="J87" s="828"/>
      <c r="K87" s="828"/>
      <c r="L87" s="828"/>
      <c r="M87" s="829"/>
      <c r="N87" s="52">
        <f>L84+L85+L86</f>
        <v>24793.701877243529</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107439.37480138862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0.15</v>
      </c>
      <c r="N41" s="344">
        <f>N77*M41</f>
        <v>2898.3404201801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2898.3404201801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38477.0136319839</v>
      </c>
      <c r="N48" s="272">
        <f>K48*M48</f>
        <v>38477.0136319839</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38477.0136319839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12</v>
      </c>
      <c r="N72" s="395">
        <f>K72/M72</f>
        <v>10431.749166666666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5"/>
    </row>
    <row r="77" spans="1:15" ht="15.75" thickBot="1">
      <c r="B77" s="827" t="s">
        <v>953</v>
      </c>
      <c r="C77" s="828"/>
      <c r="D77" s="828"/>
      <c r="E77" s="828"/>
      <c r="F77" s="828"/>
      <c r="G77" s="828"/>
      <c r="H77" s="828"/>
      <c r="I77" s="828"/>
      <c r="J77" s="828"/>
      <c r="K77" s="828"/>
      <c r="L77" s="828"/>
      <c r="M77" s="829"/>
      <c r="N77" s="301">
        <f>SUM(N71:N76)</f>
        <v>19322.269467867332</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60697.623520031339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12139.524704006268</v>
      </c>
      <c r="M84" s="862"/>
      <c r="N84" s="51"/>
    </row>
    <row r="85" spans="1:14">
      <c r="B85" s="89" t="s">
        <v>973</v>
      </c>
      <c r="C85" s="90"/>
      <c r="D85" s="90"/>
      <c r="E85" s="90"/>
      <c r="F85" s="90"/>
      <c r="G85" s="90"/>
      <c r="H85" s="90"/>
      <c r="I85" s="87"/>
      <c r="J85" s="88"/>
      <c r="K85" s="304">
        <v>0.05</v>
      </c>
      <c r="L85" s="861">
        <f>N79*K85</f>
        <v>3034.8811760015669</v>
      </c>
      <c r="M85" s="862"/>
      <c r="N85" s="51"/>
    </row>
    <row r="86" spans="1:14" ht="15.75" thickBot="1">
      <c r="B86" s="91" t="s">
        <v>974</v>
      </c>
      <c r="C86" s="92"/>
      <c r="D86" s="92"/>
      <c r="E86" s="92"/>
      <c r="F86" s="92"/>
      <c r="G86" s="92"/>
      <c r="H86" s="92"/>
      <c r="I86" s="93"/>
      <c r="J86" s="94"/>
      <c r="K86" s="305">
        <v>0.05</v>
      </c>
      <c r="L86" s="863">
        <f>N79*K86</f>
        <v>3034.8811760015669</v>
      </c>
      <c r="M86" s="864"/>
      <c r="N86" s="51"/>
    </row>
    <row r="87" spans="1:14" ht="15.75" thickBot="1">
      <c r="B87" s="827" t="s">
        <v>953</v>
      </c>
      <c r="C87" s="828"/>
      <c r="D87" s="828"/>
      <c r="E87" s="828"/>
      <c r="F87" s="828"/>
      <c r="G87" s="828"/>
      <c r="H87" s="828"/>
      <c r="I87" s="828"/>
      <c r="J87" s="828"/>
      <c r="K87" s="828"/>
      <c r="L87" s="828"/>
      <c r="M87" s="829"/>
      <c r="N87" s="52">
        <f>L84+L85+L86</f>
        <v>18209.287056009402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78906.91057604074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0.15</v>
      </c>
      <c r="N41" s="344">
        <f>N77*M41</f>
        <v>2173.7553151350749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2173.7553151350749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205" t="s">
        <v>412</v>
      </c>
      <c r="B48" s="43" t="str">
        <f>VLOOKUP(A48,MATERIALES!A5:D373,3,FALSE)</f>
        <v>Cicatrizante (para remoción de especies vegetales)</v>
      </c>
      <c r="C48" s="281"/>
      <c r="D48" s="281"/>
      <c r="E48" s="281"/>
      <c r="F48" s="281"/>
      <c r="G48" s="281"/>
      <c r="H48" s="281"/>
      <c r="I48" s="281"/>
      <c r="J48" s="311" t="str">
        <f>VLOOKUP(A48,MATERIALES!A4:D640,2,FALSE)</f>
        <v>kg</v>
      </c>
      <c r="K48" s="282">
        <v>1</v>
      </c>
      <c r="L48" s="267"/>
      <c r="M48" s="402">
        <f>VLOOKUP(A48,MATERIALES!A5:D396,4,FALSE)</f>
        <v>38477.0136319839</v>
      </c>
      <c r="N48" s="272">
        <f>K48*M48</f>
        <v>38477.0136319839</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38477.0136319839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67665.399999999994</v>
      </c>
      <c r="J72" s="293">
        <v>185</v>
      </c>
      <c r="K72" s="294">
        <f>VLOOKUP(A72,'MANO DE OBRA'!A8:D100,4,FALSE)</f>
        <v>125180.98999999999</v>
      </c>
      <c r="L72" s="50"/>
      <c r="M72" s="434">
        <v>16</v>
      </c>
      <c r="N72" s="395">
        <f>K72/M72</f>
        <v>7823.8118749999994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14491.702100900498</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55142.47104801947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11028.494209603894</v>
      </c>
      <c r="M84" s="862"/>
      <c r="N84" s="51"/>
    </row>
    <row r="85" spans="1:14">
      <c r="B85" s="89" t="s">
        <v>973</v>
      </c>
      <c r="C85" s="90"/>
      <c r="D85" s="90"/>
      <c r="E85" s="90"/>
      <c r="F85" s="90"/>
      <c r="G85" s="90"/>
      <c r="H85" s="90"/>
      <c r="I85" s="87"/>
      <c r="J85" s="88"/>
      <c r="K85" s="304">
        <v>0.05</v>
      </c>
      <c r="L85" s="861">
        <f>N79*K85</f>
        <v>2757.1235524009735</v>
      </c>
      <c r="M85" s="862"/>
      <c r="N85" s="51"/>
    </row>
    <row r="86" spans="1:14" ht="15.75" thickBot="1">
      <c r="B86" s="91" t="s">
        <v>974</v>
      </c>
      <c r="C86" s="92"/>
      <c r="D86" s="92"/>
      <c r="E86" s="92"/>
      <c r="F86" s="92"/>
      <c r="G86" s="92"/>
      <c r="H86" s="92"/>
      <c r="I86" s="93"/>
      <c r="J86" s="94"/>
      <c r="K86" s="305">
        <v>0.05</v>
      </c>
      <c r="L86" s="863">
        <f>N79*K86</f>
        <v>2757.1235524009735</v>
      </c>
      <c r="M86" s="864"/>
      <c r="N86" s="51"/>
    </row>
    <row r="87" spans="1:14" ht="15.75" thickBot="1">
      <c r="B87" s="827" t="s">
        <v>953</v>
      </c>
      <c r="C87" s="828"/>
      <c r="D87" s="828"/>
      <c r="E87" s="828"/>
      <c r="F87" s="828"/>
      <c r="G87" s="828"/>
      <c r="H87" s="828"/>
      <c r="I87" s="828"/>
      <c r="J87" s="828"/>
      <c r="K87" s="828"/>
      <c r="L87" s="828"/>
      <c r="M87" s="829"/>
      <c r="N87" s="52">
        <f>L84+L85+L86</f>
        <v>16542.741314405841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71685.212362425314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0.15</v>
      </c>
      <c r="N41" s="344">
        <f>N77*M41</f>
        <v>12372.173471193613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12372.173471193613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2.1</v>
      </c>
      <c r="L48" s="267"/>
      <c r="M48" s="402">
        <f>VLOOKUP(A48,MATERIALES!A5:D396,4,FALSE)</f>
        <v>49470.44609826502</v>
      </c>
      <c r="N48" s="272">
        <f>K48*M48</f>
        <v>103887.93680635655</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38477.0136319839</v>
      </c>
      <c r="N49" s="272">
        <f>K49*M49</f>
        <v>38477.0136319839</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142364.95043834046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3.57</v>
      </c>
      <c r="N72" s="395">
        <f>K72/M72</f>
        <v>52597.054621848736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82481.156474624091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237218.28038415816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47443.656076831634</v>
      </c>
      <c r="M84" s="862"/>
      <c r="N84" s="51"/>
    </row>
    <row r="85" spans="1:14">
      <c r="B85" s="89" t="s">
        <v>973</v>
      </c>
      <c r="C85" s="90"/>
      <c r="D85" s="90"/>
      <c r="E85" s="90"/>
      <c r="F85" s="90"/>
      <c r="G85" s="90"/>
      <c r="H85" s="90"/>
      <c r="I85" s="87"/>
      <c r="J85" s="88"/>
      <c r="K85" s="304">
        <v>0.05</v>
      </c>
      <c r="L85" s="861">
        <f>N79*K85</f>
        <v>11860.914019207908</v>
      </c>
      <c r="M85" s="862"/>
      <c r="N85" s="51"/>
    </row>
    <row r="86" spans="1:14" ht="15.75" thickBot="1">
      <c r="B86" s="91" t="s">
        <v>974</v>
      </c>
      <c r="C86" s="92"/>
      <c r="D86" s="92"/>
      <c r="E86" s="92"/>
      <c r="F86" s="92"/>
      <c r="G86" s="92"/>
      <c r="H86" s="92"/>
      <c r="I86" s="93"/>
      <c r="J86" s="94"/>
      <c r="K86" s="305">
        <v>0.05</v>
      </c>
      <c r="L86" s="863">
        <f>N79*K86</f>
        <v>11860.914019207908</v>
      </c>
      <c r="M86" s="864"/>
      <c r="N86" s="51"/>
    </row>
    <row r="87" spans="1:14" ht="15.75" thickBot="1">
      <c r="B87" s="827" t="s">
        <v>953</v>
      </c>
      <c r="C87" s="828"/>
      <c r="D87" s="828"/>
      <c r="E87" s="828"/>
      <c r="F87" s="828"/>
      <c r="G87" s="828"/>
      <c r="H87" s="828"/>
      <c r="I87" s="828"/>
      <c r="J87" s="828"/>
      <c r="K87" s="828"/>
      <c r="L87" s="828"/>
      <c r="M87" s="829"/>
      <c r="N87" s="52">
        <f>L84+L85+L86</f>
        <v>71165.484115247455</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308383.76449940563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0.15</v>
      </c>
      <c r="N41" s="344">
        <f>N77*M41</f>
        <v>12372.173471193613</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12372.173471193613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v>
      </c>
      <c r="L48" s="267"/>
      <c r="M48" s="402">
        <f>VLOOKUP(A48,MATERIALES!A5:D396,4,FALSE)</f>
        <v>49470.44609826502</v>
      </c>
      <c r="N48" s="272">
        <f>K48*M48</f>
        <v>98940.89219653004</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38477.0136319839</v>
      </c>
      <c r="N49" s="272">
        <f>K49*M49</f>
        <v>38477.0136319839</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137417.90582851393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3.57</v>
      </c>
      <c r="N72" s="395">
        <f>K72/M72</f>
        <v>52597.054621848736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82481.156474624091</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232271.23577433164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46454.247154866331</v>
      </c>
      <c r="M84" s="862"/>
      <c r="N84" s="51"/>
    </row>
    <row r="85" spans="1:14">
      <c r="B85" s="89" t="s">
        <v>973</v>
      </c>
      <c r="C85" s="90"/>
      <c r="D85" s="90"/>
      <c r="E85" s="90"/>
      <c r="F85" s="90"/>
      <c r="G85" s="90"/>
      <c r="H85" s="90"/>
      <c r="I85" s="87"/>
      <c r="J85" s="88"/>
      <c r="K85" s="304">
        <v>0.05</v>
      </c>
      <c r="L85" s="861">
        <f>N79*K85</f>
        <v>11613.561788716583</v>
      </c>
      <c r="M85" s="862"/>
      <c r="N85" s="51"/>
    </row>
    <row r="86" spans="1:14" ht="15.75" thickBot="1">
      <c r="B86" s="91" t="s">
        <v>974</v>
      </c>
      <c r="C86" s="92"/>
      <c r="D86" s="92"/>
      <c r="E86" s="92"/>
      <c r="F86" s="92"/>
      <c r="G86" s="92"/>
      <c r="H86" s="92"/>
      <c r="I86" s="93"/>
      <c r="J86" s="94"/>
      <c r="K86" s="305">
        <v>0.05</v>
      </c>
      <c r="L86" s="863">
        <f>N79*K86</f>
        <v>11613.561788716583</v>
      </c>
      <c r="M86" s="864"/>
      <c r="N86" s="51"/>
    </row>
    <row r="87" spans="1:14" ht="15.75" thickBot="1">
      <c r="B87" s="827" t="s">
        <v>953</v>
      </c>
      <c r="C87" s="828"/>
      <c r="D87" s="828"/>
      <c r="E87" s="828"/>
      <c r="F87" s="828"/>
      <c r="G87" s="828"/>
      <c r="H87" s="828"/>
      <c r="I87" s="828"/>
      <c r="J87" s="828"/>
      <c r="K87" s="828"/>
      <c r="L87" s="828"/>
      <c r="M87" s="829"/>
      <c r="N87" s="52">
        <f>L84+L85+L86</f>
        <v>69681.370732299503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301952.60650663113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5165.9250634106666</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5165.9250634106666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1.31</v>
      </c>
      <c r="L48" s="267"/>
      <c r="M48" s="402">
        <f>VLOOKUP(A48,MATERIALES!A5:D396,4,FALSE)</f>
        <v>49470.44609826502</v>
      </c>
      <c r="N48" s="272">
        <f>K48*M48</f>
        <v>64806.284388727181</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38477.0136319839</v>
      </c>
      <c r="N49" s="272">
        <f>K49*M49</f>
        <v>38477.0136319839</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103283.29802071108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5.7</v>
      </c>
      <c r="N72" s="395">
        <f>K72/M72</f>
        <v>32942.365789473683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51659.250634106662</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160108.4737182284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32021.694743645683</v>
      </c>
      <c r="M84" s="862"/>
      <c r="N84" s="51"/>
    </row>
    <row r="85" spans="1:14">
      <c r="B85" s="89" t="s">
        <v>973</v>
      </c>
      <c r="C85" s="90"/>
      <c r="D85" s="90"/>
      <c r="E85" s="90"/>
      <c r="F85" s="90"/>
      <c r="G85" s="90"/>
      <c r="H85" s="90"/>
      <c r="I85" s="87"/>
      <c r="J85" s="88"/>
      <c r="K85" s="304">
        <v>0.05</v>
      </c>
      <c r="L85" s="861">
        <f>N79*K85</f>
        <v>8005.4236859114208</v>
      </c>
      <c r="M85" s="862"/>
      <c r="N85" s="51"/>
    </row>
    <row r="86" spans="1:14" ht="15.75" thickBot="1">
      <c r="B86" s="91" t="s">
        <v>974</v>
      </c>
      <c r="C86" s="92"/>
      <c r="D86" s="92"/>
      <c r="E86" s="92"/>
      <c r="F86" s="92"/>
      <c r="G86" s="92"/>
      <c r="H86" s="92"/>
      <c r="I86" s="93"/>
      <c r="J86" s="94"/>
      <c r="K86" s="305">
        <v>0.05</v>
      </c>
      <c r="L86" s="863">
        <f>N79*K86</f>
        <v>8005.4236859114208</v>
      </c>
      <c r="M86" s="864"/>
      <c r="N86" s="51"/>
    </row>
    <row r="87" spans="1:14" ht="15.75" thickBot="1">
      <c r="B87" s="827" t="s">
        <v>953</v>
      </c>
      <c r="C87" s="828"/>
      <c r="D87" s="828"/>
      <c r="E87" s="828"/>
      <c r="F87" s="828"/>
      <c r="G87" s="828"/>
      <c r="H87" s="828"/>
      <c r="I87" s="828"/>
      <c r="J87" s="828"/>
      <c r="K87" s="828"/>
      <c r="L87" s="828"/>
      <c r="M87" s="829"/>
      <c r="N87" s="52">
        <f>L84+L85+L86</f>
        <v>48032.542115468517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208141.01583369693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4330.2607149177647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4330.2607149177647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1.1000000000000001</v>
      </c>
      <c r="L48" s="267"/>
      <c r="M48" s="402">
        <f>VLOOKUP(A48,MATERIALES!A5:D396,4,FALSE)</f>
        <v>49470.44609826502</v>
      </c>
      <c r="N48" s="272">
        <f>K48*M48</f>
        <v>54417.490708091529</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38477.0136319839</v>
      </c>
      <c r="N49" s="272">
        <f>K49*M49</f>
        <v>38477.0136319839</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92894.504340075422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6.8</v>
      </c>
      <c r="N72" s="395">
        <f>K72/M72</f>
        <v>27613.453676470588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43302.607149177646</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140527.37220417082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28105.474440834165</v>
      </c>
      <c r="M84" s="862"/>
      <c r="N84" s="51"/>
    </row>
    <row r="85" spans="1:14">
      <c r="B85" s="89" t="s">
        <v>973</v>
      </c>
      <c r="C85" s="90"/>
      <c r="D85" s="90"/>
      <c r="E85" s="90"/>
      <c r="F85" s="90"/>
      <c r="G85" s="90"/>
      <c r="H85" s="90"/>
      <c r="I85" s="87"/>
      <c r="J85" s="88"/>
      <c r="K85" s="304">
        <v>0.05</v>
      </c>
      <c r="L85" s="861">
        <f>N79*K85</f>
        <v>7026.3686102085412</v>
      </c>
      <c r="M85" s="862"/>
      <c r="N85" s="51"/>
    </row>
    <row r="86" spans="1:14" ht="15.75" thickBot="1">
      <c r="B86" s="91" t="s">
        <v>974</v>
      </c>
      <c r="C86" s="92"/>
      <c r="D86" s="92"/>
      <c r="E86" s="92"/>
      <c r="F86" s="92"/>
      <c r="G86" s="92"/>
      <c r="H86" s="92"/>
      <c r="I86" s="93"/>
      <c r="J86" s="94"/>
      <c r="K86" s="305">
        <v>0.05</v>
      </c>
      <c r="L86" s="863">
        <f>N79*K86</f>
        <v>7026.3686102085412</v>
      </c>
      <c r="M86" s="864"/>
      <c r="N86" s="51"/>
    </row>
    <row r="87" spans="1:14" ht="15.75" thickBot="1">
      <c r="B87" s="827" t="s">
        <v>953</v>
      </c>
      <c r="C87" s="828"/>
      <c r="D87" s="828"/>
      <c r="E87" s="828"/>
      <c r="F87" s="828"/>
      <c r="G87" s="828"/>
      <c r="H87" s="828"/>
      <c r="I87" s="828"/>
      <c r="J87" s="828"/>
      <c r="K87" s="828"/>
      <c r="L87" s="828"/>
      <c r="M87" s="829"/>
      <c r="N87" s="52">
        <f>L84+L85+L86</f>
        <v>42158.211661251247</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182685.58386542206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A38" s="113"/>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294.45772861440798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294.45772861440798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0.05</v>
      </c>
      <c r="L48" s="267"/>
      <c r="M48" s="402">
        <f>VLOOKUP(A48,MATERIALES!A5:D396,4,FALSE)</f>
        <v>49470.44609826502</v>
      </c>
      <c r="N48" s="272">
        <f>K48*M48</f>
        <v>2473.522304913251</v>
      </c>
    </row>
    <row r="49" spans="1:14">
      <c r="A49" s="170" t="s">
        <v>774</v>
      </c>
      <c r="B49" s="43" t="str">
        <f>VLOOKUP(A49,MATERIALES!A6:D373,3,FALSE)</f>
        <v>Agua</v>
      </c>
      <c r="C49" s="425"/>
      <c r="D49" s="425"/>
      <c r="E49" s="425"/>
      <c r="F49" s="425"/>
      <c r="G49" s="425"/>
      <c r="H49" s="425"/>
      <c r="I49" s="425"/>
      <c r="J49" s="312" t="str">
        <f>VLOOKUP(A49,MATERIALES!A5:D641,2,FALSE)</f>
        <v>lt</v>
      </c>
      <c r="K49" s="397">
        <v>5</v>
      </c>
      <c r="L49" s="421"/>
      <c r="M49" s="402">
        <f>VLOOKUP(A49,MATERIALES!A6:D397,4,FALSE)</f>
        <v>1.4291462206165451</v>
      </c>
      <c r="N49" s="272">
        <f>K49*M49</f>
        <v>7.1457311030827251</v>
      </c>
    </row>
    <row r="50" spans="1:14">
      <c r="A50" s="170" t="s">
        <v>915</v>
      </c>
      <c r="B50" s="43" t="str">
        <f>VLOOKUP(A50,MATERIALES!A6:D373,3,FALSE)</f>
        <v>Cespedones</v>
      </c>
      <c r="C50" s="425"/>
      <c r="D50" s="425"/>
      <c r="E50" s="425"/>
      <c r="F50" s="425"/>
      <c r="G50" s="425"/>
      <c r="H50" s="425"/>
      <c r="I50" s="425"/>
      <c r="J50" s="312" t="str">
        <f>VLOOKUP(A50,MATERIALES!A6:D642,2,FALSE)</f>
        <v>m2</v>
      </c>
      <c r="K50" s="397">
        <v>1</v>
      </c>
      <c r="L50" s="421"/>
      <c r="M50" s="402">
        <f>VLOOKUP(A50,MATERIALES!A6:D398,4,FALSE)</f>
        <v>4397.372986512446</v>
      </c>
      <c r="N50" s="272">
        <f>K50*M50</f>
        <v>4397.372986512446</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6878.0410225287796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101498.09999999999</v>
      </c>
      <c r="J72" s="293">
        <v>185</v>
      </c>
      <c r="K72" s="294">
        <f>VLOOKUP(A72,'MANO DE OBRA'!A8:D100,4,FALSE)</f>
        <v>187771.48499999999</v>
      </c>
      <c r="L72" s="50"/>
      <c r="M72" s="434">
        <v>100</v>
      </c>
      <c r="N72" s="395">
        <f>K72/M72</f>
        <v>1877.7148499999998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2944.5772861440796</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10117.076037287266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2023.4152074574533</v>
      </c>
      <c r="M84" s="862"/>
      <c r="N84" s="51"/>
    </row>
    <row r="85" spans="1:14">
      <c r="B85" s="89" t="s">
        <v>973</v>
      </c>
      <c r="C85" s="90"/>
      <c r="D85" s="90"/>
      <c r="E85" s="90"/>
      <c r="F85" s="90"/>
      <c r="G85" s="90"/>
      <c r="H85" s="90"/>
      <c r="I85" s="87"/>
      <c r="J85" s="88"/>
      <c r="K85" s="304">
        <v>0.05</v>
      </c>
      <c r="L85" s="861">
        <f>N79*K85</f>
        <v>505.85380186436333</v>
      </c>
      <c r="M85" s="862"/>
      <c r="N85" s="51"/>
    </row>
    <row r="86" spans="1:14" ht="15.75" thickBot="1">
      <c r="B86" s="91" t="s">
        <v>974</v>
      </c>
      <c r="C86" s="92"/>
      <c r="D86" s="92"/>
      <c r="E86" s="92"/>
      <c r="F86" s="92"/>
      <c r="G86" s="92"/>
      <c r="H86" s="92"/>
      <c r="I86" s="93"/>
      <c r="J86" s="94"/>
      <c r="K86" s="305">
        <v>0.05</v>
      </c>
      <c r="L86" s="863">
        <f>N79*K86</f>
        <v>505.85380186436333</v>
      </c>
      <c r="M86" s="864"/>
      <c r="N86" s="51"/>
    </row>
    <row r="87" spans="1:14" ht="15.75" thickBot="1">
      <c r="B87" s="827" t="s">
        <v>953</v>
      </c>
      <c r="C87" s="828"/>
      <c r="D87" s="828"/>
      <c r="E87" s="828"/>
      <c r="F87" s="828"/>
      <c r="G87" s="828"/>
      <c r="H87" s="828"/>
      <c r="I87" s="828"/>
      <c r="J87" s="828"/>
      <c r="K87" s="828"/>
      <c r="L87" s="828"/>
      <c r="M87" s="829"/>
      <c r="N87" s="52">
        <f>L84+L85+L86</f>
        <v>3035.1228111861801</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13152.198848473447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7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0.1</v>
      </c>
      <c r="N41" s="344">
        <f>N77*M41</f>
        <v>125.18099000000001</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125.18099000000001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1514.8949938535377</v>
      </c>
      <c r="N48" s="272">
        <f>K48*M48</f>
        <v>1514.8949938535377</v>
      </c>
    </row>
    <row r="49" spans="1:14">
      <c r="A49" s="170" t="s">
        <v>650</v>
      </c>
      <c r="B49" s="43" t="str">
        <f>VLOOKUP(A49,MATERIALES!A6:D373,3,FALSE)</f>
        <v>Semillas para empradizar</v>
      </c>
      <c r="C49" s="425"/>
      <c r="D49" s="425"/>
      <c r="E49" s="425"/>
      <c r="F49" s="425"/>
      <c r="G49" s="425"/>
      <c r="H49" s="425"/>
      <c r="I49" s="425"/>
      <c r="J49" s="312" t="str">
        <f>VLOOKUP(A49,MATERIALES!A5:D641,2,FALSE)</f>
        <v>kg</v>
      </c>
      <c r="K49" s="397">
        <v>0.05</v>
      </c>
      <c r="L49" s="421"/>
      <c r="M49" s="402">
        <f>VLOOKUP(A49,MATERIALES!A6:D397,4,FALSE)</f>
        <v>16490.148699421672</v>
      </c>
      <c r="N49" s="272">
        <f>K49*M49</f>
        <v>824.50743497108363</v>
      </c>
    </row>
    <row r="50" spans="1:14">
      <c r="A50" s="170" t="s">
        <v>686</v>
      </c>
      <c r="B50" s="43" t="str">
        <f>VLOOKUP(A50,MATERIALES!A6:D373,3,FALSE)</f>
        <v xml:space="preserve">Tierra abonada </v>
      </c>
      <c r="C50" s="425"/>
      <c r="D50" s="425"/>
      <c r="E50" s="425"/>
      <c r="F50" s="425"/>
      <c r="G50" s="425"/>
      <c r="H50" s="425"/>
      <c r="I50" s="425"/>
      <c r="J50" s="312" t="str">
        <f>VLOOKUP(A50,MATERIALES!A6:D642,2,FALSE)</f>
        <v>m3</v>
      </c>
      <c r="K50" s="397">
        <v>7.4999999999999997E-2</v>
      </c>
      <c r="L50" s="421"/>
      <c r="M50" s="402">
        <f>VLOOKUP(A50,MATERIALES!A6:D398,4,FALSE)</f>
        <v>49470.44609826502</v>
      </c>
      <c r="N50" s="272">
        <f>K50*M50</f>
        <v>3710.2834573698765</v>
      </c>
    </row>
    <row r="51" spans="1:14">
      <c r="A51" s="170" t="s">
        <v>774</v>
      </c>
      <c r="B51" s="43" t="str">
        <f>VLOOKUP(A51,MATERIALES!A6:D373,3,FALSE)</f>
        <v>Agua</v>
      </c>
      <c r="C51" s="425"/>
      <c r="D51" s="425"/>
      <c r="E51" s="425"/>
      <c r="F51" s="425"/>
      <c r="G51" s="425"/>
      <c r="H51" s="425"/>
      <c r="I51" s="425"/>
      <c r="J51" s="312" t="str">
        <f>VLOOKUP(A51,MATERIALES!A6:D643,2,FALSE)</f>
        <v>lt</v>
      </c>
      <c r="K51" s="397">
        <v>5</v>
      </c>
      <c r="L51" s="421"/>
      <c r="M51" s="402">
        <f>VLOOKUP(A51,MATERIALES!A6:D399,4,FALSE)</f>
        <v>1.4291462206165451</v>
      </c>
      <c r="N51" s="272">
        <f>K51*M51</f>
        <v>7.1457311030827251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6056.831617297581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7</v>
      </c>
      <c r="B71" s="49" t="str">
        <f>VLOOKUP(A71,'MANO DE OBRA'!A8:D68,3,FALSE)</f>
        <v>Obrero (2)</v>
      </c>
      <c r="C71" s="47"/>
      <c r="D71" s="47"/>
      <c r="E71" s="47"/>
      <c r="F71" s="47"/>
      <c r="G71" s="47"/>
      <c r="H71" s="47"/>
      <c r="I71" s="292">
        <f>K71/J71*100</f>
        <v>67665.399999999994</v>
      </c>
      <c r="J71" s="293">
        <v>185</v>
      </c>
      <c r="K71" s="294">
        <f>VLOOKUP(A71,'MANO DE OBRA'!A8:D99,4,FALSE)</f>
        <v>125180.98999999999</v>
      </c>
      <c r="L71" s="50"/>
      <c r="M71" s="434">
        <v>100</v>
      </c>
      <c r="N71" s="395">
        <f>K71/M71</f>
        <v>1251.8099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1251.8099</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7433.8225072975811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1486.7645014595164</v>
      </c>
      <c r="M84" s="862"/>
      <c r="N84" s="51"/>
    </row>
    <row r="85" spans="1:14">
      <c r="B85" s="89" t="s">
        <v>973</v>
      </c>
      <c r="C85" s="90"/>
      <c r="D85" s="90"/>
      <c r="E85" s="90"/>
      <c r="F85" s="90"/>
      <c r="G85" s="90"/>
      <c r="H85" s="90"/>
      <c r="I85" s="87"/>
      <c r="J85" s="88"/>
      <c r="K85" s="304">
        <v>0.05</v>
      </c>
      <c r="L85" s="861">
        <f>N79*K85</f>
        <v>371.6911253648791</v>
      </c>
      <c r="M85" s="862"/>
      <c r="N85" s="51"/>
    </row>
    <row r="86" spans="1:14" ht="15.75" thickBot="1">
      <c r="B86" s="91" t="s">
        <v>974</v>
      </c>
      <c r="C86" s="92"/>
      <c r="D86" s="92"/>
      <c r="E86" s="92"/>
      <c r="F86" s="92"/>
      <c r="G86" s="92"/>
      <c r="H86" s="92"/>
      <c r="I86" s="93"/>
      <c r="J86" s="94"/>
      <c r="K86" s="305">
        <v>0.05</v>
      </c>
      <c r="L86" s="863">
        <f>N79*K86</f>
        <v>371.6911253648791</v>
      </c>
      <c r="M86" s="864"/>
      <c r="N86" s="51"/>
    </row>
    <row r="87" spans="1:14" ht="15.75" thickBot="1">
      <c r="B87" s="827" t="s">
        <v>953</v>
      </c>
      <c r="C87" s="828"/>
      <c r="D87" s="828"/>
      <c r="E87" s="828"/>
      <c r="F87" s="828"/>
      <c r="G87" s="828"/>
      <c r="H87" s="828"/>
      <c r="I87" s="828"/>
      <c r="J87" s="828"/>
      <c r="K87" s="828"/>
      <c r="L87" s="828"/>
      <c r="M87" s="829"/>
      <c r="N87" s="52">
        <f>L84+L85+L86</f>
        <v>2230.1467521892746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9663.9692594868557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253</v>
      </c>
      <c r="B36" s="840" t="str">
        <f>VLOOKUP(A36,EQUIPOS!A6:D154,3,FALSE)</f>
        <v>Máquina hidrosembradora</v>
      </c>
      <c r="C36" s="841"/>
      <c r="D36" s="841"/>
      <c r="E36" s="841"/>
      <c r="F36" s="841"/>
      <c r="G36" s="841"/>
      <c r="H36" s="842"/>
      <c r="I36" s="267"/>
      <c r="J36" s="268"/>
      <c r="K36" s="269">
        <f>VLOOKUP(A36,EQUIPOS!A6:D163,4,FALSE)</f>
        <v>30609.149484777558</v>
      </c>
      <c r="L36" s="270"/>
      <c r="M36" s="336">
        <v>350</v>
      </c>
      <c r="N36" s="272">
        <f>K36/M36</f>
        <v>87.454712813650161</v>
      </c>
    </row>
    <row r="37" spans="1:14">
      <c r="A37" s="113" t="s">
        <v>138</v>
      </c>
      <c r="B37" s="840" t="str">
        <f>VLOOKUP(A37,EQUIPOS!A7:D154,3,FALSE)</f>
        <v>Camioneta D-300</v>
      </c>
      <c r="C37" s="841"/>
      <c r="D37" s="841"/>
      <c r="E37" s="841"/>
      <c r="F37" s="841"/>
      <c r="G37" s="841"/>
      <c r="H37" s="842"/>
      <c r="I37" s="421"/>
      <c r="J37" s="422"/>
      <c r="K37" s="269">
        <f>VLOOKUP(A37,EQUIPOS!A7:D164,4,FALSE)</f>
        <v>46820.666177074359</v>
      </c>
      <c r="L37" s="335"/>
      <c r="M37" s="336">
        <v>350</v>
      </c>
      <c r="N37" s="272">
        <f>K37/M37</f>
        <v>133.77333193449817</v>
      </c>
    </row>
    <row r="38" spans="1:14">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5.2581737252572855</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226.48621847340561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1514.8949938535377</v>
      </c>
      <c r="N48" s="272">
        <f>K48*M48</f>
        <v>1514.8949938535377</v>
      </c>
    </row>
    <row r="49" spans="1:14">
      <c r="A49" s="170" t="s">
        <v>499</v>
      </c>
      <c r="B49" s="43" t="str">
        <f>VLOOKUP(A49,MATERIALES!A6:D373,3,FALSE)</f>
        <v>Mulch Orgánico</v>
      </c>
      <c r="C49" s="425"/>
      <c r="D49" s="425"/>
      <c r="E49" s="425"/>
      <c r="F49" s="425"/>
      <c r="G49" s="425"/>
      <c r="H49" s="425"/>
      <c r="I49" s="425"/>
      <c r="J49" s="312" t="str">
        <f>VLOOKUP(A49,MATERIALES!A5:D641,2,FALSE)</f>
        <v>kg</v>
      </c>
      <c r="K49" s="397">
        <v>0.4</v>
      </c>
      <c r="L49" s="421"/>
      <c r="M49" s="402">
        <f>VLOOKUP(A49,MATERIALES!A6:D397,4,FALSE)</f>
        <v>3310.4546440667991</v>
      </c>
      <c r="N49" s="272">
        <f>K49*M49</f>
        <v>1324.1818576267196</v>
      </c>
    </row>
    <row r="50" spans="1:14">
      <c r="A50" s="170" t="s">
        <v>774</v>
      </c>
      <c r="B50" s="43" t="str">
        <f>VLOOKUP(A50,MATERIALES!A6:D373,3,FALSE)</f>
        <v>Agua</v>
      </c>
      <c r="C50" s="425"/>
      <c r="D50" s="425"/>
      <c r="E50" s="425"/>
      <c r="F50" s="425"/>
      <c r="G50" s="425"/>
      <c r="H50" s="425"/>
      <c r="I50" s="425"/>
      <c r="J50" s="312" t="str">
        <f>VLOOKUP(A50,MATERIALES!A6:D642,2,FALSE)</f>
        <v>lt</v>
      </c>
      <c r="K50" s="397">
        <v>5</v>
      </c>
      <c r="L50" s="421"/>
      <c r="M50" s="402">
        <f>VLOOKUP(A50,MATERIALES!A6:D398,4,FALSE)</f>
        <v>1.4291462206165451</v>
      </c>
      <c r="N50" s="272">
        <f>K50*M50</f>
        <v>7.1457311030827251</v>
      </c>
    </row>
    <row r="51" spans="1:14">
      <c r="A51" s="170" t="s">
        <v>650</v>
      </c>
      <c r="B51" s="43" t="str">
        <f>VLOOKUP(A51,MATERIALES!A6:D373,3,FALSE)</f>
        <v>Semillas para empradizar</v>
      </c>
      <c r="C51" s="425"/>
      <c r="D51" s="425"/>
      <c r="E51" s="425"/>
      <c r="F51" s="425"/>
      <c r="G51" s="425"/>
      <c r="H51" s="425"/>
      <c r="I51" s="425"/>
      <c r="J51" s="312" t="str">
        <f>VLOOKUP(A51,MATERIALES!A6:D643,2,FALSE)</f>
        <v>kg</v>
      </c>
      <c r="K51" s="397">
        <v>0.05</v>
      </c>
      <c r="L51" s="421"/>
      <c r="M51" s="402">
        <f>VLOOKUP(A51,MATERIALES!A6:D399,4,FALSE)</f>
        <v>16490.148699421672</v>
      </c>
      <c r="N51" s="272">
        <f>K51*M51</f>
        <v>824.50743497108363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3670.7300175544237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2800</v>
      </c>
      <c r="N71" s="395">
        <f>K71/M71</f>
        <v>67.061244642857133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105.1634745051457</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4002.379710532975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800.47594210659508</v>
      </c>
      <c r="M84" s="862"/>
      <c r="N84" s="51"/>
    </row>
    <row r="85" spans="1:14">
      <c r="B85" s="89" t="s">
        <v>973</v>
      </c>
      <c r="C85" s="90"/>
      <c r="D85" s="90"/>
      <c r="E85" s="90"/>
      <c r="F85" s="90"/>
      <c r="G85" s="90"/>
      <c r="H85" s="90"/>
      <c r="I85" s="87"/>
      <c r="J85" s="88"/>
      <c r="K85" s="304">
        <v>0.05</v>
      </c>
      <c r="L85" s="861">
        <f>N79*K85</f>
        <v>200.11898552664877</v>
      </c>
      <c r="M85" s="862"/>
      <c r="N85" s="51"/>
    </row>
    <row r="86" spans="1:14" ht="15.75" thickBot="1">
      <c r="B86" s="91" t="s">
        <v>974</v>
      </c>
      <c r="C86" s="92"/>
      <c r="D86" s="92"/>
      <c r="E86" s="92"/>
      <c r="F86" s="92"/>
      <c r="G86" s="92"/>
      <c r="H86" s="92"/>
      <c r="I86" s="93"/>
      <c r="J86" s="94"/>
      <c r="K86" s="305">
        <v>0.05</v>
      </c>
      <c r="L86" s="863">
        <f>N79*K86</f>
        <v>200.11898552664877</v>
      </c>
      <c r="M86" s="864"/>
      <c r="N86" s="51"/>
    </row>
    <row r="87" spans="1:14" ht="15.75" thickBot="1">
      <c r="B87" s="827" t="s">
        <v>953</v>
      </c>
      <c r="C87" s="828"/>
      <c r="D87" s="828"/>
      <c r="E87" s="828"/>
      <c r="F87" s="828"/>
      <c r="G87" s="828"/>
      <c r="H87" s="828"/>
      <c r="I87" s="828"/>
      <c r="J87" s="828"/>
      <c r="K87" s="828"/>
      <c r="L87" s="828"/>
      <c r="M87" s="829"/>
      <c r="N87" s="52">
        <f>L84+L85+L86</f>
        <v>1200.7139131598926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5203.0936236928674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29.25" customHeight="1" thickBot="1">
      <c r="A31" t="s">
        <v>1845</v>
      </c>
      <c r="B31" s="80" t="s">
        <v>1726</v>
      </c>
      <c r="C31" s="967" t="s">
        <v>2049</v>
      </c>
      <c r="D31" s="968"/>
      <c r="E31" s="968"/>
      <c r="F31" s="968"/>
      <c r="G31" s="968"/>
      <c r="H31" s="968"/>
      <c r="I31" s="968"/>
      <c r="J31" s="968"/>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46820.666177074359</v>
      </c>
      <c r="L36" s="270"/>
      <c r="M36" s="336">
        <v>8000</v>
      </c>
      <c r="N36" s="272">
        <f>K36/M36</f>
        <v>5.8525832721342947</v>
      </c>
    </row>
    <row r="37" spans="1:14">
      <c r="A37" s="113"/>
      <c r="B37" s="840"/>
      <c r="C37" s="841"/>
      <c r="D37" s="841"/>
      <c r="E37" s="841"/>
      <c r="F37" s="841"/>
      <c r="G37" s="841"/>
      <c r="H37" s="842"/>
      <c r="I37" s="421"/>
      <c r="J37" s="422"/>
      <c r="K37" s="269"/>
      <c r="L37" s="335"/>
      <c r="M37" s="336"/>
      <c r="N37" s="272"/>
    </row>
    <row r="38" spans="1:14">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29.445772861440798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35.298356133575091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511</v>
      </c>
      <c r="B48" s="43" t="str">
        <f>VLOOKUP(A48,MATERIALES!A5:D373,3,FALSE)</f>
        <v>Manto Temporal (Protección de Taludes)</v>
      </c>
      <c r="C48" s="281"/>
      <c r="D48" s="281"/>
      <c r="E48" s="281"/>
      <c r="F48" s="281"/>
      <c r="G48" s="281"/>
      <c r="H48" s="281"/>
      <c r="I48" s="281"/>
      <c r="J48" s="311" t="str">
        <f>VLOOKUP(A48,MATERIALES!A4:D640,2,FALSE)</f>
        <v>m2</v>
      </c>
      <c r="K48" s="486">
        <v>1.05</v>
      </c>
      <c r="L48" s="267"/>
      <c r="M48" s="402">
        <f>VLOOKUP(A48,MATERIALES!A5:D396,4,FALSE)</f>
        <v>7695.4027263967801</v>
      </c>
      <c r="N48" s="272">
        <f>K48*M48</f>
        <v>8080.1728627166194</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24200.564984212466</v>
      </c>
      <c r="N49" s="272">
        <f>K49*M49</f>
        <v>24200.564984212466</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865.73280671963778</v>
      </c>
      <c r="N50" s="272">
        <f>K50*M50</f>
        <v>1731.4656134392756</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34012.203460368364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100</v>
      </c>
      <c r="N71" s="395">
        <f>K71/M71</f>
        <v>1877.7148499999998</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2944.5772861440796</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36992.079102646021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7398.4158205292042</v>
      </c>
      <c r="M84" s="862"/>
      <c r="N84" s="51"/>
    </row>
    <row r="85" spans="1:14">
      <c r="B85" s="89" t="s">
        <v>973</v>
      </c>
      <c r="C85" s="90"/>
      <c r="D85" s="90"/>
      <c r="E85" s="90"/>
      <c r="F85" s="90"/>
      <c r="G85" s="90"/>
      <c r="H85" s="90"/>
      <c r="I85" s="87"/>
      <c r="J85" s="88"/>
      <c r="K85" s="304">
        <v>0.05</v>
      </c>
      <c r="L85" s="861">
        <f>N79*K85</f>
        <v>1849.6039551323011</v>
      </c>
      <c r="M85" s="862"/>
      <c r="N85" s="51"/>
    </row>
    <row r="86" spans="1:14" ht="15.75" thickBot="1">
      <c r="B86" s="91" t="s">
        <v>974</v>
      </c>
      <c r="C86" s="92"/>
      <c r="D86" s="92"/>
      <c r="E86" s="92"/>
      <c r="F86" s="92"/>
      <c r="G86" s="92"/>
      <c r="H86" s="92"/>
      <c r="I86" s="93"/>
      <c r="J86" s="94"/>
      <c r="K86" s="305">
        <v>0.05</v>
      </c>
      <c r="L86" s="863">
        <f>N79*K86</f>
        <v>1849.6039551323011</v>
      </c>
      <c r="M86" s="864"/>
      <c r="N86" s="51"/>
    </row>
    <row r="87" spans="1:14" ht="15.75" thickBot="1">
      <c r="B87" s="827" t="s">
        <v>953</v>
      </c>
      <c r="C87" s="828"/>
      <c r="D87" s="828"/>
      <c r="E87" s="828"/>
      <c r="F87" s="828"/>
      <c r="G87" s="828"/>
      <c r="H87" s="828"/>
      <c r="I87" s="828"/>
      <c r="J87" s="828"/>
      <c r="K87" s="828"/>
      <c r="L87" s="828"/>
      <c r="M87" s="829"/>
      <c r="N87" s="52">
        <f>L84+L85+L86</f>
        <v>11097.623730793806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48089.702833439827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28.5" customHeight="1" thickBot="1">
      <c r="A31" t="s">
        <v>1845</v>
      </c>
      <c r="B31" s="80" t="s">
        <v>1727</v>
      </c>
      <c r="C31" s="967" t="s">
        <v>2052</v>
      </c>
      <c r="D31" s="968"/>
      <c r="E31" s="968"/>
      <c r="F31" s="968"/>
      <c r="G31" s="968"/>
      <c r="H31" s="968"/>
      <c r="I31" s="968"/>
      <c r="J31" s="968"/>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138</v>
      </c>
      <c r="B36" s="840" t="str">
        <f>VLOOKUP(A36,EQUIPOS!A6:D154,3,FALSE)</f>
        <v>Camioneta D-300</v>
      </c>
      <c r="C36" s="841"/>
      <c r="D36" s="841"/>
      <c r="E36" s="841"/>
      <c r="F36" s="841"/>
      <c r="G36" s="841"/>
      <c r="H36" s="842"/>
      <c r="I36" s="267"/>
      <c r="J36" s="268"/>
      <c r="K36" s="269">
        <f>VLOOKUP(A36,EQUIPOS!A6:D163,4,FALSE)</f>
        <v>46820.666177074359</v>
      </c>
      <c r="L36" s="270"/>
      <c r="M36" s="336">
        <v>8000</v>
      </c>
      <c r="N36" s="272">
        <f>K36/M36</f>
        <v>5.8525832721342947</v>
      </c>
    </row>
    <row r="37" spans="1:14">
      <c r="A37" s="113"/>
      <c r="B37" s="840"/>
      <c r="C37" s="841"/>
      <c r="D37" s="841"/>
      <c r="E37" s="841"/>
      <c r="F37" s="841"/>
      <c r="G37" s="841"/>
      <c r="H37" s="842"/>
      <c r="I37" s="421"/>
      <c r="J37" s="422"/>
      <c r="K37" s="269"/>
      <c r="L37" s="335"/>
      <c r="M37" s="336"/>
      <c r="N37" s="272"/>
    </row>
    <row r="38" spans="1:14">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29.445772861440798</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35.298356133575091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512</v>
      </c>
      <c r="B48" s="43" t="str">
        <f>VLOOKUP(A48,MATERIALES!A5:D373,3,FALSE)</f>
        <v>Manto Permanente (Protección de Taludes)</v>
      </c>
      <c r="C48" s="281"/>
      <c r="D48" s="281"/>
      <c r="E48" s="281"/>
      <c r="F48" s="281"/>
      <c r="G48" s="281"/>
      <c r="H48" s="281"/>
      <c r="I48" s="281"/>
      <c r="J48" s="311" t="str">
        <f>VLOOKUP(A48,MATERIALES!A4:D640,2,FALSE)</f>
        <v>m2</v>
      </c>
      <c r="K48" s="486">
        <v>1.05</v>
      </c>
      <c r="L48" s="267"/>
      <c r="M48" s="402">
        <f>VLOOKUP(A48,MATERIALES!A5:D396,4,FALSE)</f>
        <v>7695.4027263967801</v>
      </c>
      <c r="N48" s="272">
        <f>K48*M48</f>
        <v>8080.1728627166194</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24200.564984212466</v>
      </c>
      <c r="N49" s="272">
        <f>K49*M49</f>
        <v>24200.564984212466</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865.73280671963778</v>
      </c>
      <c r="N50" s="272">
        <f>K50*M50</f>
        <v>1731.4656134392756</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34012.203460368364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9</v>
      </c>
      <c r="B71" s="49" t="str">
        <f>VLOOKUP(A71,'MANO DE OBRA'!A8:D68,3,FALSE)</f>
        <v>Obrero (3)</v>
      </c>
      <c r="C71" s="47"/>
      <c r="D71" s="47"/>
      <c r="E71" s="47"/>
      <c r="F71" s="47"/>
      <c r="G71" s="47"/>
      <c r="H71" s="47"/>
      <c r="I71" s="292">
        <f>K71/J71*100</f>
        <v>101498.09999999999</v>
      </c>
      <c r="J71" s="293">
        <v>185</v>
      </c>
      <c r="K71" s="294">
        <f>VLOOKUP(A71,'MANO DE OBRA'!A8:D99,4,FALSE)</f>
        <v>187771.48499999999</v>
      </c>
      <c r="L71" s="50"/>
      <c r="M71" s="434">
        <v>100</v>
      </c>
      <c r="N71" s="395">
        <f>K71/M71</f>
        <v>1877.7148499999998</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2944.5772861440796</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36992.079102646021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7398.4158205292042</v>
      </c>
      <c r="M84" s="862"/>
      <c r="N84" s="51"/>
    </row>
    <row r="85" spans="1:14">
      <c r="B85" s="89" t="s">
        <v>973</v>
      </c>
      <c r="C85" s="90"/>
      <c r="D85" s="90"/>
      <c r="E85" s="90"/>
      <c r="F85" s="90"/>
      <c r="G85" s="90"/>
      <c r="H85" s="90"/>
      <c r="I85" s="87"/>
      <c r="J85" s="88"/>
      <c r="K85" s="304">
        <v>0.05</v>
      </c>
      <c r="L85" s="861">
        <f>N79*K85</f>
        <v>1849.6039551323011</v>
      </c>
      <c r="M85" s="862"/>
      <c r="N85" s="51"/>
    </row>
    <row r="86" spans="1:14" ht="15.75" thickBot="1">
      <c r="B86" s="91" t="s">
        <v>974</v>
      </c>
      <c r="C86" s="92"/>
      <c r="D86" s="92"/>
      <c r="E86" s="92"/>
      <c r="F86" s="92"/>
      <c r="G86" s="92"/>
      <c r="H86" s="92"/>
      <c r="I86" s="93"/>
      <c r="J86" s="94"/>
      <c r="K86" s="305">
        <v>0.05</v>
      </c>
      <c r="L86" s="863">
        <f>N79*K86</f>
        <v>1849.6039551323011</v>
      </c>
      <c r="M86" s="864"/>
      <c r="N86" s="51"/>
    </row>
    <row r="87" spans="1:14" ht="15.75" thickBot="1">
      <c r="B87" s="827" t="s">
        <v>953</v>
      </c>
      <c r="C87" s="828"/>
      <c r="D87" s="828"/>
      <c r="E87" s="828"/>
      <c r="F87" s="828"/>
      <c r="G87" s="828"/>
      <c r="H87" s="828"/>
      <c r="I87" s="828"/>
      <c r="J87" s="828"/>
      <c r="K87" s="828"/>
      <c r="L87" s="828"/>
      <c r="M87" s="829"/>
      <c r="N87" s="52">
        <f>L84+L85+L86</f>
        <v>11097.623730793806</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48089.702833439827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30"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t="s">
        <v>119</v>
      </c>
      <c r="B36" s="840" t="str">
        <f>VLOOKUP(A36,EQUIPOS!A6:D154,3,FALSE)</f>
        <v xml:space="preserve">Bomba de concreto, Producción: 30 m3/h, POTENCIA: 67 HP, MAX PRESION DE CONCRETO: 1150 PSI
</v>
      </c>
      <c r="C36" s="841"/>
      <c r="D36" s="841"/>
      <c r="E36" s="841"/>
      <c r="F36" s="841"/>
      <c r="G36" s="841"/>
      <c r="H36" s="842"/>
      <c r="I36" s="267"/>
      <c r="J36" s="268"/>
      <c r="K36" s="269">
        <f>VLOOKUP(A36,EQUIPOS!A6:D163,4,FALSE)</f>
        <v>56240.340402826594</v>
      </c>
      <c r="L36" s="270"/>
      <c r="M36" s="336">
        <v>100</v>
      </c>
      <c r="N36" s="272">
        <f>K36/M36</f>
        <v>562.40340402826598</v>
      </c>
    </row>
    <row r="37" spans="1:14">
      <c r="A37" s="113" t="s">
        <v>138</v>
      </c>
      <c r="B37" s="840" t="str">
        <f>VLOOKUP(A37,EQUIPOS!A7:D154,3,FALSE)</f>
        <v>Camioneta D-300</v>
      </c>
      <c r="C37" s="841"/>
      <c r="D37" s="841"/>
      <c r="E37" s="841"/>
      <c r="F37" s="841"/>
      <c r="G37" s="841"/>
      <c r="H37" s="842"/>
      <c r="I37" s="421"/>
      <c r="J37" s="422"/>
      <c r="K37" s="269">
        <f>VLOOKUP(A37,EQUIPOS!A7:D164,4,FALSE)</f>
        <v>46820.666177074359</v>
      </c>
      <c r="L37" s="335"/>
      <c r="M37" s="336">
        <v>1000</v>
      </c>
      <c r="N37" s="272">
        <f>K37/M37</f>
        <v>46.820666177074358</v>
      </c>
    </row>
    <row r="38" spans="1:14">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0.01</v>
      </c>
      <c r="N41" s="344">
        <f>N77*M41</f>
        <v>4.4631027951800997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613.68717300052049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585</v>
      </c>
      <c r="B48" s="43" t="str">
        <f>VLOOKUP(A48,MATERIALES!A5:D373,3,FALSE)</f>
        <v>Mortero 1:3</v>
      </c>
      <c r="C48" s="281"/>
      <c r="D48" s="281"/>
      <c r="E48" s="281"/>
      <c r="F48" s="281"/>
      <c r="G48" s="281"/>
      <c r="H48" s="281"/>
      <c r="I48" s="281"/>
      <c r="J48" s="311" t="str">
        <f>VLOOKUP(A48,MATERIALES!A4:D640,2,FALSE)</f>
        <v>m3</v>
      </c>
      <c r="K48" s="486">
        <v>0.1</v>
      </c>
      <c r="L48" s="267"/>
      <c r="M48" s="402">
        <f>VLOOKUP(A48,MATERIALES!A5:D396,4,FALSE)</f>
        <v>418144.66762816155</v>
      </c>
      <c r="N48" s="272">
        <f>K48*M48</f>
        <v>41814.466762816155</v>
      </c>
    </row>
    <row r="49" spans="1:14">
      <c r="A49" s="170" t="s">
        <v>739</v>
      </c>
      <c r="B49" s="43" t="str">
        <f>VLOOKUP(A49,MATERIALES!A6:D373,3,FALSE)</f>
        <v>Varilla 5/8</v>
      </c>
      <c r="C49" s="425"/>
      <c r="D49" s="425"/>
      <c r="E49" s="425"/>
      <c r="F49" s="425"/>
      <c r="G49" s="425"/>
      <c r="H49" s="425"/>
      <c r="I49" s="425"/>
      <c r="J49" s="312" t="str">
        <f>VLOOKUP(A49,MATERIALES!A5:D641,2,FALSE)</f>
        <v>kg</v>
      </c>
      <c r="K49" s="486">
        <v>1.1000000000000001</v>
      </c>
      <c r="L49" s="421"/>
      <c r="M49" s="402">
        <f>VLOOKUP(A49,MATERIALES!A6:D397,4,FALSE)</f>
        <v>3074.8630608188278</v>
      </c>
      <c r="N49" s="272">
        <f>K49*M49</f>
        <v>3382.3493669007107</v>
      </c>
    </row>
    <row r="50" spans="1:14">
      <c r="A50" s="170" t="s">
        <v>931</v>
      </c>
      <c r="B50" s="43" t="str">
        <f>VLOOKUP(A50,MATERIALES!A6:D373,3,FALSE)</f>
        <v>Malla Electrosoldada de 5/16</v>
      </c>
      <c r="C50" s="425"/>
      <c r="D50" s="425"/>
      <c r="E50" s="425"/>
      <c r="F50" s="425"/>
      <c r="G50" s="425"/>
      <c r="H50" s="425"/>
      <c r="I50" s="425"/>
      <c r="J50" s="312" t="str">
        <f>VLOOKUP(A50,MATERIALES!A6:D642,2,FALSE)</f>
        <v>m2</v>
      </c>
      <c r="K50" s="486">
        <v>1</v>
      </c>
      <c r="L50" s="421"/>
      <c r="M50" s="402">
        <f>VLOOKUP(A50,MATERIALES!A6:D398,4,FALSE)</f>
        <v>22749.672621243881</v>
      </c>
      <c r="N50" s="272">
        <f>K50*M50</f>
        <v>22749.672621243881</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67946.488750960736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11</v>
      </c>
      <c r="B71" s="49" t="str">
        <f>VLOOKUP(A71,'MANO DE OBRA'!A8:D68,3,FALSE)</f>
        <v>Obrero (4)</v>
      </c>
      <c r="C71" s="47"/>
      <c r="D71" s="47"/>
      <c r="E71" s="47"/>
      <c r="F71" s="47"/>
      <c r="G71" s="47"/>
      <c r="H71" s="47"/>
      <c r="I71" s="292">
        <f>K71/J71*100</f>
        <v>135330.79999999999</v>
      </c>
      <c r="J71" s="293">
        <v>185</v>
      </c>
      <c r="K71" s="294">
        <f>VLOOKUP(A71,'MANO DE OBRA'!A8:D99,4,FALSE)</f>
        <v>250361.97999999998</v>
      </c>
      <c r="L71" s="50"/>
      <c r="M71" s="434">
        <v>800</v>
      </c>
      <c r="N71" s="395">
        <f>K71/M71</f>
        <v>312.95247499999999</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446.31027951800996</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69006.486203479275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13801.297240695856</v>
      </c>
      <c r="M84" s="862"/>
      <c r="N84" s="51"/>
    </row>
    <row r="85" spans="1:14">
      <c r="B85" s="89" t="s">
        <v>973</v>
      </c>
      <c r="C85" s="90"/>
      <c r="D85" s="90"/>
      <c r="E85" s="90"/>
      <c r="F85" s="90"/>
      <c r="G85" s="90"/>
      <c r="H85" s="90"/>
      <c r="I85" s="87"/>
      <c r="J85" s="88"/>
      <c r="K85" s="304">
        <v>0.05</v>
      </c>
      <c r="L85" s="861">
        <f>N79*K85</f>
        <v>3450.324310173964</v>
      </c>
      <c r="M85" s="862"/>
      <c r="N85" s="51"/>
    </row>
    <row r="86" spans="1:14" ht="15.75" thickBot="1">
      <c r="B86" s="91" t="s">
        <v>974</v>
      </c>
      <c r="C86" s="92"/>
      <c r="D86" s="92"/>
      <c r="E86" s="92"/>
      <c r="F86" s="92"/>
      <c r="G86" s="92"/>
      <c r="H86" s="92"/>
      <c r="I86" s="93"/>
      <c r="J86" s="94"/>
      <c r="K86" s="305">
        <v>0.05</v>
      </c>
      <c r="L86" s="863">
        <f>N79*K86</f>
        <v>3450.324310173964</v>
      </c>
      <c r="M86" s="864"/>
      <c r="N86" s="51"/>
    </row>
    <row r="87" spans="1:14" ht="15.75" thickBot="1">
      <c r="B87" s="827" t="s">
        <v>953</v>
      </c>
      <c r="C87" s="828"/>
      <c r="D87" s="828"/>
      <c r="E87" s="828"/>
      <c r="F87" s="828"/>
      <c r="G87" s="828"/>
      <c r="H87" s="828"/>
      <c r="I87" s="828"/>
      <c r="J87" s="828"/>
      <c r="K87" s="828"/>
      <c r="L87" s="828"/>
      <c r="M87" s="829"/>
      <c r="N87" s="52">
        <f>L84+L85+L86</f>
        <v>20701.945861043783</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89708.432064523062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30"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9.25" customHeight="1" thickBot="1">
      <c r="B29" s="71" t="s">
        <v>943</v>
      </c>
      <c r="C29" s="836" t="s">
        <v>944</v>
      </c>
      <c r="D29" s="837"/>
      <c r="E29" s="837"/>
      <c r="F29" s="837"/>
      <c r="G29" s="837"/>
      <c r="H29" s="837"/>
      <c r="I29" s="837"/>
      <c r="J29" s="72"/>
      <c r="K29" s="342" t="s">
        <v>2215</v>
      </c>
      <c r="L29" s="838" t="s">
        <v>945</v>
      </c>
      <c r="M29" s="839"/>
      <c r="N29" s="71" t="s">
        <v>946</v>
      </c>
    </row>
    <row r="30" spans="1:14" ht="17.25" hidden="1" customHeight="1">
      <c r="B30" s="71" t="s">
        <v>943</v>
      </c>
      <c r="C30" s="836" t="s">
        <v>944</v>
      </c>
      <c r="D30" s="837"/>
      <c r="E30" s="837"/>
      <c r="F30" s="837"/>
      <c r="G30" s="837"/>
      <c r="H30" s="837"/>
      <c r="I30" s="837"/>
      <c r="J30" s="72"/>
      <c r="K30" s="307"/>
      <c r="L30" s="838" t="s">
        <v>945</v>
      </c>
      <c r="M30" s="839"/>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N77*M41</f>
        <v>312.95247499999999</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312.95247499999999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486">
        <v>0.5</v>
      </c>
      <c r="L48" s="267"/>
      <c r="M48" s="402">
        <f>VLOOKUP(A48,MATERIALES!A5:D396,4,FALSE)</f>
        <v>49470.44609826502</v>
      </c>
      <c r="N48" s="272">
        <f>K48*M48</f>
        <v>24735.22304913251</v>
      </c>
    </row>
    <row r="49" spans="1:14">
      <c r="A49" s="170" t="s">
        <v>914</v>
      </c>
      <c r="B49" s="43" t="str">
        <f>VLOOKUP(A49,MATERIALES!A6:D373,3,FALSE)</f>
        <v>Árbol de 1.2 m (Paisajístico)</v>
      </c>
      <c r="C49" s="425"/>
      <c r="D49" s="425"/>
      <c r="E49" s="425"/>
      <c r="F49" s="425"/>
      <c r="G49" s="425"/>
      <c r="H49" s="425"/>
      <c r="I49" s="425"/>
      <c r="J49" s="312" t="str">
        <f>VLOOKUP(A49,MATERIALES!A5:D641,2,FALSE)</f>
        <v>u</v>
      </c>
      <c r="K49" s="486">
        <v>1</v>
      </c>
      <c r="L49" s="421"/>
      <c r="M49" s="402">
        <f>VLOOKUP(A49,MATERIALES!A6:D397,4,FALSE)</f>
        <v>5496.7162331405571</v>
      </c>
      <c r="N49" s="272">
        <f>K49*M49</f>
        <v>5496.7162331405571</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7" t="s">
        <v>953</v>
      </c>
      <c r="C55" s="828"/>
      <c r="D55" s="828"/>
      <c r="E55" s="828"/>
      <c r="F55" s="828"/>
      <c r="G55" s="828"/>
      <c r="H55" s="828"/>
      <c r="I55" s="828"/>
      <c r="J55" s="828"/>
      <c r="K55" s="828"/>
      <c r="L55" s="828"/>
      <c r="M55" s="829"/>
      <c r="N55" s="394">
        <f>SUM(N48:N54)</f>
        <v>30231.939282273066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30" t="s">
        <v>961</v>
      </c>
      <c r="M59" s="803"/>
      <c r="N59" s="76" t="s">
        <v>951</v>
      </c>
    </row>
    <row r="60" spans="1:14">
      <c r="B60" s="46"/>
      <c r="C60" s="317"/>
      <c r="D60" s="317"/>
      <c r="E60" s="317"/>
      <c r="F60" s="317"/>
      <c r="G60" s="31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311"/>
      <c r="I63" s="279"/>
      <c r="J63" s="286"/>
      <c r="K63" s="279"/>
      <c r="L63" s="831"/>
      <c r="M63" s="832"/>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9"/>
      <c r="M65" s="1000"/>
      <c r="N65" s="485"/>
    </row>
    <row r="66" spans="1:15" ht="15.75" thickBot="1">
      <c r="B66" s="827" t="s">
        <v>953</v>
      </c>
      <c r="C66" s="828"/>
      <c r="D66" s="828"/>
      <c r="E66" s="828"/>
      <c r="F66" s="828"/>
      <c r="G66" s="828"/>
      <c r="H66" s="828"/>
      <c r="I66" s="828"/>
      <c r="J66" s="828"/>
      <c r="K66" s="828"/>
      <c r="L66" s="828"/>
      <c r="M66" s="829"/>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3" t="s">
        <v>963</v>
      </c>
      <c r="C70" s="854"/>
      <c r="D70" s="854"/>
      <c r="E70" s="854"/>
      <c r="F70" s="854"/>
      <c r="G70" s="854"/>
      <c r="H70" s="854"/>
      <c r="I70" s="73" t="s">
        <v>964</v>
      </c>
      <c r="J70" s="75" t="s">
        <v>1410</v>
      </c>
      <c r="K70" s="74" t="s">
        <v>966</v>
      </c>
      <c r="L70" s="855" t="s">
        <v>950</v>
      </c>
      <c r="M70" s="979"/>
      <c r="N70" s="98" t="s">
        <v>951</v>
      </c>
    </row>
    <row r="71" spans="1:15">
      <c r="A71" s="171" t="s">
        <v>6</v>
      </c>
      <c r="B71" s="49" t="str">
        <f>VLOOKUP(A71,'MANO DE OBRA'!A8:D68,3,FALSE)</f>
        <v xml:space="preserve">Obrero </v>
      </c>
      <c r="C71" s="47"/>
      <c r="D71" s="47"/>
      <c r="E71" s="47"/>
      <c r="F71" s="47"/>
      <c r="G71" s="47"/>
      <c r="H71" s="47"/>
      <c r="I71" s="292">
        <f>K71/J71*100</f>
        <v>33832.699999999997</v>
      </c>
      <c r="J71" s="293">
        <v>185</v>
      </c>
      <c r="K71" s="294">
        <f>VLOOKUP(A71,'MANO DE OBRA'!A8:D99,4,FALSE)</f>
        <v>62590.494999999995</v>
      </c>
      <c r="L71" s="50"/>
      <c r="M71" s="487">
        <v>10</v>
      </c>
      <c r="N71" s="395">
        <f>K71/M71</f>
        <v>6259.0494999999992</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5"/>
      <c r="C76" s="996"/>
      <c r="D76" s="996"/>
      <c r="E76" s="996"/>
      <c r="F76" s="996"/>
      <c r="G76" s="996"/>
      <c r="H76" s="996"/>
      <c r="I76" s="169"/>
      <c r="J76" s="169"/>
      <c r="K76" s="169"/>
      <c r="L76" s="997"/>
      <c r="M76" s="998"/>
      <c r="N76" s="485"/>
    </row>
    <row r="77" spans="1:15" ht="15.75" thickBot="1">
      <c r="B77" s="827" t="s">
        <v>953</v>
      </c>
      <c r="C77" s="828"/>
      <c r="D77" s="828"/>
      <c r="E77" s="828"/>
      <c r="F77" s="828"/>
      <c r="G77" s="828"/>
      <c r="H77" s="828"/>
      <c r="I77" s="828"/>
      <c r="J77" s="828"/>
      <c r="K77" s="828"/>
      <c r="L77" s="828"/>
      <c r="M77" s="829"/>
      <c r="N77" s="301">
        <f>SUM(N71:N76)</f>
        <v>6259.0494999999992</v>
      </c>
    </row>
    <row r="78" spans="1:15" ht="15.75" thickBot="1">
      <c r="B78" s="33"/>
      <c r="C78" s="34"/>
      <c r="D78" s="34"/>
      <c r="E78" s="34"/>
      <c r="F78" s="34"/>
      <c r="G78" s="34"/>
      <c r="H78" s="34"/>
      <c r="I78" s="34"/>
      <c r="J78" s="34"/>
      <c r="K78" s="34"/>
      <c r="L78" s="34"/>
      <c r="M78" s="34"/>
      <c r="N78" s="35"/>
    </row>
    <row r="79" spans="1:15" ht="15.75" thickBot="1">
      <c r="B79" s="827" t="s">
        <v>967</v>
      </c>
      <c r="C79" s="828"/>
      <c r="D79" s="828"/>
      <c r="E79" s="828"/>
      <c r="F79" s="828"/>
      <c r="G79" s="828"/>
      <c r="H79" s="828"/>
      <c r="I79" s="828"/>
      <c r="J79" s="828"/>
      <c r="K79" s="828"/>
      <c r="L79" s="828"/>
      <c r="M79" s="829"/>
      <c r="N79" s="99">
        <f>N43+N55+N66+N77</f>
        <v>36803.941257273065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8" t="s">
        <v>969</v>
      </c>
      <c r="C83" s="819"/>
      <c r="D83" s="819"/>
      <c r="E83" s="819"/>
      <c r="F83" s="819"/>
      <c r="G83" s="819"/>
      <c r="H83" s="819"/>
      <c r="I83" s="314"/>
      <c r="J83" s="334"/>
      <c r="K83" s="302" t="s">
        <v>970</v>
      </c>
      <c r="L83" s="857" t="s">
        <v>971</v>
      </c>
      <c r="M83" s="858"/>
      <c r="N83" s="303"/>
    </row>
    <row r="84" spans="1:14">
      <c r="B84" s="859" t="s">
        <v>972</v>
      </c>
      <c r="C84" s="860"/>
      <c r="D84" s="860"/>
      <c r="E84" s="860"/>
      <c r="F84" s="860"/>
      <c r="G84" s="860"/>
      <c r="H84" s="860"/>
      <c r="I84" s="87"/>
      <c r="J84" s="88"/>
      <c r="K84" s="304">
        <v>0.2</v>
      </c>
      <c r="L84" s="861">
        <f>N79*K84</f>
        <v>7360.7882514546136</v>
      </c>
      <c r="M84" s="862"/>
      <c r="N84" s="51"/>
    </row>
    <row r="85" spans="1:14">
      <c r="B85" s="89" t="s">
        <v>973</v>
      </c>
      <c r="C85" s="90"/>
      <c r="D85" s="90"/>
      <c r="E85" s="90"/>
      <c r="F85" s="90"/>
      <c r="G85" s="90"/>
      <c r="H85" s="90"/>
      <c r="I85" s="87"/>
      <c r="J85" s="88"/>
      <c r="K85" s="304">
        <v>0.05</v>
      </c>
      <c r="L85" s="861">
        <f>N79*K85</f>
        <v>1840.1970628636534</v>
      </c>
      <c r="M85" s="862"/>
      <c r="N85" s="51"/>
    </row>
    <row r="86" spans="1:14" ht="15.75" thickBot="1">
      <c r="B86" s="91" t="s">
        <v>974</v>
      </c>
      <c r="C86" s="92"/>
      <c r="D86" s="92"/>
      <c r="E86" s="92"/>
      <c r="F86" s="92"/>
      <c r="G86" s="92"/>
      <c r="H86" s="92"/>
      <c r="I86" s="93"/>
      <c r="J86" s="94"/>
      <c r="K86" s="305">
        <v>0.05</v>
      </c>
      <c r="L86" s="863">
        <f>N79*K86</f>
        <v>1840.1970628636534</v>
      </c>
      <c r="M86" s="864"/>
      <c r="N86" s="51"/>
    </row>
    <row r="87" spans="1:14" ht="15.75" thickBot="1">
      <c r="B87" s="827" t="s">
        <v>953</v>
      </c>
      <c r="C87" s="828"/>
      <c r="D87" s="828"/>
      <c r="E87" s="828"/>
      <c r="F87" s="828"/>
      <c r="G87" s="828"/>
      <c r="H87" s="828"/>
      <c r="I87" s="828"/>
      <c r="J87" s="828"/>
      <c r="K87" s="828"/>
      <c r="L87" s="828"/>
      <c r="M87" s="829"/>
      <c r="N87" s="52">
        <f>L84+L85+L86</f>
        <v>11041.18237718192</v>
      </c>
    </row>
    <row r="88" spans="1:14" ht="15.75" thickBot="1">
      <c r="B88" s="33"/>
      <c r="C88" s="34"/>
      <c r="D88" s="34"/>
      <c r="E88" s="34"/>
      <c r="F88" s="34"/>
      <c r="G88" s="34"/>
      <c r="H88" s="34"/>
      <c r="I88" s="34"/>
      <c r="J88" s="34"/>
      <c r="K88" s="34"/>
      <c r="L88" s="34"/>
      <c r="M88" s="34"/>
      <c r="N88" s="35"/>
    </row>
    <row r="89" spans="1:14" ht="15.75" thickBot="1">
      <c r="A89" t="s">
        <v>2016</v>
      </c>
      <c r="B89" s="827" t="s">
        <v>975</v>
      </c>
      <c r="C89" s="828"/>
      <c r="D89" s="828"/>
      <c r="E89" s="828"/>
      <c r="F89" s="828"/>
      <c r="G89" s="828"/>
      <c r="H89" s="828"/>
      <c r="I89" s="828"/>
      <c r="J89" s="828"/>
      <c r="K89" s="828"/>
      <c r="L89" s="828"/>
      <c r="M89" s="829"/>
      <c r="N89" s="188">
        <f>N79+N87</f>
        <v>47845.123634454983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9" t="s">
        <v>2218</v>
      </c>
      <c r="C106" s="970"/>
      <c r="D106" s="970"/>
      <c r="E106" s="970"/>
      <c r="F106" s="970"/>
      <c r="G106" s="970"/>
      <c r="H106" s="970"/>
      <c r="I106" s="970"/>
      <c r="J106" s="970"/>
      <c r="K106" s="970"/>
      <c r="L106" s="970"/>
      <c r="M106" s="970"/>
      <c r="N106" s="971"/>
    </row>
    <row r="107" spans="2:14" ht="15" customHeight="1">
      <c r="B107" s="969"/>
      <c r="C107" s="970"/>
      <c r="D107" s="970"/>
      <c r="E107" s="970"/>
      <c r="F107" s="970"/>
      <c r="G107" s="970"/>
      <c r="H107" s="970"/>
      <c r="I107" s="970"/>
      <c r="J107" s="970"/>
      <c r="K107" s="970"/>
      <c r="L107" s="970"/>
      <c r="M107" s="970"/>
      <c r="N107" s="971"/>
    </row>
    <row r="108" spans="2:14" ht="29.25" customHeight="1">
      <c r="B108" s="972" t="s">
        <v>2219</v>
      </c>
      <c r="C108" s="973"/>
      <c r="D108" s="973"/>
      <c r="E108" s="973"/>
      <c r="F108" s="973"/>
      <c r="G108" s="973"/>
      <c r="H108" s="973"/>
      <c r="I108" s="973"/>
      <c r="J108" s="973"/>
      <c r="K108" s="973"/>
      <c r="L108" s="973"/>
      <c r="M108" s="973"/>
      <c r="N108" s="974"/>
    </row>
    <row r="109" spans="2:14">
      <c r="B109" s="972"/>
      <c r="C109" s="973"/>
      <c r="D109" s="973"/>
      <c r="E109" s="973"/>
      <c r="F109" s="973"/>
      <c r="G109" s="973"/>
      <c r="H109" s="973"/>
      <c r="I109" s="973"/>
      <c r="J109" s="973"/>
      <c r="K109" s="973"/>
      <c r="L109" s="973"/>
      <c r="M109" s="973"/>
      <c r="N109" s="974"/>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5"/>
      <c r="K119" s="975"/>
      <c r="L119" s="975"/>
      <c r="M119" s="975"/>
      <c r="N119" s="976"/>
    </row>
    <row r="120" spans="2:14" ht="15.75" thickBot="1">
      <c r="B120" s="419" t="s">
        <v>2221</v>
      </c>
      <c r="C120" s="420"/>
      <c r="D120" s="420"/>
      <c r="E120" s="259"/>
      <c r="F120" s="259"/>
      <c r="G120" s="259"/>
      <c r="H120" s="259"/>
      <c r="I120" s="259"/>
      <c r="J120" s="977"/>
      <c r="K120" s="977"/>
      <c r="L120" s="977"/>
      <c r="M120" s="977"/>
      <c r="N120" s="97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t="17.25" hidden="1" customHeight="1" thickBot="1">
      <c r="B30" s="71" t="s">
        <v>943</v>
      </c>
      <c r="C30" s="836" t="s">
        <v>944</v>
      </c>
      <c r="D30" s="837"/>
      <c r="E30" s="837"/>
      <c r="F30" s="837"/>
      <c r="G30" s="837"/>
      <c r="H30" s="837"/>
      <c r="I30" s="837"/>
      <c r="J30" s="72"/>
      <c r="K30" s="307"/>
      <c r="L30" s="838" t="s">
        <v>945</v>
      </c>
      <c r="M30" s="839"/>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13"/>
      <c r="B36" s="840"/>
      <c r="C36" s="841"/>
      <c r="D36" s="841"/>
      <c r="E36" s="841"/>
      <c r="F36" s="841"/>
      <c r="G36" s="841"/>
      <c r="H36" s="842"/>
      <c r="I36" s="267"/>
      <c r="J36" s="268"/>
      <c r="K36" s="269"/>
      <c r="L36" s="270"/>
      <c r="M36" s="336"/>
      <c r="N36" s="272"/>
    </row>
    <row r="37" spans="1:14">
      <c r="A37" s="113"/>
      <c r="B37" s="840"/>
      <c r="C37" s="841"/>
      <c r="D37" s="841"/>
      <c r="E37" s="841"/>
      <c r="F37" s="841"/>
      <c r="G37" s="841"/>
      <c r="H37" s="842"/>
      <c r="I37" s="421"/>
      <c r="J37" s="422"/>
      <c r="K37" s="269"/>
      <c r="L37" s="335"/>
      <c r="M37" s="336"/>
      <c r="N37" s="272"/>
    </row>
    <row r="38" spans="1:14">
      <c r="B38" s="840"/>
      <c r="C38" s="841"/>
      <c r="D38" s="841"/>
      <c r="E38" s="841"/>
      <c r="F38" s="841"/>
      <c r="G38" s="841"/>
      <c r="H38" s="842"/>
      <c r="I38" s="328"/>
      <c r="J38" s="330"/>
      <c r="K38" s="269"/>
      <c r="L38" s="423"/>
      <c r="M38" s="424"/>
      <c r="N38" s="272"/>
    </row>
    <row r="39" spans="1:14">
      <c r="B39" s="840"/>
      <c r="C39" s="841"/>
      <c r="D39" s="841"/>
      <c r="E39" s="841"/>
      <c r="F39" s="841"/>
      <c r="G39" s="841"/>
      <c r="H39" s="842"/>
      <c r="I39" s="36"/>
      <c r="J39" s="37"/>
      <c r="K39" s="269"/>
      <c r="L39" s="276"/>
      <c r="M39" s="336"/>
      <c r="N39" s="272"/>
    </row>
    <row r="40" spans="1:14">
      <c r="B40" s="320"/>
      <c r="C40" s="321"/>
      <c r="D40" s="321"/>
      <c r="E40" s="321"/>
      <c r="F40" s="323"/>
      <c r="G40" s="323"/>
      <c r="H40" s="125"/>
      <c r="I40" s="36"/>
      <c r="J40" s="37"/>
      <c r="K40" s="269"/>
      <c r="L40" s="276"/>
      <c r="M40" s="277"/>
      <c r="N40" s="273"/>
    </row>
    <row r="41" spans="1:14">
      <c r="B41" s="847" t="s">
        <v>952</v>
      </c>
      <c r="C41" s="848"/>
      <c r="D41" s="848"/>
      <c r="E41" s="38"/>
      <c r="F41" s="39"/>
      <c r="G41" s="39"/>
      <c r="H41" s="40"/>
      <c r="I41" s="36"/>
      <c r="J41" s="37"/>
      <c r="K41" s="279"/>
      <c r="L41" s="276"/>
      <c r="M41" s="401">
        <v>0.05</v>
      </c>
      <c r="N41" s="344">
        <f>N76*M41</f>
        <v>104317.49166666667</v>
      </c>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394">
        <f>SUM(N36:N42)</f>
        <v>104317.49166666667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A48" s="170" t="s">
        <v>913</v>
      </c>
      <c r="B48" s="43" t="str">
        <f>VLOOKUP(A48,MATERIALES!A6:D373,3,FALSE)</f>
        <v>Árbol de 0.6 m (Protector)</v>
      </c>
      <c r="C48" s="425"/>
      <c r="D48" s="425"/>
      <c r="E48" s="425"/>
      <c r="F48" s="425"/>
      <c r="G48" s="425"/>
      <c r="H48" s="425"/>
      <c r="I48" s="425"/>
      <c r="J48" s="318" t="str">
        <f>VLOOKUP(A48,MATERIALES!A4:D640,2,FALSE)</f>
        <v>u</v>
      </c>
      <c r="K48" s="486">
        <v>1100</v>
      </c>
      <c r="L48" s="421"/>
      <c r="M48" s="402">
        <f>VLOOKUP(A48,MATERIALES!A6:D397,4,FALSE)</f>
        <v>3298.0297398843345</v>
      </c>
      <c r="N48" s="272">
        <f>K48*M48</f>
        <v>3627832.713872768</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7" t="s">
        <v>953</v>
      </c>
      <c r="C54" s="828"/>
      <c r="D54" s="828"/>
      <c r="E54" s="828"/>
      <c r="F54" s="828"/>
      <c r="G54" s="828"/>
      <c r="H54" s="828"/>
      <c r="I54" s="828"/>
      <c r="J54" s="828"/>
      <c r="K54" s="828"/>
      <c r="L54" s="828"/>
      <c r="M54" s="829"/>
      <c r="N54" s="394">
        <f>SUM(N48:N53)</f>
        <v>3627832.713872768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30" t="s">
        <v>961</v>
      </c>
      <c r="M58" s="803"/>
      <c r="N58" s="76" t="s">
        <v>951</v>
      </c>
    </row>
    <row r="59" spans="1:14">
      <c r="B59" s="46"/>
      <c r="C59" s="317"/>
      <c r="D59" s="317"/>
      <c r="E59" s="317"/>
      <c r="F59" s="317"/>
      <c r="G59" s="317"/>
      <c r="H59" s="311"/>
      <c r="I59" s="279"/>
      <c r="J59" s="286"/>
      <c r="K59" s="279"/>
      <c r="L59" s="831"/>
      <c r="M59" s="832"/>
      <c r="N59" s="287"/>
    </row>
    <row r="60" spans="1:14">
      <c r="B60" s="46"/>
      <c r="C60" s="47"/>
      <c r="D60" s="47"/>
      <c r="E60" s="47"/>
      <c r="F60" s="47"/>
      <c r="G60" s="47"/>
      <c r="H60" s="311"/>
      <c r="I60" s="279"/>
      <c r="J60" s="286"/>
      <c r="K60" s="279"/>
      <c r="L60" s="831"/>
      <c r="M60" s="832"/>
      <c r="N60" s="287"/>
    </row>
    <row r="61" spans="1:14">
      <c r="B61" s="46"/>
      <c r="C61" s="47"/>
      <c r="D61" s="47"/>
      <c r="E61" s="47"/>
      <c r="F61" s="47"/>
      <c r="G61" s="47"/>
      <c r="H61" s="311"/>
      <c r="I61" s="279"/>
      <c r="J61" s="286"/>
      <c r="K61" s="279"/>
      <c r="L61" s="831"/>
      <c r="M61" s="832"/>
      <c r="N61" s="287"/>
    </row>
    <row r="62" spans="1:14">
      <c r="B62" s="46"/>
      <c r="C62" s="47"/>
      <c r="D62" s="47"/>
      <c r="E62" s="47"/>
      <c r="F62" s="47"/>
      <c r="G62" s="47"/>
      <c r="H62" s="311"/>
      <c r="I62" s="279"/>
      <c r="J62" s="286"/>
      <c r="K62" s="279"/>
      <c r="L62" s="831"/>
      <c r="M62" s="832"/>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9"/>
      <c r="M64" s="1000"/>
      <c r="N64" s="485"/>
    </row>
    <row r="65" spans="1:15" ht="15.75" thickBot="1">
      <c r="B65" s="827" t="s">
        <v>953</v>
      </c>
      <c r="C65" s="828"/>
      <c r="D65" s="828"/>
      <c r="E65" s="828"/>
      <c r="F65" s="828"/>
      <c r="G65" s="828"/>
      <c r="H65" s="828"/>
      <c r="I65" s="828"/>
      <c r="J65" s="828"/>
      <c r="K65" s="828"/>
      <c r="L65" s="828"/>
      <c r="M65" s="829"/>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3" t="s">
        <v>963</v>
      </c>
      <c r="C69" s="854"/>
      <c r="D69" s="854"/>
      <c r="E69" s="854"/>
      <c r="F69" s="854"/>
      <c r="G69" s="854"/>
      <c r="H69" s="854"/>
      <c r="I69" s="73" t="s">
        <v>964</v>
      </c>
      <c r="J69" s="75" t="s">
        <v>1410</v>
      </c>
      <c r="K69" s="74" t="s">
        <v>966</v>
      </c>
      <c r="L69" s="855" t="s">
        <v>950</v>
      </c>
      <c r="M69" s="979"/>
      <c r="N69" s="98" t="s">
        <v>951</v>
      </c>
    </row>
    <row r="70" spans="1:15">
      <c r="A70" s="171" t="s">
        <v>13</v>
      </c>
      <c r="B70" s="49" t="str">
        <f>VLOOKUP(A70,'MANO DE OBRA'!A8:D68,3,FALSE)</f>
        <v>Obrero (5)</v>
      </c>
      <c r="C70" s="47"/>
      <c r="D70" s="47"/>
      <c r="E70" s="47"/>
      <c r="F70" s="47"/>
      <c r="G70" s="47"/>
      <c r="H70" s="47"/>
      <c r="I70" s="292">
        <f>K70/J70*100</f>
        <v>169163.49999999997</v>
      </c>
      <c r="J70" s="293">
        <v>185</v>
      </c>
      <c r="K70" s="294">
        <f>VLOOKUP(A70,'MANO DE OBRA'!A8:D99,4,FALSE)</f>
        <v>312952.47499999998</v>
      </c>
      <c r="L70" s="50"/>
      <c r="M70" s="487">
        <v>0.15</v>
      </c>
      <c r="N70" s="395">
        <f>K70/M70</f>
        <v>2086349.8333333333</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5"/>
      <c r="C75" s="996"/>
      <c r="D75" s="996"/>
      <c r="E75" s="996"/>
      <c r="F75" s="996"/>
      <c r="G75" s="996"/>
      <c r="H75" s="996"/>
      <c r="I75" s="169"/>
      <c r="J75" s="169"/>
      <c r="K75" s="169"/>
      <c r="L75" s="997"/>
      <c r="M75" s="998"/>
      <c r="N75" s="45"/>
    </row>
    <row r="76" spans="1:15" ht="15.75" thickBot="1">
      <c r="B76" s="827" t="s">
        <v>953</v>
      </c>
      <c r="C76" s="828"/>
      <c r="D76" s="828"/>
      <c r="E76" s="828"/>
      <c r="F76" s="828"/>
      <c r="G76" s="828"/>
      <c r="H76" s="828"/>
      <c r="I76" s="828"/>
      <c r="J76" s="828"/>
      <c r="K76" s="828"/>
      <c r="L76" s="828"/>
      <c r="M76" s="829"/>
      <c r="N76" s="301">
        <f>SUM(N70:N75)</f>
        <v>2086349.8333333333</v>
      </c>
    </row>
    <row r="77" spans="1:15" ht="15.75" thickBot="1">
      <c r="B77" s="33"/>
      <c r="C77" s="34"/>
      <c r="D77" s="34"/>
      <c r="E77" s="34"/>
      <c r="F77" s="34"/>
      <c r="G77" s="34"/>
      <c r="H77" s="34"/>
      <c r="I77" s="34"/>
      <c r="J77" s="34"/>
      <c r="K77" s="34"/>
      <c r="L77" s="34"/>
      <c r="M77" s="34"/>
      <c r="N77" s="35"/>
    </row>
    <row r="78" spans="1:15" ht="15.75" thickBot="1">
      <c r="B78" s="827" t="s">
        <v>967</v>
      </c>
      <c r="C78" s="828"/>
      <c r="D78" s="828"/>
      <c r="E78" s="828"/>
      <c r="F78" s="828"/>
      <c r="G78" s="828"/>
      <c r="H78" s="828"/>
      <c r="I78" s="828"/>
      <c r="J78" s="828"/>
      <c r="K78" s="828"/>
      <c r="L78" s="828"/>
      <c r="M78" s="829"/>
      <c r="N78" s="99">
        <f>N43+N54+N65+N76</f>
        <v>5818500.0388727682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1163700.0077745537</v>
      </c>
      <c r="M83" s="862"/>
      <c r="N83" s="51"/>
    </row>
    <row r="84" spans="1:14">
      <c r="B84" s="89" t="s">
        <v>973</v>
      </c>
      <c r="C84" s="90"/>
      <c r="D84" s="90"/>
      <c r="E84" s="90"/>
      <c r="F84" s="90"/>
      <c r="G84" s="90"/>
      <c r="H84" s="90"/>
      <c r="I84" s="87"/>
      <c r="J84" s="88"/>
      <c r="K84" s="304">
        <v>0.05</v>
      </c>
      <c r="L84" s="861">
        <f>N78*K84</f>
        <v>290925.00194363843</v>
      </c>
      <c r="M84" s="862"/>
      <c r="N84" s="51"/>
    </row>
    <row r="85" spans="1:14" ht="15.75" thickBot="1">
      <c r="B85" s="91" t="s">
        <v>974</v>
      </c>
      <c r="C85" s="92"/>
      <c r="D85" s="92"/>
      <c r="E85" s="92"/>
      <c r="F85" s="92"/>
      <c r="G85" s="92"/>
      <c r="H85" s="92"/>
      <c r="I85" s="93"/>
      <c r="J85" s="94"/>
      <c r="K85" s="305">
        <v>0.05</v>
      </c>
      <c r="L85" s="863">
        <f>N78*K85</f>
        <v>290925.00194363843</v>
      </c>
      <c r="M85" s="864"/>
      <c r="N85" s="51"/>
    </row>
    <row r="86" spans="1:14" ht="15.75" thickBot="1">
      <c r="B86" s="827" t="s">
        <v>953</v>
      </c>
      <c r="C86" s="828"/>
      <c r="D86" s="828"/>
      <c r="E86" s="828"/>
      <c r="F86" s="828"/>
      <c r="G86" s="828"/>
      <c r="H86" s="828"/>
      <c r="I86" s="828"/>
      <c r="J86" s="828"/>
      <c r="K86" s="828"/>
      <c r="L86" s="828"/>
      <c r="M86" s="829"/>
      <c r="N86" s="52">
        <f>L83+L84+L85</f>
        <v>1745550.0116618308</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7564050.0505345985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29.25"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28.5" customHeight="1" thickBot="1">
      <c r="A31" t="s">
        <v>1845</v>
      </c>
      <c r="B31" s="107" t="s">
        <v>1166</v>
      </c>
      <c r="C31" s="1001" t="s">
        <v>2193</v>
      </c>
      <c r="D31" s="1002"/>
      <c r="E31" s="1002"/>
      <c r="F31" s="1002"/>
      <c r="G31" s="1002"/>
      <c r="H31" s="1002"/>
      <c r="I31" s="1002"/>
      <c r="J31" s="1002"/>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s="171" t="s">
        <v>373</v>
      </c>
      <c r="B36" s="840" t="str">
        <f>VLOOKUP(A36,EQUIPOS!A6:D154,3,FALSE)</f>
        <v>Volqueta 6 m3</v>
      </c>
      <c r="C36" s="841"/>
      <c r="D36" s="841"/>
      <c r="E36" s="841"/>
      <c r="F36" s="841"/>
      <c r="G36" s="841"/>
      <c r="H36" s="842"/>
      <c r="I36" s="267"/>
      <c r="J36" s="268"/>
      <c r="K36" s="269">
        <f>VLOOKUP(A36,EQUIPOS!A6:D161,4,FALSE)</f>
        <v>83236.739870354431</v>
      </c>
      <c r="L36" s="270"/>
      <c r="M36" s="455">
        <v>81</v>
      </c>
      <c r="N36" s="272">
        <f>K36/M36</f>
        <v>1027.6140724735114</v>
      </c>
    </row>
    <row r="37" spans="1:14">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3"/>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99">
        <f>SUM(N36:N42)</f>
        <v>1027.6140724735114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2"/>
      <c r="C53" s="823"/>
      <c r="D53" s="823"/>
      <c r="E53" s="823"/>
      <c r="F53" s="823"/>
      <c r="G53" s="823"/>
      <c r="H53" s="823"/>
      <c r="I53" s="824"/>
      <c r="J53" s="42"/>
      <c r="K53" s="44"/>
      <c r="L53" s="825"/>
      <c r="M53" s="826"/>
      <c r="N53" s="45"/>
    </row>
    <row r="54" spans="2:14" ht="15.75" thickBot="1">
      <c r="B54" s="827" t="s">
        <v>953</v>
      </c>
      <c r="C54" s="828"/>
      <c r="D54" s="828"/>
      <c r="E54" s="828"/>
      <c r="F54" s="828"/>
      <c r="G54" s="828"/>
      <c r="H54" s="828"/>
      <c r="I54" s="828"/>
      <c r="J54" s="828"/>
      <c r="K54" s="828"/>
      <c r="L54" s="828"/>
      <c r="M54" s="829"/>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30" t="s">
        <v>961</v>
      </c>
      <c r="M58" s="803"/>
      <c r="N58" s="76" t="s">
        <v>951</v>
      </c>
    </row>
    <row r="59" spans="2:14">
      <c r="B59" s="46"/>
      <c r="C59" s="317"/>
      <c r="D59" s="317"/>
      <c r="E59" s="317"/>
      <c r="F59" s="317"/>
      <c r="G59" s="317"/>
      <c r="H59" s="311"/>
      <c r="I59" s="279"/>
      <c r="J59" s="286"/>
      <c r="K59" s="279"/>
      <c r="L59" s="831"/>
      <c r="M59" s="832"/>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9"/>
      <c r="M64" s="1000"/>
      <c r="N64" s="485"/>
    </row>
    <row r="65" spans="2:15" ht="15.75" thickBot="1">
      <c r="B65" s="827" t="s">
        <v>953</v>
      </c>
      <c r="C65" s="828"/>
      <c r="D65" s="828"/>
      <c r="E65" s="828"/>
      <c r="F65" s="828"/>
      <c r="G65" s="828"/>
      <c r="H65" s="828"/>
      <c r="I65" s="828"/>
      <c r="J65" s="828"/>
      <c r="K65" s="828"/>
      <c r="L65" s="828"/>
      <c r="M65" s="829"/>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5"/>
      <c r="C75" s="996"/>
      <c r="D75" s="996"/>
      <c r="E75" s="996"/>
      <c r="F75" s="996"/>
      <c r="G75" s="996"/>
      <c r="H75" s="996"/>
      <c r="I75" s="169"/>
      <c r="J75" s="169"/>
      <c r="K75" s="169"/>
      <c r="L75" s="997"/>
      <c r="M75" s="998"/>
      <c r="N75" s="45"/>
    </row>
    <row r="76" spans="2:15" ht="15.75" thickBot="1">
      <c r="B76" s="827" t="s">
        <v>953</v>
      </c>
      <c r="C76" s="828"/>
      <c r="D76" s="828"/>
      <c r="E76" s="828"/>
      <c r="F76" s="828"/>
      <c r="G76" s="828"/>
      <c r="H76" s="828"/>
      <c r="I76" s="828"/>
      <c r="J76" s="828"/>
      <c r="K76" s="828"/>
      <c r="L76" s="828"/>
      <c r="M76" s="829"/>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1027.6140724735114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205.52281449470229</v>
      </c>
      <c r="M83" s="862"/>
      <c r="N83" s="51"/>
    </row>
    <row r="84" spans="1:14">
      <c r="B84" s="89" t="s">
        <v>973</v>
      </c>
      <c r="C84" s="90"/>
      <c r="D84" s="90"/>
      <c r="E84" s="90"/>
      <c r="F84" s="90"/>
      <c r="G84" s="90"/>
      <c r="H84" s="90"/>
      <c r="I84" s="87"/>
      <c r="J84" s="88"/>
      <c r="K84" s="304">
        <v>0.05</v>
      </c>
      <c r="L84" s="861">
        <f>N78*K84</f>
        <v>51.380703623675572</v>
      </c>
      <c r="M84" s="862"/>
      <c r="N84" s="51"/>
    </row>
    <row r="85" spans="1:14" ht="15.75" thickBot="1">
      <c r="B85" s="91" t="s">
        <v>974</v>
      </c>
      <c r="C85" s="92"/>
      <c r="D85" s="92"/>
      <c r="E85" s="92"/>
      <c r="F85" s="92"/>
      <c r="G85" s="92"/>
      <c r="H85" s="92"/>
      <c r="I85" s="93"/>
      <c r="J85" s="94"/>
      <c r="K85" s="305">
        <v>0.05</v>
      </c>
      <c r="L85" s="863">
        <f>N78*K85</f>
        <v>51.380703623675572</v>
      </c>
      <c r="M85" s="864"/>
      <c r="N85" s="51"/>
    </row>
    <row r="86" spans="1:14" ht="15.75" thickBot="1">
      <c r="B86" s="827" t="s">
        <v>953</v>
      </c>
      <c r="C86" s="828"/>
      <c r="D86" s="828"/>
      <c r="E86" s="828"/>
      <c r="F86" s="828"/>
      <c r="G86" s="828"/>
      <c r="H86" s="828"/>
      <c r="I86" s="828"/>
      <c r="J86" s="828"/>
      <c r="K86" s="828"/>
      <c r="L86" s="828"/>
      <c r="M86" s="829"/>
      <c r="N86" s="52">
        <f>L83+L84+L85</f>
        <v>308.28422174205343</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1335.8982942155649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9"/>
      <c r="H25" s="909"/>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12" t="s">
        <v>942</v>
      </c>
      <c r="C27" s="913"/>
      <c r="D27" s="913"/>
      <c r="E27" s="913"/>
      <c r="F27" s="913"/>
      <c r="G27" s="913"/>
      <c r="H27" s="913"/>
      <c r="I27" s="913"/>
      <c r="J27" s="913"/>
      <c r="K27" s="913"/>
      <c r="L27" s="913"/>
      <c r="M27" s="913"/>
      <c r="N27" s="914"/>
    </row>
    <row r="28" spans="1:14" ht="15.75" thickBot="1">
      <c r="B28" s="33"/>
      <c r="C28" s="34"/>
      <c r="D28" s="34"/>
      <c r="E28" s="34"/>
      <c r="F28" s="34"/>
      <c r="G28" s="34"/>
      <c r="H28" s="34"/>
      <c r="I28" s="34"/>
      <c r="J28" s="34"/>
      <c r="K28" s="34"/>
      <c r="L28" s="34"/>
      <c r="M28" s="34"/>
      <c r="N28" s="35"/>
    </row>
    <row r="29" spans="1:14" ht="26.25" thickBot="1">
      <c r="B29" s="71" t="s">
        <v>943</v>
      </c>
      <c r="C29" s="836" t="s">
        <v>944</v>
      </c>
      <c r="D29" s="837"/>
      <c r="E29" s="837"/>
      <c r="F29" s="837"/>
      <c r="G29" s="837"/>
      <c r="H29" s="837"/>
      <c r="I29" s="837"/>
      <c r="J29" s="72"/>
      <c r="K29" s="342" t="s">
        <v>2215</v>
      </c>
      <c r="L29" s="838" t="s">
        <v>945</v>
      </c>
      <c r="M29" s="839"/>
      <c r="N29" s="71" t="s">
        <v>946</v>
      </c>
    </row>
    <row r="30" spans="1:14" hidden="1">
      <c r="B30" s="71" t="s">
        <v>943</v>
      </c>
      <c r="C30" s="836" t="s">
        <v>944</v>
      </c>
      <c r="D30" s="837"/>
      <c r="E30" s="837"/>
      <c r="F30" s="837"/>
      <c r="G30" s="837"/>
      <c r="H30" s="837"/>
      <c r="I30" s="837"/>
      <c r="J30" s="72"/>
      <c r="K30" s="307"/>
      <c r="L30" s="838" t="s">
        <v>945</v>
      </c>
      <c r="M30" s="839"/>
      <c r="N30" s="71" t="s">
        <v>946</v>
      </c>
    </row>
    <row r="31" spans="1:14" ht="41.25" customHeight="1" thickBot="1">
      <c r="A31" t="s">
        <v>1845</v>
      </c>
      <c r="B31" s="107" t="s">
        <v>1167</v>
      </c>
      <c r="C31" s="1001" t="s">
        <v>2196</v>
      </c>
      <c r="D31" s="1002"/>
      <c r="E31" s="1002"/>
      <c r="F31" s="1002"/>
      <c r="G31" s="1002"/>
      <c r="H31" s="1002"/>
      <c r="I31" s="1002"/>
      <c r="J31" s="1002"/>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373</v>
      </c>
      <c r="B36" s="840" t="str">
        <f>VLOOKUP(A36,EQUIPOS!A6:D154,3,FALSE)</f>
        <v>Volqueta 6 m3</v>
      </c>
      <c r="C36" s="841"/>
      <c r="D36" s="841"/>
      <c r="E36" s="841"/>
      <c r="F36" s="841"/>
      <c r="G36" s="841"/>
      <c r="H36" s="842"/>
      <c r="I36" s="267"/>
      <c r="J36" s="268"/>
      <c r="K36" s="269">
        <f>VLOOKUP(A36,EQUIPOS!A6:D161,4,FALSE)</f>
        <v>83236.739870354431</v>
      </c>
      <c r="L36" s="270"/>
      <c r="M36" s="283">
        <v>66</v>
      </c>
      <c r="N36" s="272">
        <f>K36/M36</f>
        <v>1261.1627253084005</v>
      </c>
    </row>
    <row r="37" spans="1:14">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3"/>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99">
        <f>SUM(N36:N42)</f>
        <v>1261.1627253084005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2"/>
      <c r="C53" s="823"/>
      <c r="D53" s="823"/>
      <c r="E53" s="823"/>
      <c r="F53" s="823"/>
      <c r="G53" s="823"/>
      <c r="H53" s="823"/>
      <c r="I53" s="824"/>
      <c r="J53" s="42"/>
      <c r="K53" s="44"/>
      <c r="L53" s="825"/>
      <c r="M53" s="826"/>
      <c r="N53" s="45"/>
    </row>
    <row r="54" spans="2:14" ht="15.75" thickBot="1">
      <c r="B54" s="827" t="s">
        <v>953</v>
      </c>
      <c r="C54" s="828"/>
      <c r="D54" s="828"/>
      <c r="E54" s="828"/>
      <c r="F54" s="828"/>
      <c r="G54" s="828"/>
      <c r="H54" s="828"/>
      <c r="I54" s="828"/>
      <c r="J54" s="828"/>
      <c r="K54" s="828"/>
      <c r="L54" s="828"/>
      <c r="M54" s="829"/>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30" t="s">
        <v>961</v>
      </c>
      <c r="M58" s="803"/>
      <c r="N58" s="76" t="s">
        <v>951</v>
      </c>
    </row>
    <row r="59" spans="2:14">
      <c r="B59" s="46"/>
      <c r="C59" s="317"/>
      <c r="D59" s="317"/>
      <c r="E59" s="317"/>
      <c r="F59" s="317"/>
      <c r="G59" s="317"/>
      <c r="H59" s="311"/>
      <c r="I59" s="279"/>
      <c r="J59" s="286"/>
      <c r="K59" s="279"/>
      <c r="L59" s="831"/>
      <c r="M59" s="832"/>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9"/>
      <c r="M64" s="1000"/>
      <c r="N64" s="485"/>
    </row>
    <row r="65" spans="2:15" ht="15.75" thickBot="1">
      <c r="B65" s="827" t="s">
        <v>953</v>
      </c>
      <c r="C65" s="828"/>
      <c r="D65" s="828"/>
      <c r="E65" s="828"/>
      <c r="F65" s="828"/>
      <c r="G65" s="828"/>
      <c r="H65" s="828"/>
      <c r="I65" s="828"/>
      <c r="J65" s="828"/>
      <c r="K65" s="828"/>
      <c r="L65" s="828"/>
      <c r="M65" s="829"/>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5"/>
      <c r="C75" s="996"/>
      <c r="D75" s="996"/>
      <c r="E75" s="996"/>
      <c r="F75" s="996"/>
      <c r="G75" s="996"/>
      <c r="H75" s="996"/>
      <c r="I75" s="169"/>
      <c r="J75" s="169"/>
      <c r="K75" s="169"/>
      <c r="L75" s="997"/>
      <c r="M75" s="998"/>
      <c r="N75" s="45"/>
    </row>
    <row r="76" spans="2:15" ht="15.75" thickBot="1">
      <c r="B76" s="827" t="s">
        <v>953</v>
      </c>
      <c r="C76" s="828"/>
      <c r="D76" s="828"/>
      <c r="E76" s="828"/>
      <c r="F76" s="828"/>
      <c r="G76" s="828"/>
      <c r="H76" s="828"/>
      <c r="I76" s="828"/>
      <c r="J76" s="828"/>
      <c r="K76" s="828"/>
      <c r="L76" s="828"/>
      <c r="M76" s="829"/>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1261.1627253084005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252.2325450616801</v>
      </c>
      <c r="M83" s="862"/>
      <c r="N83" s="51"/>
    </row>
    <row r="84" spans="1:14">
      <c r="B84" s="89" t="s">
        <v>973</v>
      </c>
      <c r="C84" s="90"/>
      <c r="D84" s="90"/>
      <c r="E84" s="90"/>
      <c r="F84" s="90"/>
      <c r="G84" s="90"/>
      <c r="H84" s="90"/>
      <c r="I84" s="87"/>
      <c r="J84" s="88"/>
      <c r="K84" s="304">
        <v>0.05</v>
      </c>
      <c r="L84" s="861">
        <f>N78*K84</f>
        <v>63.058136265420025</v>
      </c>
      <c r="M84" s="862"/>
      <c r="N84" s="51"/>
    </row>
    <row r="85" spans="1:14" ht="15.75" thickBot="1">
      <c r="B85" s="91" t="s">
        <v>974</v>
      </c>
      <c r="C85" s="92"/>
      <c r="D85" s="92"/>
      <c r="E85" s="92"/>
      <c r="F85" s="92"/>
      <c r="G85" s="92"/>
      <c r="H85" s="92"/>
      <c r="I85" s="93"/>
      <c r="J85" s="94"/>
      <c r="K85" s="305">
        <v>0.05</v>
      </c>
      <c r="L85" s="863">
        <f>N78*K85</f>
        <v>63.058136265420025</v>
      </c>
      <c r="M85" s="864"/>
      <c r="N85" s="51"/>
    </row>
    <row r="86" spans="1:14" ht="15.75" thickBot="1">
      <c r="B86" s="827" t="s">
        <v>953</v>
      </c>
      <c r="C86" s="828"/>
      <c r="D86" s="828"/>
      <c r="E86" s="828"/>
      <c r="F86" s="828"/>
      <c r="G86" s="828"/>
      <c r="H86" s="828"/>
      <c r="I86" s="828"/>
      <c r="J86" s="828"/>
      <c r="K86" s="828"/>
      <c r="L86" s="828"/>
      <c r="M86" s="829"/>
      <c r="N86" s="52">
        <f>L83+L84+L85</f>
        <v>378.34881759252016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1639.5115429009206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9" t="s">
        <v>2205</v>
      </c>
      <c r="C10" s="950"/>
      <c r="D10" s="950"/>
      <c r="E10" s="950"/>
      <c r="F10" s="388" t="s">
        <v>2206</v>
      </c>
      <c r="G10" s="383"/>
      <c r="H10" s="389"/>
      <c r="I10" s="951" t="s">
        <v>2207</v>
      </c>
      <c r="J10" s="951"/>
      <c r="K10" s="390" t="s">
        <v>2206</v>
      </c>
      <c r="L10" s="386"/>
      <c r="M10" s="386"/>
      <c r="N10" s="387"/>
    </row>
    <row r="11" spans="2:14">
      <c r="B11" s="361" t="s">
        <v>939</v>
      </c>
      <c r="C11" s="362"/>
      <c r="D11" s="898"/>
      <c r="E11" s="898"/>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10"/>
      <c r="M12" s="910"/>
      <c r="N12" s="911"/>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8" t="s">
        <v>2222</v>
      </c>
      <c r="G25" s="908"/>
      <c r="H25" s="908"/>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5" t="s">
        <v>942</v>
      </c>
      <c r="C27" s="1006"/>
      <c r="D27" s="1006"/>
      <c r="E27" s="1006"/>
      <c r="F27" s="1006"/>
      <c r="G27" s="1006"/>
      <c r="H27" s="1006"/>
      <c r="I27" s="1006"/>
      <c r="J27" s="1006"/>
      <c r="K27" s="1006"/>
      <c r="L27" s="1006"/>
      <c r="M27" s="1006"/>
      <c r="N27" s="1007"/>
    </row>
    <row r="28" spans="1:14" ht="15.75" thickBot="1">
      <c r="B28" s="33"/>
      <c r="C28" s="34"/>
      <c r="D28" s="34"/>
      <c r="E28" s="34"/>
      <c r="F28" s="34"/>
      <c r="G28" s="34"/>
      <c r="H28" s="34"/>
      <c r="I28" s="34"/>
      <c r="J28" s="34"/>
      <c r="K28" s="34"/>
      <c r="L28" s="34"/>
      <c r="M28" s="34"/>
      <c r="N28" s="35"/>
    </row>
    <row r="29" spans="1:14" ht="26.25" thickBot="1">
      <c r="B29" s="71" t="s">
        <v>943</v>
      </c>
      <c r="C29" s="1003" t="s">
        <v>944</v>
      </c>
      <c r="D29" s="1004"/>
      <c r="E29" s="1004"/>
      <c r="F29" s="1004"/>
      <c r="G29" s="1004"/>
      <c r="H29" s="1004"/>
      <c r="I29" s="1004"/>
      <c r="J29" s="72"/>
      <c r="K29" s="342" t="s">
        <v>2215</v>
      </c>
      <c r="L29" s="1008" t="s">
        <v>945</v>
      </c>
      <c r="M29" s="1009"/>
      <c r="N29" s="71" t="s">
        <v>946</v>
      </c>
    </row>
    <row r="30" spans="1:14" hidden="1">
      <c r="B30" s="71" t="s">
        <v>943</v>
      </c>
      <c r="C30" s="836" t="s">
        <v>944</v>
      </c>
      <c r="D30" s="837"/>
      <c r="E30" s="837"/>
      <c r="F30" s="837"/>
      <c r="G30" s="837"/>
      <c r="H30" s="837"/>
      <c r="I30" s="837"/>
      <c r="J30" s="72"/>
      <c r="K30" s="307"/>
      <c r="L30" s="838" t="s">
        <v>945</v>
      </c>
      <c r="M30" s="839"/>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8" t="s">
        <v>944</v>
      </c>
      <c r="C35" s="809"/>
      <c r="D35" s="809"/>
      <c r="E35" s="809"/>
      <c r="F35" s="809"/>
      <c r="G35" s="809"/>
      <c r="H35" s="810"/>
      <c r="I35" s="811" t="s">
        <v>948</v>
      </c>
      <c r="J35" s="812"/>
      <c r="K35" s="69" t="s">
        <v>949</v>
      </c>
      <c r="L35" s="813" t="s">
        <v>950</v>
      </c>
      <c r="M35" s="810"/>
      <c r="N35" s="70" t="s">
        <v>951</v>
      </c>
    </row>
    <row r="36" spans="1:14">
      <c r="A36" t="s">
        <v>373</v>
      </c>
      <c r="B36" s="840" t="str">
        <f>VLOOKUP(A36,EQUIPOS!A6:D154,3,FALSE)</f>
        <v>Volqueta 6 m3</v>
      </c>
      <c r="C36" s="841"/>
      <c r="D36" s="841"/>
      <c r="E36" s="841"/>
      <c r="F36" s="841"/>
      <c r="G36" s="841"/>
      <c r="H36" s="842"/>
      <c r="I36" s="267"/>
      <c r="J36" s="268"/>
      <c r="K36" s="269">
        <f>VLOOKUP(A36,EQUIPOS!A6:D161,4,FALSE)</f>
        <v>83236.739870354431</v>
      </c>
      <c r="L36" s="270"/>
      <c r="M36" s="283">
        <v>66</v>
      </c>
      <c r="N36" s="272">
        <f>K36/M36</f>
        <v>1261.1627253084005</v>
      </c>
    </row>
    <row r="37" spans="1:14">
      <c r="B37" s="840"/>
      <c r="C37" s="841"/>
      <c r="D37" s="841"/>
      <c r="E37" s="841"/>
      <c r="F37" s="841"/>
      <c r="G37" s="841"/>
      <c r="H37" s="842"/>
      <c r="I37" s="267"/>
      <c r="J37" s="268"/>
      <c r="K37" s="269"/>
      <c r="L37" s="270"/>
      <c r="M37" s="271"/>
      <c r="N37" s="272"/>
    </row>
    <row r="38" spans="1:14">
      <c r="B38" s="840"/>
      <c r="C38" s="841"/>
      <c r="D38" s="841"/>
      <c r="E38" s="841"/>
      <c r="F38" s="841"/>
      <c r="G38" s="841"/>
      <c r="H38" s="842"/>
      <c r="I38" s="267"/>
      <c r="J38" s="268"/>
      <c r="K38" s="269"/>
      <c r="L38" s="270"/>
      <c r="M38" s="271"/>
      <c r="N38" s="273"/>
    </row>
    <row r="39" spans="1:14">
      <c r="B39" s="840"/>
      <c r="C39" s="841"/>
      <c r="D39" s="841"/>
      <c r="E39" s="841"/>
      <c r="F39" s="841"/>
      <c r="G39" s="841"/>
      <c r="H39" s="842"/>
      <c r="I39" s="843"/>
      <c r="J39" s="824"/>
      <c r="K39" s="274"/>
      <c r="L39" s="844"/>
      <c r="M39" s="845"/>
      <c r="N39" s="275"/>
    </row>
    <row r="40" spans="1:14">
      <c r="B40" s="840"/>
      <c r="C40" s="841"/>
      <c r="D40" s="841"/>
      <c r="E40" s="846"/>
      <c r="F40" s="841"/>
      <c r="G40" s="841"/>
      <c r="H40" s="842"/>
      <c r="I40" s="36"/>
      <c r="J40" s="37"/>
      <c r="K40" s="274"/>
      <c r="L40" s="276"/>
      <c r="M40" s="277"/>
      <c r="N40" s="278"/>
    </row>
    <row r="41" spans="1:14">
      <c r="B41" s="847"/>
      <c r="C41" s="848"/>
      <c r="D41" s="848"/>
      <c r="E41" s="38"/>
      <c r="F41" s="39"/>
      <c r="G41" s="39"/>
      <c r="H41" s="40"/>
      <c r="I41" s="36"/>
      <c r="J41" s="37"/>
      <c r="K41" s="279"/>
      <c r="L41" s="276"/>
      <c r="M41" s="277"/>
      <c r="N41" s="344"/>
    </row>
    <row r="42" spans="1:14" ht="15.75" thickBot="1">
      <c r="B42" s="840"/>
      <c r="C42" s="841"/>
      <c r="D42" s="841"/>
      <c r="E42" s="841"/>
      <c r="F42" s="841"/>
      <c r="G42" s="841"/>
      <c r="H42" s="842"/>
      <c r="I42" s="849"/>
      <c r="J42" s="850"/>
      <c r="K42" s="41"/>
      <c r="L42" s="851"/>
      <c r="M42" s="852"/>
      <c r="N42" s="105"/>
    </row>
    <row r="43" spans="1:14" ht="15.75" thickBot="1">
      <c r="B43" s="827" t="s">
        <v>953</v>
      </c>
      <c r="C43" s="828"/>
      <c r="D43" s="828"/>
      <c r="E43" s="828"/>
      <c r="F43" s="828"/>
      <c r="G43" s="828"/>
      <c r="H43" s="828"/>
      <c r="I43" s="828"/>
      <c r="J43" s="828"/>
      <c r="K43" s="828"/>
      <c r="L43" s="828"/>
      <c r="M43" s="829"/>
      <c r="N43" s="99">
        <f>SUM(N36:N42)</f>
        <v>1261.1627253084005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8" t="s">
        <v>944</v>
      </c>
      <c r="C47" s="819"/>
      <c r="D47" s="819"/>
      <c r="E47" s="819"/>
      <c r="F47" s="819"/>
      <c r="G47" s="819"/>
      <c r="H47" s="819"/>
      <c r="I47" s="820"/>
      <c r="J47" s="315" t="s">
        <v>945</v>
      </c>
      <c r="K47" s="85" t="s">
        <v>946</v>
      </c>
      <c r="L47" s="821" t="s">
        <v>955</v>
      </c>
      <c r="M47" s="820"/>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22"/>
      <c r="C53" s="823"/>
      <c r="D53" s="823"/>
      <c r="E53" s="823"/>
      <c r="F53" s="823"/>
      <c r="G53" s="823"/>
      <c r="H53" s="823"/>
      <c r="I53" s="824"/>
      <c r="J53" s="42"/>
      <c r="K53" s="44"/>
      <c r="L53" s="825"/>
      <c r="M53" s="826"/>
      <c r="N53" s="45"/>
    </row>
    <row r="54" spans="2:14" ht="15.75" thickBot="1">
      <c r="B54" s="827" t="s">
        <v>953</v>
      </c>
      <c r="C54" s="828"/>
      <c r="D54" s="828"/>
      <c r="E54" s="828"/>
      <c r="F54" s="828"/>
      <c r="G54" s="828"/>
      <c r="H54" s="828"/>
      <c r="I54" s="828"/>
      <c r="J54" s="828"/>
      <c r="K54" s="828"/>
      <c r="L54" s="828"/>
      <c r="M54" s="829"/>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30" t="s">
        <v>961</v>
      </c>
      <c r="M58" s="803"/>
      <c r="N58" s="76" t="s">
        <v>951</v>
      </c>
    </row>
    <row r="59" spans="2:14">
      <c r="B59" s="46"/>
      <c r="C59" s="317"/>
      <c r="D59" s="317"/>
      <c r="E59" s="317"/>
      <c r="F59" s="317"/>
      <c r="G59" s="317"/>
      <c r="H59" s="311"/>
      <c r="I59" s="279"/>
      <c r="J59" s="286"/>
      <c r="K59" s="279"/>
      <c r="L59" s="831"/>
      <c r="M59" s="832"/>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9"/>
      <c r="M64" s="1000"/>
      <c r="N64" s="485"/>
    </row>
    <row r="65" spans="2:15" ht="15.75" thickBot="1">
      <c r="B65" s="827" t="s">
        <v>953</v>
      </c>
      <c r="C65" s="828"/>
      <c r="D65" s="828"/>
      <c r="E65" s="828"/>
      <c r="F65" s="828"/>
      <c r="G65" s="828"/>
      <c r="H65" s="828"/>
      <c r="I65" s="828"/>
      <c r="J65" s="828"/>
      <c r="K65" s="828"/>
      <c r="L65" s="828"/>
      <c r="M65" s="829"/>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3" t="s">
        <v>963</v>
      </c>
      <c r="C69" s="854"/>
      <c r="D69" s="854"/>
      <c r="E69" s="854"/>
      <c r="F69" s="854"/>
      <c r="G69" s="854"/>
      <c r="H69" s="854"/>
      <c r="I69" s="73" t="s">
        <v>964</v>
      </c>
      <c r="J69" s="75" t="s">
        <v>1410</v>
      </c>
      <c r="K69" s="74" t="s">
        <v>966</v>
      </c>
      <c r="L69" s="855" t="s">
        <v>950</v>
      </c>
      <c r="M69" s="856"/>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5"/>
      <c r="C75" s="996"/>
      <c r="D75" s="996"/>
      <c r="E75" s="996"/>
      <c r="F75" s="996"/>
      <c r="G75" s="996"/>
      <c r="H75" s="996"/>
      <c r="I75" s="169"/>
      <c r="J75" s="169"/>
      <c r="K75" s="169"/>
      <c r="L75" s="997"/>
      <c r="M75" s="998"/>
      <c r="N75" s="45"/>
    </row>
    <row r="76" spans="2:15" ht="15.75" thickBot="1">
      <c r="B76" s="827" t="s">
        <v>953</v>
      </c>
      <c r="C76" s="828"/>
      <c r="D76" s="828"/>
      <c r="E76" s="828"/>
      <c r="F76" s="828"/>
      <c r="G76" s="828"/>
      <c r="H76" s="828"/>
      <c r="I76" s="828"/>
      <c r="J76" s="828"/>
      <c r="K76" s="828"/>
      <c r="L76" s="828"/>
      <c r="M76" s="829"/>
      <c r="N76" s="301"/>
    </row>
    <row r="77" spans="2:15" ht="15.75" thickBot="1">
      <c r="B77" s="33"/>
      <c r="C77" s="34"/>
      <c r="D77" s="34"/>
      <c r="E77" s="34"/>
      <c r="F77" s="34"/>
      <c r="G77" s="34"/>
      <c r="H77" s="34"/>
      <c r="I77" s="34"/>
      <c r="J77" s="34"/>
      <c r="K77" s="34"/>
      <c r="L77" s="34"/>
      <c r="M77" s="34"/>
      <c r="N77" s="35"/>
    </row>
    <row r="78" spans="2:15" ht="15.75" thickBot="1">
      <c r="B78" s="827" t="s">
        <v>967</v>
      </c>
      <c r="C78" s="828"/>
      <c r="D78" s="828"/>
      <c r="E78" s="828"/>
      <c r="F78" s="828"/>
      <c r="G78" s="828"/>
      <c r="H78" s="828"/>
      <c r="I78" s="828"/>
      <c r="J78" s="828"/>
      <c r="K78" s="828"/>
      <c r="L78" s="828"/>
      <c r="M78" s="829"/>
      <c r="N78" s="99">
        <f>N43+N54+N65+N76</f>
        <v>1261.1627253084005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8" t="s">
        <v>969</v>
      </c>
      <c r="C82" s="819"/>
      <c r="D82" s="819"/>
      <c r="E82" s="819"/>
      <c r="F82" s="819"/>
      <c r="G82" s="819"/>
      <c r="H82" s="819"/>
      <c r="I82" s="314"/>
      <c r="J82" s="334"/>
      <c r="K82" s="302" t="s">
        <v>970</v>
      </c>
      <c r="L82" s="857" t="s">
        <v>971</v>
      </c>
      <c r="M82" s="858"/>
      <c r="N82" s="303"/>
    </row>
    <row r="83" spans="1:14">
      <c r="B83" s="859" t="s">
        <v>972</v>
      </c>
      <c r="C83" s="860"/>
      <c r="D83" s="860"/>
      <c r="E83" s="860"/>
      <c r="F83" s="860"/>
      <c r="G83" s="860"/>
      <c r="H83" s="860"/>
      <c r="I83" s="87"/>
      <c r="J83" s="88"/>
      <c r="K83" s="304">
        <v>0.2</v>
      </c>
      <c r="L83" s="861">
        <f>N78*K83</f>
        <v>252.2325450616801</v>
      </c>
      <c r="M83" s="862"/>
      <c r="N83" s="51"/>
    </row>
    <row r="84" spans="1:14">
      <c r="B84" s="89" t="s">
        <v>973</v>
      </c>
      <c r="C84" s="90"/>
      <c r="D84" s="90"/>
      <c r="E84" s="90"/>
      <c r="F84" s="90"/>
      <c r="G84" s="90"/>
      <c r="H84" s="90"/>
      <c r="I84" s="87"/>
      <c r="J84" s="88"/>
      <c r="K84" s="304">
        <v>0.05</v>
      </c>
      <c r="L84" s="861">
        <f>N78*K84</f>
        <v>63.058136265420025</v>
      </c>
      <c r="M84" s="862"/>
      <c r="N84" s="51"/>
    </row>
    <row r="85" spans="1:14" ht="15.75" thickBot="1">
      <c r="B85" s="91" t="s">
        <v>974</v>
      </c>
      <c r="C85" s="92"/>
      <c r="D85" s="92"/>
      <c r="E85" s="92"/>
      <c r="F85" s="92"/>
      <c r="G85" s="92"/>
      <c r="H85" s="92"/>
      <c r="I85" s="93"/>
      <c r="J85" s="94"/>
      <c r="K85" s="305">
        <v>0.05</v>
      </c>
      <c r="L85" s="863">
        <f>N78*K85</f>
        <v>63.058136265420025</v>
      </c>
      <c r="M85" s="864"/>
      <c r="N85" s="51"/>
    </row>
    <row r="86" spans="1:14" ht="15.75" thickBot="1">
      <c r="B86" s="827" t="s">
        <v>953</v>
      </c>
      <c r="C86" s="828"/>
      <c r="D86" s="828"/>
      <c r="E86" s="828"/>
      <c r="F86" s="828"/>
      <c r="G86" s="828"/>
      <c r="H86" s="828"/>
      <c r="I86" s="828"/>
      <c r="J86" s="828"/>
      <c r="K86" s="828"/>
      <c r="L86" s="828"/>
      <c r="M86" s="829"/>
      <c r="N86" s="52">
        <f>L83+L84+L85</f>
        <v>378.34881759252016</v>
      </c>
    </row>
    <row r="87" spans="1:14" ht="15.75" thickBot="1">
      <c r="B87" s="33"/>
      <c r="C87" s="34"/>
      <c r="D87" s="34"/>
      <c r="E87" s="34"/>
      <c r="F87" s="34"/>
      <c r="G87" s="34"/>
      <c r="H87" s="34"/>
      <c r="I87" s="34"/>
      <c r="J87" s="34"/>
      <c r="K87" s="34"/>
      <c r="L87" s="34"/>
      <c r="M87" s="34"/>
      <c r="N87" s="35"/>
    </row>
    <row r="88" spans="1:14" ht="15.75" thickBot="1">
      <c r="A88" t="s">
        <v>2016</v>
      </c>
      <c r="B88" s="827" t="s">
        <v>975</v>
      </c>
      <c r="C88" s="828"/>
      <c r="D88" s="828"/>
      <c r="E88" s="828"/>
      <c r="F88" s="828"/>
      <c r="G88" s="828"/>
      <c r="H88" s="828"/>
      <c r="I88" s="828"/>
      <c r="J88" s="828"/>
      <c r="K88" s="828"/>
      <c r="L88" s="828"/>
      <c r="M88" s="829"/>
      <c r="N88" s="188">
        <f>N78+N86</f>
        <v>1639.5115429009206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9" t="s">
        <v>2218</v>
      </c>
      <c r="C105" s="970"/>
      <c r="D105" s="970"/>
      <c r="E105" s="970"/>
      <c r="F105" s="970"/>
      <c r="G105" s="970"/>
      <c r="H105" s="970"/>
      <c r="I105" s="970"/>
      <c r="J105" s="970"/>
      <c r="K105" s="970"/>
      <c r="L105" s="970"/>
      <c r="M105" s="970"/>
      <c r="N105" s="971"/>
    </row>
    <row r="106" spans="2:14" ht="15" customHeight="1">
      <c r="B106" s="969"/>
      <c r="C106" s="970"/>
      <c r="D106" s="970"/>
      <c r="E106" s="970"/>
      <c r="F106" s="970"/>
      <c r="G106" s="970"/>
      <c r="H106" s="970"/>
      <c r="I106" s="970"/>
      <c r="J106" s="970"/>
      <c r="K106" s="970"/>
      <c r="L106" s="970"/>
      <c r="M106" s="970"/>
      <c r="N106" s="971"/>
    </row>
    <row r="107" spans="2:14" ht="30" customHeight="1">
      <c r="B107" s="972" t="s">
        <v>2219</v>
      </c>
      <c r="C107" s="973"/>
      <c r="D107" s="973"/>
      <c r="E107" s="973"/>
      <c r="F107" s="973"/>
      <c r="G107" s="973"/>
      <c r="H107" s="973"/>
      <c r="I107" s="973"/>
      <c r="J107" s="973"/>
      <c r="K107" s="973"/>
      <c r="L107" s="973"/>
      <c r="M107" s="973"/>
      <c r="N107" s="974"/>
    </row>
    <row r="108" spans="2:14">
      <c r="B108" s="972"/>
      <c r="C108" s="973"/>
      <c r="D108" s="973"/>
      <c r="E108" s="973"/>
      <c r="F108" s="973"/>
      <c r="G108" s="973"/>
      <c r="H108" s="973"/>
      <c r="I108" s="973"/>
      <c r="J108" s="973"/>
      <c r="K108" s="973"/>
      <c r="L108" s="973"/>
      <c r="M108" s="973"/>
      <c r="N108" s="974"/>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5"/>
      <c r="K118" s="975"/>
      <c r="L118" s="975"/>
      <c r="M118" s="975"/>
      <c r="N118" s="976"/>
    </row>
    <row r="119" spans="2:14" ht="15.75" thickBot="1">
      <c r="B119" s="419" t="s">
        <v>2221</v>
      </c>
      <c r="C119" s="420"/>
      <c r="D119" s="420"/>
      <c r="E119" s="259"/>
      <c r="F119" s="259"/>
      <c r="G119" s="259"/>
      <c r="H119" s="259"/>
      <c r="I119" s="259"/>
      <c r="J119" s="977"/>
      <c r="K119" s="977"/>
      <c r="L119" s="977"/>
      <c r="M119" s="977"/>
      <c r="N119" s="978"/>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284B296DAC14EE4F88E5D364092ED099" ma:contentTypeVersion="12" ma:contentTypeDescription="Crear nuevo documento." ma:contentTypeScope="" ma:versionID="02b9e9695d574cc866892fc836bc8702">
  <xsd:schema xmlns:xsd="http://www.w3.org/2001/XMLSchema" xmlns:xs="http://www.w3.org/2001/XMLSchema" xmlns:p="http://schemas.microsoft.com/office/2006/metadata/properties" xmlns:ns2="5c81c070-59fc-492d-ba22-fea5695012fc" xmlns:ns3="b3f69a94-f092-4636-ba6e-c0dd06ba869a" targetNamespace="http://schemas.microsoft.com/office/2006/metadata/properties" ma:root="true" ma:fieldsID="d8c84d3c02971e91e9877a4371dfda5c" ns2:_="" ns3:_="">
    <xsd:import namespace="5c81c070-59fc-492d-ba22-fea5695012fc"/>
    <xsd:import namespace="b3f69a94-f092-4636-ba6e-c0dd06ba869a"/>
    <xsd:element name="properties">
      <xsd:complexType>
        <xsd:sequence>
          <xsd:element name="documentManagement">
            <xsd:complexType>
              <xsd:all>
                <xsd:element ref="ns2:MediaServiceMetadata" minOccurs="0"/>
                <xsd:element ref="ns2:MediaServiceFastMetadata"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2:MediaServiceAutoKeyPoints" minOccurs="0"/>
                <xsd:element ref="ns2:MediaServiceKeyPoints" minOccurs="0"/>
                <xsd:element ref="ns2:MediaServiceLocation" minOccurs="0"/>
                <xsd:element ref="ns3:SharedWithUsers" minOccurs="0"/>
                <xsd:element ref="ns3: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5c81c070-59fc-492d-ba22-fea5695012f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internalName="MediaServiceAutoTags" ma:readOnly="true">
      <xsd:simpleType>
        <xsd:restriction base="dms:Text"/>
      </xsd:simpleType>
    </xsd:element>
    <xsd:element name="MediaServiceOCR" ma:index="11" nillable="true" ma:displayName="Extracted Text" ma:internalName="MediaServiceOCR" ma:readOnly="true">
      <xsd:simpleType>
        <xsd:restriction base="dms:Note">
          <xsd:maxLength value="255"/>
        </xsd:restriction>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ServiceDateTaken" ma:index="14" nillable="true" ma:displayName="MediaServiceDateTaken" ma:hidden="true" ma:internalName="MediaServiceDateTaken" ma:readOnly="true">
      <xsd:simpleType>
        <xsd:restriction base="dms:Text"/>
      </xsd:simpleType>
    </xsd:element>
    <xsd:element name="MediaServiceAutoKeyPoints" ma:index="15" nillable="true" ma:displayName="MediaServiceAutoKeyPoints" ma:hidden="true" ma:internalName="MediaServiceAutoKeyPoints" ma:readOnly="true">
      <xsd:simpleType>
        <xsd:restriction base="dms:Note"/>
      </xsd:simpleType>
    </xsd:element>
    <xsd:element name="MediaServiceKeyPoints" ma:index="16" nillable="true" ma:displayName="KeyPoints" ma:internalName="MediaServiceKeyPoints" ma:readOnly="true">
      <xsd:simpleType>
        <xsd:restriction base="dms:Note">
          <xsd:maxLength value="255"/>
        </xsd:restriction>
      </xsd:simpleType>
    </xsd:element>
    <xsd:element name="MediaServiceLocation" ma:index="17" nillable="true" ma:displayName="Location"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b3f69a94-f092-4636-ba6e-c0dd06ba869a" elementFormDefault="qualified">
    <xsd:import namespace="http://schemas.microsoft.com/office/2006/documentManagement/types"/>
    <xsd:import namespace="http://schemas.microsoft.com/office/infopath/2007/PartnerControls"/>
    <xsd:element name="SharedWithUsers" ma:index="18"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9" nillable="true" ma:displayName="Detalles de uso compartido"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51EC7C6C-2550-49BE-8746-4080F6757180}">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5c81c070-59fc-492d-ba22-fea5695012fc"/>
    <ds:schemaRef ds:uri="b3f69a94-f092-4636-ba6e-c0dd06ba869a"/>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6CDFC1FB-A406-4E53-977F-F60AB9CE6406}">
  <ds:schemaRefs>
    <ds:schemaRef ds:uri="http://schemas.microsoft.com/sharepoint/v3/contenttype/forms"/>
  </ds:schemaRefs>
</ds:datastoreItem>
</file>

<file path=customXml/itemProps3.xml><?xml version="1.0" encoding="utf-8"?>
<ds:datastoreItem xmlns:ds="http://schemas.openxmlformats.org/officeDocument/2006/customXml" ds:itemID="{E7F3A2A9-8F2A-4ECA-8334-E7761B0E418F}">
  <ds:schemaRefs>
    <ds:schemaRef ds:uri="http://schemas.microsoft.com/office/2006/metadata/properties"/>
    <ds:schemaRef ds:uri="http://schemas.microsoft.com/office/infopath/2007/PartnerControl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2021-08-10T20:30:00Z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0x010100284B296DAC14EE4F88E5D364092ED099</vt:lpwstr>
  </property>
</Properties>
</file>