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75C044A0-8AC6-487C-8708-B547BD7BA38B}" xr6:coauthVersionLast="45" xr6:coauthVersionMax="45" xr10:uidLastSave="{00000000-0000-0000-0000-000000000000}"/>
  <bookViews>
    <workbookView xWindow="735" yWindow="735"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5" i="2"/>
  <c r="D34" i="2"/>
  <c r="D9" i="2"/>
  <c r="D36" i="2" l="1"/>
  <c r="D38" i="2"/>
  <c r="D29" i="2"/>
  <c r="D31" i="2"/>
  <c r="D32" i="2"/>
  <c r="D39" i="2"/>
  <c r="D33" i="2"/>
  <c r="K72" i="354" s="1"/>
  <c r="M48" i="117"/>
  <c r="M70" i="374"/>
  <c r="B77" i="244"/>
  <c r="M58" i="244"/>
  <c r="N58" i="244" s="1"/>
  <c r="J58" i="244"/>
  <c r="B58" i="244"/>
  <c r="B57" i="244"/>
  <c r="K44" i="244"/>
  <c r="N44" i="244" s="1"/>
  <c r="B44" i="244"/>
  <c r="K77" i="244"/>
  <c r="I77" i="244" s="1"/>
  <c r="L59" i="25"/>
  <c r="L59" i="23"/>
  <c r="B48" i="276"/>
  <c r="J48" i="276"/>
  <c r="M48" i="276"/>
  <c r="N48" i="276" s="1"/>
  <c r="N56" i="276" s="1"/>
  <c r="B72" i="276"/>
  <c r="K72" i="276"/>
  <c r="I72" i="276" s="1"/>
  <c r="K39" i="57"/>
  <c r="N39" i="57" s="1"/>
  <c r="B39" i="57"/>
  <c r="M72" i="150"/>
  <c r="M73" i="150" s="1"/>
  <c r="M48" i="367"/>
  <c r="N48" i="367" s="1"/>
  <c r="N54" i="367" s="1"/>
  <c r="K62" i="294"/>
  <c r="K61" i="294"/>
  <c r="B62" i="294"/>
  <c r="B61" i="294"/>
  <c r="B60" i="294"/>
  <c r="L58" i="287"/>
  <c r="K59" i="287"/>
  <c r="B59" i="287"/>
  <c r="B58" i="287"/>
  <c r="L58" i="286"/>
  <c r="N58" i="286" s="1"/>
  <c r="L58" i="285"/>
  <c r="K59" i="286"/>
  <c r="K58" i="286"/>
  <c r="B59" i="286"/>
  <c r="B58" i="286"/>
  <c r="B58" i="285"/>
  <c r="K58" i="284"/>
  <c r="B58" i="284"/>
  <c r="L58" i="284"/>
  <c r="L58" i="283"/>
  <c r="K58" i="283"/>
  <c r="B58" i="283"/>
  <c r="B61" i="270"/>
  <c r="K66" i="268"/>
  <c r="B66" i="268"/>
  <c r="B65" i="268"/>
  <c r="L69" i="252"/>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N39" i="193" s="1"/>
  <c r="K38" i="193"/>
  <c r="N38" i="193" s="1"/>
  <c r="K37" i="193"/>
  <c r="N37" i="193" s="1"/>
  <c r="K36" i="193"/>
  <c r="B39" i="193"/>
  <c r="B38" i="193"/>
  <c r="B37" i="193"/>
  <c r="B36" i="193"/>
  <c r="K65" i="162"/>
  <c r="K64" i="162"/>
  <c r="K65" i="157"/>
  <c r="B65" i="157"/>
  <c r="B64" i="157"/>
  <c r="M48" i="56"/>
  <c r="N48" i="56" s="1"/>
  <c r="N54" i="56" s="1"/>
  <c r="B48" i="56"/>
  <c r="K59" i="32"/>
  <c r="K59" i="27"/>
  <c r="K59" i="19"/>
  <c r="K59" i="18"/>
  <c r="K59" i="17"/>
  <c r="K59" i="16"/>
  <c r="K59" i="15"/>
  <c r="K59" i="14"/>
  <c r="K71" i="12"/>
  <c r="I71" i="12" s="1"/>
  <c r="B71" i="12"/>
  <c r="B70" i="12"/>
  <c r="K38" i="12"/>
  <c r="N38" i="12" s="1"/>
  <c r="K37" i="12"/>
  <c r="N37" i="12" s="1"/>
  <c r="B38" i="12"/>
  <c r="B37" i="12"/>
  <c r="N71" i="12"/>
  <c r="C3" i="5"/>
  <c r="K36" i="370"/>
  <c r="N36" i="370" s="1"/>
  <c r="N43" i="370" s="1"/>
  <c r="N78" i="370" s="1"/>
  <c r="L84" i="370" s="1"/>
  <c r="B36" i="370"/>
  <c r="K36" i="11"/>
  <c r="N36" i="11" s="1"/>
  <c r="N43" i="11" s="1"/>
  <c r="N78" i="11" s="1"/>
  <c r="L59" i="9" s="1"/>
  <c r="B36" i="11"/>
  <c r="K36" i="369"/>
  <c r="N36" i="369" s="1"/>
  <c r="N43" i="369" s="1"/>
  <c r="N78" i="369" s="1"/>
  <c r="L84" i="369" s="1"/>
  <c r="B36" i="369"/>
  <c r="K70" i="367"/>
  <c r="B70" i="367"/>
  <c r="J48" i="367"/>
  <c r="B48" i="367"/>
  <c r="K71" i="366"/>
  <c r="B71" i="366"/>
  <c r="M49" i="366"/>
  <c r="N49" i="366" s="1"/>
  <c r="N55"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B71" i="364"/>
  <c r="M50" i="364"/>
  <c r="N50" i="364" s="1"/>
  <c r="J50" i="364"/>
  <c r="B50" i="364"/>
  <c r="M49" i="364"/>
  <c r="N49" i="364" s="1"/>
  <c r="J49" i="364"/>
  <c r="B49" i="364"/>
  <c r="M48" i="364"/>
  <c r="N48" i="364" s="1"/>
  <c r="N55" i="364" s="1"/>
  <c r="J48" i="364"/>
  <c r="B48" i="364"/>
  <c r="K36" i="364"/>
  <c r="N36" i="364" s="1"/>
  <c r="B36" i="364"/>
  <c r="K72" i="363"/>
  <c r="N72" i="363" s="1"/>
  <c r="B72" i="363"/>
  <c r="B71" i="363"/>
  <c r="M50" i="363"/>
  <c r="N50" i="363" s="1"/>
  <c r="J50" i="363"/>
  <c r="B50" i="363"/>
  <c r="M49" i="363"/>
  <c r="N49" i="363" s="1"/>
  <c r="J49" i="363"/>
  <c r="B49" i="363"/>
  <c r="M48" i="363"/>
  <c r="N48" i="363" s="1"/>
  <c r="J48" i="363"/>
  <c r="B48" i="363"/>
  <c r="K36" i="363"/>
  <c r="N36" i="363" s="1"/>
  <c r="B36" i="363"/>
  <c r="K72" i="362"/>
  <c r="N72" i="362" s="1"/>
  <c r="B72" i="362"/>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N55" i="360" s="1"/>
  <c r="N79" i="360" s="1"/>
  <c r="L86" i="360" s="1"/>
  <c r="J49" i="360"/>
  <c r="B49" i="360"/>
  <c r="M48" i="360"/>
  <c r="N48" i="360" s="1"/>
  <c r="J48" i="360"/>
  <c r="B48" i="360"/>
  <c r="B72" i="359"/>
  <c r="K71" i="359"/>
  <c r="B71" i="359"/>
  <c r="M50" i="359"/>
  <c r="N50" i="359" s="1"/>
  <c r="J50" i="359"/>
  <c r="B50" i="359"/>
  <c r="M49" i="359"/>
  <c r="N49" i="359" s="1"/>
  <c r="J49" i="359"/>
  <c r="B49" i="359"/>
  <c r="M48" i="359"/>
  <c r="N48" i="359" s="1"/>
  <c r="N55" i="359" s="1"/>
  <c r="J48" i="359"/>
  <c r="B48" i="359"/>
  <c r="B72" i="357"/>
  <c r="K71" i="357"/>
  <c r="B71" i="357"/>
  <c r="M49" i="357"/>
  <c r="N49" i="357" s="1"/>
  <c r="J49" i="357"/>
  <c r="B49" i="357"/>
  <c r="M48" i="357"/>
  <c r="N48" i="357" s="1"/>
  <c r="J48" i="357"/>
  <c r="B48" i="357"/>
  <c r="B72" i="356"/>
  <c r="K71" i="356"/>
  <c r="N71" i="356" s="1"/>
  <c r="B71" i="356"/>
  <c r="M49" i="356"/>
  <c r="N49" i="356" s="1"/>
  <c r="J49" i="356"/>
  <c r="B49" i="356"/>
  <c r="M48" i="356"/>
  <c r="N48" i="356" s="1"/>
  <c r="J48" i="356"/>
  <c r="B48" i="356"/>
  <c r="B72" i="355"/>
  <c r="K71" i="355"/>
  <c r="B71" i="355"/>
  <c r="M49" i="355"/>
  <c r="N49" i="355" s="1"/>
  <c r="J49" i="355"/>
  <c r="B49" i="355"/>
  <c r="M48" i="355"/>
  <c r="N48" i="355" s="1"/>
  <c r="J48" i="355"/>
  <c r="B48" i="355"/>
  <c r="B72" i="354"/>
  <c r="K71" i="354"/>
  <c r="N71" i="354" s="1"/>
  <c r="B71" i="354"/>
  <c r="M49" i="354"/>
  <c r="N49" i="354" s="1"/>
  <c r="J49" i="354"/>
  <c r="B49" i="354"/>
  <c r="M48" i="354"/>
  <c r="N48" i="354" s="1"/>
  <c r="J48" i="354"/>
  <c r="B48" i="354"/>
  <c r="K72" i="353"/>
  <c r="I72" i="353" s="1"/>
  <c r="B72" i="353"/>
  <c r="K71" i="353"/>
  <c r="B71" i="353"/>
  <c r="M48" i="353"/>
  <c r="N48" i="353" s="1"/>
  <c r="N55" i="353" s="1"/>
  <c r="J48" i="353"/>
  <c r="B48" i="353"/>
  <c r="K72" i="352"/>
  <c r="B72" i="352"/>
  <c r="K71" i="352"/>
  <c r="B71" i="352"/>
  <c r="M48" i="352"/>
  <c r="N48" i="352" s="1"/>
  <c r="N55" i="352" s="1"/>
  <c r="J48" i="352"/>
  <c r="B48" i="352"/>
  <c r="B72" i="351"/>
  <c r="K71" i="351"/>
  <c r="B71" i="351"/>
  <c r="M48" i="351"/>
  <c r="N48" i="351" s="1"/>
  <c r="N55" i="351" s="1"/>
  <c r="J48" i="351"/>
  <c r="B48" i="351"/>
  <c r="B72" i="350"/>
  <c r="K71" i="350"/>
  <c r="B71" i="350"/>
  <c r="M48" i="350"/>
  <c r="N48" i="350" s="1"/>
  <c r="N55" i="350" s="1"/>
  <c r="J48" i="350"/>
  <c r="B48" i="350"/>
  <c r="K36" i="350"/>
  <c r="N36" i="350" s="1"/>
  <c r="B36" i="350"/>
  <c r="K72" i="348"/>
  <c r="N72" i="348" s="1"/>
  <c r="B72" i="348"/>
  <c r="K71" i="348"/>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N71" i="346" s="1"/>
  <c r="N77" i="346" s="1"/>
  <c r="N41" i="346" s="1"/>
  <c r="N43" i="346" s="1"/>
  <c r="B71" i="346"/>
  <c r="M49" i="346"/>
  <c r="N49" i="346" s="1"/>
  <c r="N55"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N55" i="344" s="1"/>
  <c r="J48" i="344"/>
  <c r="B48" i="344"/>
  <c r="K36" i="344"/>
  <c r="N36" i="344" s="1"/>
  <c r="B36" i="344"/>
  <c r="K71" i="343"/>
  <c r="N71" i="343" s="1"/>
  <c r="N77" i="343" s="1"/>
  <c r="N41" i="343" s="1"/>
  <c r="N43" i="343" s="1"/>
  <c r="B71" i="343"/>
  <c r="M48" i="343"/>
  <c r="N48" i="343" s="1"/>
  <c r="N55" i="343" s="1"/>
  <c r="J48" i="343"/>
  <c r="B48" i="343"/>
  <c r="K72" i="342"/>
  <c r="N72" i="342" s="1"/>
  <c r="B72" i="342"/>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B72" i="335"/>
  <c r="K71" i="335"/>
  <c r="B71" i="335"/>
  <c r="M50" i="335"/>
  <c r="N50" i="335" s="1"/>
  <c r="J50" i="335"/>
  <c r="B50" i="335"/>
  <c r="M49" i="335"/>
  <c r="N49" i="335" s="1"/>
  <c r="J49" i="335"/>
  <c r="B49" i="335"/>
  <c r="M48" i="335"/>
  <c r="N48" i="335" s="1"/>
  <c r="J48" i="335"/>
  <c r="B48" i="335"/>
  <c r="K36" i="335"/>
  <c r="N36" i="335" s="1"/>
  <c r="B36" i="335"/>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N77" i="332" s="1"/>
  <c r="N41" i="332" s="1"/>
  <c r="B72" i="332"/>
  <c r="K71" i="332"/>
  <c r="N71" i="332" s="1"/>
  <c r="B71" i="332"/>
  <c r="M49" i="332"/>
  <c r="N49" i="332" s="1"/>
  <c r="J49" i="332"/>
  <c r="B49" i="332"/>
  <c r="M48" i="332"/>
  <c r="N48" i="332" s="1"/>
  <c r="J48" i="332"/>
  <c r="B48" i="332"/>
  <c r="K37" i="332"/>
  <c r="N37" i="332" s="1"/>
  <c r="B37" i="332"/>
  <c r="K36" i="332"/>
  <c r="N36" i="332" s="1"/>
  <c r="B36" i="332"/>
  <c r="K72" i="331"/>
  <c r="B72" i="331"/>
  <c r="K71" i="331"/>
  <c r="N71" i="331" s="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B72" i="329"/>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B71" i="328"/>
  <c r="M49" i="328"/>
  <c r="N49" i="328" s="1"/>
  <c r="J49" i="328"/>
  <c r="B49" i="328"/>
  <c r="M48" i="328"/>
  <c r="N48" i="328" s="1"/>
  <c r="N55" i="328" s="1"/>
  <c r="J48" i="328"/>
  <c r="B48" i="328"/>
  <c r="K71" i="327"/>
  <c r="B71" i="327"/>
  <c r="M48" i="327"/>
  <c r="N48" i="327" s="1"/>
  <c r="N55" i="327" s="1"/>
  <c r="J48" i="327"/>
  <c r="B48" i="327"/>
  <c r="K70" i="325"/>
  <c r="N70" i="325" s="1"/>
  <c r="B70" i="325"/>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B71" i="323"/>
  <c r="M48" i="323"/>
  <c r="N48" i="323" s="1"/>
  <c r="N55" i="323" s="1"/>
  <c r="J48" i="323"/>
  <c r="B48" i="323"/>
  <c r="K72" i="322"/>
  <c r="N72" i="322" s="1"/>
  <c r="B72" i="322"/>
  <c r="K71" i="322"/>
  <c r="N71" i="322" s="1"/>
  <c r="B71" i="322"/>
  <c r="M48" i="322"/>
  <c r="N48" i="322" s="1"/>
  <c r="N55" i="322" s="1"/>
  <c r="J48" i="322"/>
  <c r="B48" i="322"/>
  <c r="K72" i="321"/>
  <c r="N72" i="321" s="1"/>
  <c r="B72" i="321"/>
  <c r="K71" i="321"/>
  <c r="I71" i="321" s="1"/>
  <c r="B71" i="321"/>
  <c r="M48" i="321"/>
  <c r="N48" i="321" s="1"/>
  <c r="N55" i="321" s="1"/>
  <c r="J48" i="321"/>
  <c r="B48" i="321"/>
  <c r="K72" i="320"/>
  <c r="B72" i="320"/>
  <c r="K71" i="320"/>
  <c r="B71" i="320"/>
  <c r="M48" i="320"/>
  <c r="N48" i="320" s="1"/>
  <c r="N55" i="320" s="1"/>
  <c r="J48" i="320"/>
  <c r="B48" i="320"/>
  <c r="K72" i="319"/>
  <c r="I72" i="319" s="1"/>
  <c r="B72" i="319"/>
  <c r="K71" i="319"/>
  <c r="N71" i="319" s="1"/>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N71" i="317" s="1"/>
  <c r="B71" i="317"/>
  <c r="K60" i="317"/>
  <c r="B60" i="317"/>
  <c r="M51" i="317"/>
  <c r="N51" i="317" s="1"/>
  <c r="J51" i="317"/>
  <c r="B51" i="317"/>
  <c r="M50" i="317"/>
  <c r="N50" i="317" s="1"/>
  <c r="J50" i="317"/>
  <c r="B50" i="317"/>
  <c r="M49" i="317"/>
  <c r="N49" i="317" s="1"/>
  <c r="J49" i="317"/>
  <c r="B49" i="317"/>
  <c r="M48" i="317"/>
  <c r="N48" i="317" s="1"/>
  <c r="N55" i="317" s="1"/>
  <c r="J48" i="317"/>
  <c r="B48" i="317"/>
  <c r="K72" i="316"/>
  <c r="B72" i="316"/>
  <c r="K71" i="316"/>
  <c r="I71" i="316" s="1"/>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N71" i="315" s="1"/>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N71" i="313" s="1"/>
  <c r="B71" i="313"/>
  <c r="K60" i="313"/>
  <c r="B60" i="313"/>
  <c r="M51" i="313"/>
  <c r="N51" i="313" s="1"/>
  <c r="J51" i="313"/>
  <c r="B51" i="313"/>
  <c r="M50" i="313"/>
  <c r="N50" i="313" s="1"/>
  <c r="J50" i="313"/>
  <c r="B50" i="313"/>
  <c r="M49" i="313"/>
  <c r="N49" i="313" s="1"/>
  <c r="J49" i="313"/>
  <c r="B49" i="313"/>
  <c r="M48" i="313"/>
  <c r="N48" i="313" s="1"/>
  <c r="N55"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B72" i="311"/>
  <c r="K71" i="311"/>
  <c r="N71" i="311" s="1"/>
  <c r="B71" i="311"/>
  <c r="K60" i="311"/>
  <c r="B60" i="311"/>
  <c r="M49" i="311"/>
  <c r="N49" i="311" s="1"/>
  <c r="J49" i="311"/>
  <c r="B49" i="311"/>
  <c r="M48" i="311"/>
  <c r="N48" i="311" s="1"/>
  <c r="J48" i="311"/>
  <c r="B48" i="311"/>
  <c r="K37" i="311"/>
  <c r="N37" i="311" s="1"/>
  <c r="B37" i="311"/>
  <c r="K36" i="311"/>
  <c r="N36" i="311" s="1"/>
  <c r="B36" i="311"/>
  <c r="K70" i="310"/>
  <c r="B70" i="310"/>
  <c r="K69" i="310"/>
  <c r="N69" i="310" s="1"/>
  <c r="B69" i="310"/>
  <c r="M49" i="310"/>
  <c r="N49" i="310" s="1"/>
  <c r="J49" i="310"/>
  <c r="B49" i="310"/>
  <c r="M48" i="310"/>
  <c r="N48" i="310" s="1"/>
  <c r="J48" i="310"/>
  <c r="B48" i="310"/>
  <c r="K70" i="309"/>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B71" i="308"/>
  <c r="M48" i="308"/>
  <c r="N48" i="308" s="1"/>
  <c r="N55" i="308" s="1"/>
  <c r="J48" i="308"/>
  <c r="B48" i="308"/>
  <c r="K36" i="308"/>
  <c r="N36" i="308" s="1"/>
  <c r="B36" i="308"/>
  <c r="K72" i="307"/>
  <c r="N72" i="307" s="1"/>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B69" i="305"/>
  <c r="K58" i="305"/>
  <c r="B58" i="305"/>
  <c r="M48" i="305"/>
  <c r="N48" i="305" s="1"/>
  <c r="N53" i="305" s="1"/>
  <c r="J48" i="305"/>
  <c r="B48" i="305"/>
  <c r="K69" i="304"/>
  <c r="I69" i="304" s="1"/>
  <c r="B69" i="304"/>
  <c r="M48" i="304"/>
  <c r="N48" i="304" s="1"/>
  <c r="N53" i="304" s="1"/>
  <c r="J48" i="304"/>
  <c r="B48" i="304"/>
  <c r="K69" i="303"/>
  <c r="N69" i="303" s="1"/>
  <c r="N75" i="303" s="1"/>
  <c r="N41" i="303" s="1"/>
  <c r="N43" i="303" s="1"/>
  <c r="B69" i="303"/>
  <c r="M48" i="303"/>
  <c r="N48" i="303" s="1"/>
  <c r="N53" i="303" s="1"/>
  <c r="J48" i="303"/>
  <c r="B48" i="303"/>
  <c r="K70" i="302"/>
  <c r="N70" i="302" s="1"/>
  <c r="B70" i="302"/>
  <c r="B69" i="302"/>
  <c r="K58" i="302"/>
  <c r="B58" i="302"/>
  <c r="M49" i="302"/>
  <c r="N49" i="302" s="1"/>
  <c r="J49" i="302"/>
  <c r="B49" i="302"/>
  <c r="M48" i="302"/>
  <c r="N48" i="302" s="1"/>
  <c r="J48" i="302"/>
  <c r="B48" i="302"/>
  <c r="K70" i="301"/>
  <c r="N70" i="301" s="1"/>
  <c r="B70" i="301"/>
  <c r="K69" i="30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B69" i="299"/>
  <c r="K58" i="299"/>
  <c r="B58" i="299"/>
  <c r="M49" i="299"/>
  <c r="N49" i="299" s="1"/>
  <c r="J49" i="299"/>
  <c r="B49" i="299"/>
  <c r="M48" i="299"/>
  <c r="N48" i="299" s="1"/>
  <c r="J48" i="299"/>
  <c r="B48" i="299"/>
  <c r="K70" i="298"/>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B71" i="295"/>
  <c r="K60" i="295"/>
  <c r="B60" i="295"/>
  <c r="M50" i="295"/>
  <c r="N50" i="295" s="1"/>
  <c r="J50" i="295"/>
  <c r="B50" i="295"/>
  <c r="M49" i="295"/>
  <c r="N49" i="295" s="1"/>
  <c r="J49" i="295"/>
  <c r="B49" i="295"/>
  <c r="M48" i="295"/>
  <c r="N48" i="295" s="1"/>
  <c r="J48" i="295"/>
  <c r="B48" i="295"/>
  <c r="K72" i="294"/>
  <c r="B72" i="294"/>
  <c r="K71" i="294"/>
  <c r="B71" i="294"/>
  <c r="K60" i="294"/>
  <c r="M53" i="294"/>
  <c r="N53" i="294" s="1"/>
  <c r="J53" i="294"/>
  <c r="B53" i="294"/>
  <c r="M52" i="294"/>
  <c r="N52" i="294" s="1"/>
  <c r="J52" i="294"/>
  <c r="B52" i="294"/>
  <c r="M51" i="294"/>
  <c r="N51" i="294" s="1"/>
  <c r="J51" i="294"/>
  <c r="B51" i="294"/>
  <c r="M50" i="294"/>
  <c r="N50" i="294" s="1"/>
  <c r="J50" i="294"/>
  <c r="B50" i="294"/>
  <c r="M49" i="294"/>
  <c r="N49" i="294" s="1"/>
  <c r="N55"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N75" i="290" s="1"/>
  <c r="N41" i="290" s="1"/>
  <c r="N43"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N61" i="281" s="1"/>
  <c r="N67" i="281" s="1"/>
  <c r="N80" i="281" s="1"/>
  <c r="K61" i="281"/>
  <c r="B61" i="281"/>
  <c r="K78" i="280"/>
  <c r="N78" i="280" s="1"/>
  <c r="B78" i="280"/>
  <c r="B77" i="280"/>
  <c r="K76" i="280"/>
  <c r="N76" i="280" s="1"/>
  <c r="B76" i="280"/>
  <c r="K75" i="280"/>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B73" i="273"/>
  <c r="K72" i="273"/>
  <c r="N72" i="273" s="1"/>
  <c r="B72" i="273"/>
  <c r="L61" i="273"/>
  <c r="N61" i="273" s="1"/>
  <c r="N67" i="273" s="1"/>
  <c r="K61" i="273"/>
  <c r="B61" i="273"/>
  <c r="M49" i="273"/>
  <c r="N49" i="273" s="1"/>
  <c r="J49" i="273"/>
  <c r="B49" i="273"/>
  <c r="M48" i="273"/>
  <c r="N48" i="273" s="1"/>
  <c r="J48" i="273"/>
  <c r="B48" i="273"/>
  <c r="K36" i="273"/>
  <c r="N36" i="273" s="1"/>
  <c r="B36" i="273"/>
  <c r="K73" i="272"/>
  <c r="B73" i="272"/>
  <c r="K72" i="272"/>
  <c r="N72" i="272" s="1"/>
  <c r="B72" i="272"/>
  <c r="L61" i="272"/>
  <c r="K61" i="272"/>
  <c r="B61" i="272"/>
  <c r="M49" i="272"/>
  <c r="N49" i="272" s="1"/>
  <c r="J49" i="272"/>
  <c r="B49" i="272"/>
  <c r="M48" i="272"/>
  <c r="N48" i="272" s="1"/>
  <c r="J48" i="272"/>
  <c r="B48" i="272"/>
  <c r="K36" i="272"/>
  <c r="N36" i="272" s="1"/>
  <c r="B36" i="272"/>
  <c r="K73" i="271"/>
  <c r="N73" i="271" s="1"/>
  <c r="B73" i="27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B71" i="259"/>
  <c r="M50" i="259"/>
  <c r="N50" i="259" s="1"/>
  <c r="J50" i="259"/>
  <c r="B50" i="259"/>
  <c r="M49" i="259"/>
  <c r="N49" i="259" s="1"/>
  <c r="N55"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B72" i="254"/>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I76" i="248" s="1"/>
  <c r="B76" i="248"/>
  <c r="K74" i="248"/>
  <c r="N74" i="248" s="1"/>
  <c r="B74" i="248"/>
  <c r="K73" i="248"/>
  <c r="N73" i="248" s="1"/>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B71" i="240"/>
  <c r="B60" i="240"/>
  <c r="M48" i="240"/>
  <c r="N48" i="240" s="1"/>
  <c r="N55" i="240" s="1"/>
  <c r="J48" i="240"/>
  <c r="B48" i="240"/>
  <c r="B71" i="239"/>
  <c r="B60" i="239"/>
  <c r="M48" i="239"/>
  <c r="N48" i="239" s="1"/>
  <c r="N55" i="239" s="1"/>
  <c r="J48" i="239"/>
  <c r="B48" i="239"/>
  <c r="B71" i="238"/>
  <c r="B60" i="238"/>
  <c r="M49" i="238"/>
  <c r="N49" i="238" s="1"/>
  <c r="J49" i="238"/>
  <c r="B49" i="238"/>
  <c r="M48" i="238"/>
  <c r="N48" i="238" s="1"/>
  <c r="J48" i="238"/>
  <c r="B48" i="238"/>
  <c r="K36" i="238"/>
  <c r="N36" i="238" s="1"/>
  <c r="B36" i="238"/>
  <c r="B71" i="237"/>
  <c r="B60" i="237"/>
  <c r="M49" i="237"/>
  <c r="N49" i="237" s="1"/>
  <c r="J49" i="237"/>
  <c r="B49" i="237"/>
  <c r="M48" i="237"/>
  <c r="N48" i="237" s="1"/>
  <c r="J48" i="237"/>
  <c r="B48" i="237"/>
  <c r="K36" i="237"/>
  <c r="N36" i="237" s="1"/>
  <c r="B36" i="237"/>
  <c r="B71" i="236"/>
  <c r="B60" i="236"/>
  <c r="M49" i="236"/>
  <c r="N49" i="236" s="1"/>
  <c r="J49" i="236"/>
  <c r="B49" i="236"/>
  <c r="M48" i="236"/>
  <c r="N48" i="236" s="1"/>
  <c r="J48" i="236"/>
  <c r="B48" i="236"/>
  <c r="K36" i="236"/>
  <c r="N36" i="236" s="1"/>
  <c r="B36" i="236"/>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N78" i="225" s="1"/>
  <c r="L84" i="225" s="1"/>
  <c r="J49" i="225"/>
  <c r="B49" i="225"/>
  <c r="M49" i="224"/>
  <c r="N49" i="224" s="1"/>
  <c r="N54" i="224" s="1"/>
  <c r="N78" i="224" s="1"/>
  <c r="L8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I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B70" i="216"/>
  <c r="M49" i="216"/>
  <c r="N49" i="216" s="1"/>
  <c r="N54" i="216" s="1"/>
  <c r="J49" i="216"/>
  <c r="B49" i="216"/>
  <c r="K71" i="215"/>
  <c r="N71" i="215" s="1"/>
  <c r="B71" i="215"/>
  <c r="K70" i="215"/>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B69" i="190"/>
  <c r="K58" i="190"/>
  <c r="B58" i="190"/>
  <c r="K38" i="190"/>
  <c r="N38" i="190" s="1"/>
  <c r="B38" i="190"/>
  <c r="K37" i="190"/>
  <c r="N37" i="190" s="1"/>
  <c r="B37" i="190"/>
  <c r="K36" i="190"/>
  <c r="N36" i="190" s="1"/>
  <c r="B36" i="190"/>
  <c r="K76" i="189"/>
  <c r="N76" i="189" s="1"/>
  <c r="B76" i="189"/>
  <c r="K75" i="189"/>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N77" i="182" s="1"/>
  <c r="B77" i="182"/>
  <c r="K76" i="182"/>
  <c r="N76" i="182" s="1"/>
  <c r="B76" i="182"/>
  <c r="K75" i="182"/>
  <c r="N75" i="182" s="1"/>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B76" i="177"/>
  <c r="K75" i="177"/>
  <c r="N75" i="177" s="1"/>
  <c r="B75" i="177"/>
  <c r="K74" i="177"/>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B76" i="179"/>
  <c r="K75" i="179"/>
  <c r="N75" i="179" s="1"/>
  <c r="B75" i="179"/>
  <c r="K74" i="179"/>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N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N77" i="168" s="1"/>
  <c r="B77" i="168"/>
  <c r="K76" i="168"/>
  <c r="N76" i="168" s="1"/>
  <c r="B76" i="168"/>
  <c r="K75" i="168"/>
  <c r="I75" i="168" s="1"/>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I77" i="162" s="1"/>
  <c r="B77" i="162"/>
  <c r="K76" i="162"/>
  <c r="N76" i="162" s="1"/>
  <c r="B76" i="162"/>
  <c r="K75" i="162"/>
  <c r="N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N77" i="158" s="1"/>
  <c r="B77" i="158"/>
  <c r="K76" i="158"/>
  <c r="I76" i="158" s="1"/>
  <c r="B76" i="158"/>
  <c r="K75" i="158"/>
  <c r="N75" i="158" s="1"/>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N76" i="146" s="1"/>
  <c r="N41" i="146" s="1"/>
  <c r="B70" i="146"/>
  <c r="K69" i="146"/>
  <c r="N69" i="146" s="1"/>
  <c r="B69" i="146"/>
  <c r="K58" i="146"/>
  <c r="B58" i="146"/>
  <c r="M49" i="146"/>
  <c r="N49" i="146" s="1"/>
  <c r="J49" i="146"/>
  <c r="B49" i="146"/>
  <c r="M48" i="146"/>
  <c r="N48" i="146" s="1"/>
  <c r="J48" i="146"/>
  <c r="B48" i="146"/>
  <c r="K37" i="146"/>
  <c r="N37" i="146" s="1"/>
  <c r="B37" i="146"/>
  <c r="K36" i="146"/>
  <c r="N36" i="146" s="1"/>
  <c r="B36" i="146"/>
  <c r="K70" i="147"/>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4" i="126" s="1"/>
  <c r="J48" i="126"/>
  <c r="B48" i="126"/>
  <c r="M48" i="125"/>
  <c r="N48" i="125" s="1"/>
  <c r="N54" i="125" s="1"/>
  <c r="N78" i="125" s="1"/>
  <c r="L84" i="125" s="1"/>
  <c r="J48" i="125"/>
  <c r="B48" i="125"/>
  <c r="M48" i="123"/>
  <c r="N48" i="123" s="1"/>
  <c r="N54" i="123" s="1"/>
  <c r="N78" i="123" s="1"/>
  <c r="J48" i="123"/>
  <c r="B48" i="123"/>
  <c r="M48" i="124"/>
  <c r="N48" i="124" s="1"/>
  <c r="N54" i="124" s="1"/>
  <c r="N78" i="124" s="1"/>
  <c r="L84" i="124" s="1"/>
  <c r="J48" i="124"/>
  <c r="B48" i="124"/>
  <c r="M48" i="122"/>
  <c r="N48" i="122" s="1"/>
  <c r="N54" i="122" s="1"/>
  <c r="N78" i="122" s="1"/>
  <c r="L85" i="122" s="1"/>
  <c r="J48" i="122"/>
  <c r="B48" i="122"/>
  <c r="M48" i="121"/>
  <c r="N48" i="121" s="1"/>
  <c r="N54" i="121" s="1"/>
  <c r="N78" i="121" s="1"/>
  <c r="L84" i="121" s="1"/>
  <c r="J48" i="121"/>
  <c r="B48" i="121"/>
  <c r="M48" i="120"/>
  <c r="N48" i="120" s="1"/>
  <c r="N54" i="120" s="1"/>
  <c r="N78" i="120" s="1"/>
  <c r="L83" i="120" s="1"/>
  <c r="J48" i="120"/>
  <c r="B48" i="120"/>
  <c r="M48" i="119"/>
  <c r="N48" i="119" s="1"/>
  <c r="N54" i="119" s="1"/>
  <c r="N78" i="119" s="1"/>
  <c r="L85" i="119" s="1"/>
  <c r="J48" i="119"/>
  <c r="B48" i="119"/>
  <c r="M48" i="118"/>
  <c r="N48" i="118" s="1"/>
  <c r="N54" i="118" s="1"/>
  <c r="N78" i="118" s="1"/>
  <c r="L85" i="118" s="1"/>
  <c r="J48" i="118"/>
  <c r="B48" i="118"/>
  <c r="N48" i="117"/>
  <c r="N54" i="117" s="1"/>
  <c r="N78" i="117" s="1"/>
  <c r="L83" i="117" s="1"/>
  <c r="J48" i="117"/>
  <c r="B48" i="117"/>
  <c r="M48" i="115"/>
  <c r="N48" i="115" s="1"/>
  <c r="N54" i="115" s="1"/>
  <c r="N78" i="115" s="1"/>
  <c r="J48" i="115"/>
  <c r="B48" i="115"/>
  <c r="M48" i="116"/>
  <c r="N48" i="116" s="1"/>
  <c r="N54" i="116" s="1"/>
  <c r="N78" i="116" s="1"/>
  <c r="L85" i="116" s="1"/>
  <c r="J48" i="116"/>
  <c r="B48" i="116"/>
  <c r="M48" i="114"/>
  <c r="N48" i="114" s="1"/>
  <c r="N54" i="114" s="1"/>
  <c r="N78" i="114" s="1"/>
  <c r="L83" i="114" s="1"/>
  <c r="J48" i="114"/>
  <c r="B48" i="114"/>
  <c r="M48" i="113"/>
  <c r="N48" i="113" s="1"/>
  <c r="N54" i="113" s="1"/>
  <c r="N78" i="113" s="1"/>
  <c r="L83" i="113" s="1"/>
  <c r="J48" i="113"/>
  <c r="B48" i="113"/>
  <c r="M48" i="112"/>
  <c r="N48" i="112" s="1"/>
  <c r="N54" i="112" s="1"/>
  <c r="N78" i="112" s="1"/>
  <c r="L85" i="112" s="1"/>
  <c r="J48" i="112"/>
  <c r="B48" i="112"/>
  <c r="M48" i="111"/>
  <c r="N48" i="111" s="1"/>
  <c r="N54" i="111" s="1"/>
  <c r="N78" i="111" s="1"/>
  <c r="L85" i="111" s="1"/>
  <c r="J48" i="111"/>
  <c r="B48" i="111"/>
  <c r="M48" i="110"/>
  <c r="N48" i="110" s="1"/>
  <c r="N54" i="110" s="1"/>
  <c r="N78"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5" i="104" s="1"/>
  <c r="J48" i="104"/>
  <c r="B48" i="104"/>
  <c r="K71" i="103"/>
  <c r="N71" i="103" s="1"/>
  <c r="B71" i="103"/>
  <c r="K70" i="103"/>
  <c r="B70" i="103"/>
  <c r="K59" i="103"/>
  <c r="B59" i="103"/>
  <c r="M48" i="103"/>
  <c r="N48" i="103" s="1"/>
  <c r="N54" i="103" s="1"/>
  <c r="J48" i="103"/>
  <c r="B48" i="103"/>
  <c r="K38" i="103"/>
  <c r="N38" i="103" s="1"/>
  <c r="B38" i="103"/>
  <c r="K37" i="103"/>
  <c r="N37" i="103" s="1"/>
  <c r="B37" i="103"/>
  <c r="K36" i="103"/>
  <c r="N36" i="103" s="1"/>
  <c r="B36" i="103"/>
  <c r="K71" i="102"/>
  <c r="N71" i="102" s="1"/>
  <c r="B71" i="102"/>
  <c r="K70" i="102"/>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B70" i="94"/>
  <c r="K59" i="94"/>
  <c r="B59" i="94"/>
  <c r="M48" i="94"/>
  <c r="N48" i="94" s="1"/>
  <c r="N54" i="94" s="1"/>
  <c r="J48" i="94"/>
  <c r="B48" i="94"/>
  <c r="K38" i="94"/>
  <c r="N38" i="94" s="1"/>
  <c r="B38" i="94"/>
  <c r="K37" i="94"/>
  <c r="N37" i="94" s="1"/>
  <c r="B37" i="94"/>
  <c r="K36" i="94"/>
  <c r="N36" i="94" s="1"/>
  <c r="B36" i="94"/>
  <c r="K71" i="92"/>
  <c r="N71" i="92" s="1"/>
  <c r="B71" i="92"/>
  <c r="K70" i="92"/>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I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5" i="77" s="1"/>
  <c r="J48" i="77"/>
  <c r="B48" i="77"/>
  <c r="M48" i="76"/>
  <c r="N48" i="76" s="1"/>
  <c r="N54" i="76" s="1"/>
  <c r="N78" i="76" s="1"/>
  <c r="L85"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5"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N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I71" i="66" s="1"/>
  <c r="B71" i="66"/>
  <c r="K70" i="66"/>
  <c r="I70" i="66" s="1"/>
  <c r="B70" i="66"/>
  <c r="M48" i="66"/>
  <c r="N48" i="66" s="1"/>
  <c r="N54" i="66" s="1"/>
  <c r="J48" i="66"/>
  <c r="B48" i="66"/>
  <c r="K71" i="65"/>
  <c r="N71" i="65" s="1"/>
  <c r="B71" i="65"/>
  <c r="K70" i="65"/>
  <c r="B70" i="65"/>
  <c r="M48" i="65"/>
  <c r="N48" i="65" s="1"/>
  <c r="N54" i="65" s="1"/>
  <c r="J48" i="65"/>
  <c r="B48" i="65"/>
  <c r="K71" i="64"/>
  <c r="N71" i="64" s="1"/>
  <c r="B71" i="64"/>
  <c r="K70" i="64"/>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N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K71" i="55"/>
  <c r="N71" i="55" s="1"/>
  <c r="B71" i="55"/>
  <c r="K70" i="55"/>
  <c r="N70" i="55" s="1"/>
  <c r="B70" i="55"/>
  <c r="K36" i="55"/>
  <c r="N36" i="55" s="1"/>
  <c r="N43" i="55" s="1"/>
  <c r="B36" i="55"/>
  <c r="K71" i="54"/>
  <c r="N71" i="54" s="1"/>
  <c r="B71" i="54"/>
  <c r="K70" i="54"/>
  <c r="N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B70" i="52"/>
  <c r="M48" i="52"/>
  <c r="N48" i="52" s="1"/>
  <c r="N54" i="52" s="1"/>
  <c r="J48" i="52"/>
  <c r="B48" i="52"/>
  <c r="K37" i="52"/>
  <c r="N37" i="52" s="1"/>
  <c r="B37" i="52"/>
  <c r="K36" i="52"/>
  <c r="N36" i="52" s="1"/>
  <c r="B36" i="52"/>
  <c r="K70" i="5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I70" i="49" s="1"/>
  <c r="B70" i="49"/>
  <c r="M48" i="49"/>
  <c r="N48" i="49" s="1"/>
  <c r="N54" i="49" s="1"/>
  <c r="J48" i="49"/>
  <c r="B48" i="49"/>
  <c r="K37" i="49"/>
  <c r="N37" i="49" s="1"/>
  <c r="B37" i="49"/>
  <c r="K36" i="49"/>
  <c r="N36" i="49" s="1"/>
  <c r="B36" i="49"/>
  <c r="K73" i="48"/>
  <c r="N73" i="48" s="1"/>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B70" i="44"/>
  <c r="M50" i="44"/>
  <c r="N50" i="44" s="1"/>
  <c r="J50" i="44"/>
  <c r="B50" i="44"/>
  <c r="M49" i="44"/>
  <c r="N49" i="44" s="1"/>
  <c r="J49" i="44"/>
  <c r="B49" i="44"/>
  <c r="M48" i="44"/>
  <c r="N48" i="44" s="1"/>
  <c r="J48" i="44"/>
  <c r="B48" i="44"/>
  <c r="K36" i="44"/>
  <c r="N36" i="44" s="1"/>
  <c r="B36" i="44"/>
  <c r="K70" i="43"/>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I70"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B70" i="29"/>
  <c r="K59" i="29"/>
  <c r="B59" i="29"/>
  <c r="N54" i="29"/>
  <c r="K36" i="29"/>
  <c r="N36" i="29" s="1"/>
  <c r="B36" i="29"/>
  <c r="K70" i="28"/>
  <c r="N70" i="28" s="1"/>
  <c r="N76" i="28" s="1"/>
  <c r="N42" i="28" s="1"/>
  <c r="N43" i="28" s="1"/>
  <c r="N78" i="28" s="1"/>
  <c r="L83" i="28" s="1"/>
  <c r="B70" i="28"/>
  <c r="K70" i="27"/>
  <c r="N70" i="27" s="1"/>
  <c r="N76" i="27" s="1"/>
  <c r="N42" i="27" s="1"/>
  <c r="B70" i="27"/>
  <c r="H59" i="27"/>
  <c r="B59" i="27"/>
  <c r="N54" i="27"/>
  <c r="K36" i="27"/>
  <c r="N36" i="27" s="1"/>
  <c r="B36" i="27"/>
  <c r="K71" i="26"/>
  <c r="N71" i="26" s="1"/>
  <c r="B71" i="26"/>
  <c r="K70" i="26"/>
  <c r="I70" i="26" s="1"/>
  <c r="B70" i="26"/>
  <c r="K59" i="26"/>
  <c r="H59" i="26"/>
  <c r="B59" i="26"/>
  <c r="N54" i="26"/>
  <c r="K36" i="26"/>
  <c r="N36" i="26" s="1"/>
  <c r="B36" i="26"/>
  <c r="K71" i="25"/>
  <c r="I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I70" i="21" s="1"/>
  <c r="B70" i="21"/>
  <c r="L59" i="21"/>
  <c r="K59" i="21"/>
  <c r="H59" i="21"/>
  <c r="B59" i="21"/>
  <c r="K37" i="21"/>
  <c r="N37" i="21" s="1"/>
  <c r="B37" i="21"/>
  <c r="K36" i="21"/>
  <c r="N36" i="21" s="1"/>
  <c r="B36" i="21"/>
  <c r="K71" i="20"/>
  <c r="N71" i="20" s="1"/>
  <c r="B71" i="20"/>
  <c r="K70" i="20"/>
  <c r="I70" i="20" s="1"/>
  <c r="B70"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B70" i="18"/>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H59" i="16"/>
  <c r="B59" i="16"/>
  <c r="K36" i="16"/>
  <c r="N36" i="16" s="1"/>
  <c r="B36" i="16"/>
  <c r="K71" i="15"/>
  <c r="I71" i="15" s="1"/>
  <c r="B71" i="15"/>
  <c r="K70" i="15"/>
  <c r="N70" i="15" s="1"/>
  <c r="B70" i="15"/>
  <c r="H59" i="15"/>
  <c r="B59" i="15"/>
  <c r="K37" i="15"/>
  <c r="N37" i="15" s="1"/>
  <c r="B37" i="15"/>
  <c r="K36" i="15"/>
  <c r="N36" i="15" s="1"/>
  <c r="B36" i="15"/>
  <c r="K71" i="14"/>
  <c r="B71" i="14"/>
  <c r="B70" i="14"/>
  <c r="L59" i="14"/>
  <c r="N59" i="14" s="1"/>
  <c r="N65" i="14" s="1"/>
  <c r="H59" i="14"/>
  <c r="B59" i="14"/>
  <c r="K38" i="14"/>
  <c r="N38" i="14" s="1"/>
  <c r="B38" i="14"/>
  <c r="K37" i="14"/>
  <c r="N37" i="14" s="1"/>
  <c r="B37" i="14"/>
  <c r="K36" i="14"/>
  <c r="N36" i="14" s="1"/>
  <c r="B36" i="14"/>
  <c r="L59" i="12"/>
  <c r="K59" i="12"/>
  <c r="H59" i="12"/>
  <c r="B59" i="12"/>
  <c r="K36" i="12"/>
  <c r="N36" i="12" s="1"/>
  <c r="B36" i="12"/>
  <c r="K70" i="9"/>
  <c r="N70" i="9" s="1"/>
  <c r="N76" i="9" s="1"/>
  <c r="N42" i="9" s="1"/>
  <c r="B70"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32"/>
  <c r="N41" i="232" s="1"/>
  <c r="N77" i="262"/>
  <c r="N41" i="262" s="1"/>
  <c r="L57" i="227"/>
  <c r="N57" i="227" s="1"/>
  <c r="N62" i="227" s="1"/>
  <c r="L61" i="150"/>
  <c r="L64" i="188"/>
  <c r="N64" i="188" s="1"/>
  <c r="L58" i="75"/>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75" i="297"/>
  <c r="N41" i="297" s="1"/>
  <c r="N77" i="322"/>
  <c r="N77" i="253"/>
  <c r="N77" i="265"/>
  <c r="N41" i="265" s="1"/>
  <c r="I73" i="247"/>
  <c r="I75" i="282"/>
  <c r="I76" i="282"/>
  <c r="I78" i="282"/>
  <c r="I71" i="250"/>
  <c r="I71" i="258"/>
  <c r="I69" i="298"/>
  <c r="I72" i="308"/>
  <c r="I71" i="334"/>
  <c r="I69" i="142"/>
  <c r="I74" i="160"/>
  <c r="I75" i="160"/>
  <c r="I74" i="174"/>
  <c r="N75" i="174"/>
  <c r="I75" i="174"/>
  <c r="I76" i="189"/>
  <c r="N72" i="228"/>
  <c r="N38" i="228" s="1"/>
  <c r="I67" i="228"/>
  <c r="I67" i="229"/>
  <c r="I71" i="262"/>
  <c r="I72" i="262"/>
  <c r="I71" i="265"/>
  <c r="I72" i="265"/>
  <c r="I71" i="339"/>
  <c r="I71" i="343"/>
  <c r="I71" i="347"/>
  <c r="I72" i="347"/>
  <c r="I69" i="75"/>
  <c r="I69" i="147"/>
  <c r="I69" i="143"/>
  <c r="I75" i="171"/>
  <c r="I77" i="171"/>
  <c r="I75" i="179"/>
  <c r="I75" i="177"/>
  <c r="N76" i="214"/>
  <c r="N42" i="214" s="1"/>
  <c r="I67" i="227"/>
  <c r="I76" i="244"/>
  <c r="N74" i="247"/>
  <c r="N77" i="247" s="1"/>
  <c r="N43" i="247" s="1"/>
  <c r="I74" i="247"/>
  <c r="I74" i="248"/>
  <c r="N76" i="248"/>
  <c r="I71" i="261"/>
  <c r="I71" i="263"/>
  <c r="I75" i="266"/>
  <c r="I78" i="280"/>
  <c r="I70" i="289"/>
  <c r="I69" i="291"/>
  <c r="I70" i="291"/>
  <c r="I72" i="296"/>
  <c r="I69" i="309"/>
  <c r="I71" i="322"/>
  <c r="I72" i="322"/>
  <c r="I72" i="328"/>
  <c r="I71" i="333"/>
  <c r="I72" i="333"/>
  <c r="I71" i="337"/>
  <c r="I72" i="337"/>
  <c r="I72" i="342"/>
  <c r="I71" i="360"/>
  <c r="N70" i="66"/>
  <c r="I70" i="80"/>
  <c r="I70" i="86"/>
  <c r="I70" i="108"/>
  <c r="I70" i="149"/>
  <c r="I70" i="148"/>
  <c r="I69" i="145"/>
  <c r="I69" i="144"/>
  <c r="I76" i="154"/>
  <c r="I77" i="154"/>
  <c r="I75" i="182"/>
  <c r="I76" i="182"/>
  <c r="I77" i="182"/>
  <c r="I74" i="164"/>
  <c r="I75" i="164"/>
  <c r="I77" i="170"/>
  <c r="I75" i="188"/>
  <c r="I76" i="188"/>
  <c r="I78" i="220"/>
  <c r="I71" i="233"/>
  <c r="I72" i="233"/>
  <c r="I71" i="234"/>
  <c r="I70" i="243"/>
  <c r="I71" i="243"/>
  <c r="I72" i="243"/>
  <c r="I80" i="252"/>
  <c r="I72" i="253"/>
  <c r="I72" i="259"/>
  <c r="I85" i="260"/>
  <c r="I76" i="267"/>
  <c r="I72" i="273"/>
  <c r="I73" i="274"/>
  <c r="I72" i="275"/>
  <c r="I72" i="277"/>
  <c r="I69" i="284"/>
  <c r="N70" i="285"/>
  <c r="I70" i="285"/>
  <c r="N69" i="287"/>
  <c r="I69" i="287"/>
  <c r="I69" i="293"/>
  <c r="I70" i="293"/>
  <c r="I69" i="297"/>
  <c r="I70" i="299"/>
  <c r="I70" i="301"/>
  <c r="I70" i="302"/>
  <c r="I69" i="303"/>
  <c r="I72" i="312"/>
  <c r="I72" i="321"/>
  <c r="I72" i="323"/>
  <c r="I70" i="325"/>
  <c r="I71" i="332"/>
  <c r="I72" i="332"/>
  <c r="I72" i="348"/>
  <c r="I72" i="362"/>
  <c r="I72" i="363"/>
  <c r="I72" i="364"/>
  <c r="I72" i="365"/>
  <c r="I73" i="150"/>
  <c r="N75" i="155"/>
  <c r="I75" i="155"/>
  <c r="N77" i="155"/>
  <c r="I77" i="155"/>
  <c r="I76" i="162"/>
  <c r="N77" i="162"/>
  <c r="N76" i="172"/>
  <c r="I76" i="172"/>
  <c r="I70" i="45"/>
  <c r="I70" i="46"/>
  <c r="I70" i="74"/>
  <c r="I71" i="89"/>
  <c r="I70" i="101"/>
  <c r="I70" i="128"/>
  <c r="I70" i="130"/>
  <c r="I70" i="132"/>
  <c r="I69" i="134"/>
  <c r="I70" i="136"/>
  <c r="I69" i="137"/>
  <c r="I69" i="139"/>
  <c r="N76" i="158"/>
  <c r="N75" i="168"/>
  <c r="I77" i="168"/>
  <c r="I75" i="176"/>
  <c r="I75" i="178"/>
  <c r="I76" i="178"/>
  <c r="I77" i="178"/>
  <c r="I75" i="180"/>
  <c r="I76" i="180"/>
  <c r="I74" i="181"/>
  <c r="I75" i="181"/>
  <c r="I74" i="183"/>
  <c r="I75" i="183"/>
  <c r="I75" i="184"/>
  <c r="I76" i="184"/>
  <c r="I76" i="185"/>
  <c r="I77" i="185"/>
  <c r="I76" i="186"/>
  <c r="I77" i="186"/>
  <c r="I75" i="187"/>
  <c r="I76" i="187"/>
  <c r="I70" i="192"/>
  <c r="I70" i="231"/>
  <c r="I73" i="232"/>
  <c r="N59" i="242"/>
  <c r="N65" i="242" s="1"/>
  <c r="N65" i="245"/>
  <c r="I76" i="245"/>
  <c r="I77" i="245"/>
  <c r="I79" i="245"/>
  <c r="I80" i="245"/>
  <c r="I71" i="213"/>
  <c r="I75" i="217"/>
  <c r="I75" i="218"/>
  <c r="I77" i="207"/>
  <c r="I77" i="221"/>
  <c r="I66" i="228"/>
  <c r="I71" i="256"/>
  <c r="I72" i="256"/>
  <c r="I73" i="256"/>
  <c r="I71" i="257"/>
  <c r="N71" i="307"/>
  <c r="I71" i="307"/>
  <c r="I72" i="307"/>
  <c r="N71" i="314"/>
  <c r="I71" i="314"/>
  <c r="N71" i="316"/>
  <c r="N71" i="318"/>
  <c r="I71" i="318"/>
  <c r="N71" i="335"/>
  <c r="I71" i="335"/>
  <c r="N71" i="336"/>
  <c r="N77" i="336" s="1"/>
  <c r="N41" i="336" s="1"/>
  <c r="N43" i="336" s="1"/>
  <c r="I71" i="336"/>
  <c r="N71" i="344"/>
  <c r="I71" i="344"/>
  <c r="N72" i="344"/>
  <c r="I72" i="344"/>
  <c r="N71" i="353"/>
  <c r="I71" i="353"/>
  <c r="N72" i="353"/>
  <c r="N71" i="357"/>
  <c r="I71" i="357"/>
  <c r="N70" i="367"/>
  <c r="N76" i="367" s="1"/>
  <c r="N41" i="367" s="1"/>
  <c r="N43" i="367" s="1"/>
  <c r="I70" i="367"/>
  <c r="I71" i="264"/>
  <c r="I72" i="264"/>
  <c r="I76" i="268"/>
  <c r="I73" i="270"/>
  <c r="I72" i="272"/>
  <c r="I77" i="279"/>
  <c r="I78" i="279"/>
  <c r="I80" i="279"/>
  <c r="I69" i="283"/>
  <c r="I70" i="283"/>
  <c r="I69" i="286"/>
  <c r="I70" i="290"/>
  <c r="I70" i="292"/>
  <c r="N69" i="300"/>
  <c r="I69" i="300"/>
  <c r="N70" i="300"/>
  <c r="I70" i="300"/>
  <c r="N77" i="303"/>
  <c r="L82" i="303" s="1"/>
  <c r="N69" i="304"/>
  <c r="N75" i="304" s="1"/>
  <c r="N41" i="304" s="1"/>
  <c r="N43" i="304" s="1"/>
  <c r="N77" i="304" s="1"/>
  <c r="L82" i="304" s="1"/>
  <c r="I69" i="310"/>
  <c r="N70" i="310"/>
  <c r="I70" i="310"/>
  <c r="I71" i="311"/>
  <c r="I71" i="313"/>
  <c r="N72" i="313"/>
  <c r="I72" i="313"/>
  <c r="I71" i="317"/>
  <c r="N72" i="317"/>
  <c r="I72" i="317"/>
  <c r="I71" i="319"/>
  <c r="N72" i="319"/>
  <c r="N71" i="320"/>
  <c r="I71" i="320"/>
  <c r="N72" i="320"/>
  <c r="I72" i="320"/>
  <c r="N71" i="330"/>
  <c r="I71" i="330"/>
  <c r="N72" i="330"/>
  <c r="I72" i="330"/>
  <c r="N72" i="331"/>
  <c r="I72" i="331"/>
  <c r="N79" i="339"/>
  <c r="L85" i="339" s="1"/>
  <c r="N79" i="340"/>
  <c r="L85" i="340" s="1"/>
  <c r="I71" i="346"/>
  <c r="N55" i="332"/>
  <c r="N71" i="345"/>
  <c r="N77" i="345" s="1"/>
  <c r="N41" i="345" s="1"/>
  <c r="N43" i="345" s="1"/>
  <c r="I71" i="345"/>
  <c r="N71" i="350"/>
  <c r="I71" i="350"/>
  <c r="N71" i="352"/>
  <c r="I71" i="352"/>
  <c r="N72" i="352"/>
  <c r="I72" i="352"/>
  <c r="N71" i="355"/>
  <c r="I71" i="355"/>
  <c r="N71" i="359"/>
  <c r="I71" i="359"/>
  <c r="N71" i="366"/>
  <c r="N77" i="366" s="1"/>
  <c r="N41" i="366" s="1"/>
  <c r="N43" i="366" s="1"/>
  <c r="I71" i="366"/>
  <c r="L83" i="370"/>
  <c r="L85" i="370"/>
  <c r="L85" i="11"/>
  <c r="L83" i="369"/>
  <c r="L85" i="369"/>
  <c r="N56" i="273"/>
  <c r="I73" i="249"/>
  <c r="I80" i="246"/>
  <c r="I83" i="246"/>
  <c r="N55" i="355"/>
  <c r="N78" i="226"/>
  <c r="L83" i="226" s="1"/>
  <c r="I70" i="214"/>
  <c r="I70" i="212"/>
  <c r="I72" i="193"/>
  <c r="I69" i="192"/>
  <c r="I69" i="191"/>
  <c r="N55" i="337"/>
  <c r="N53" i="299"/>
  <c r="L59" i="108"/>
  <c r="N59" i="108" s="1"/>
  <c r="N65" i="108" s="1"/>
  <c r="L59" i="107"/>
  <c r="L59" i="106"/>
  <c r="N59" i="106" s="1"/>
  <c r="N65" i="106" s="1"/>
  <c r="L59" i="98"/>
  <c r="N59" i="98" s="1"/>
  <c r="N65" i="98" s="1"/>
  <c r="L59" i="96"/>
  <c r="L59" i="97"/>
  <c r="L59" i="105"/>
  <c r="L59" i="103"/>
  <c r="N59" i="103" s="1"/>
  <c r="N65" i="103" s="1"/>
  <c r="L59" i="102"/>
  <c r="N59" i="102" s="1"/>
  <c r="N65" i="102" s="1"/>
  <c r="L59" i="101"/>
  <c r="L59" i="100"/>
  <c r="N59" i="100" s="1"/>
  <c r="N65" i="100" s="1"/>
  <c r="L59" i="99"/>
  <c r="N59" i="99" s="1"/>
  <c r="N65" i="99" s="1"/>
  <c r="L59" i="95"/>
  <c r="N59" i="95" s="1"/>
  <c r="N65" i="95" s="1"/>
  <c r="L59" i="94"/>
  <c r="L59" i="92"/>
  <c r="L59" i="287"/>
  <c r="N59" i="287" s="1"/>
  <c r="N64"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N64" i="154" s="1"/>
  <c r="L64" i="168"/>
  <c r="N64" i="168" s="1"/>
  <c r="L63" i="164"/>
  <c r="N63" i="164" s="1"/>
  <c r="L64" i="158"/>
  <c r="N64" i="158" s="1"/>
  <c r="L64" i="155"/>
  <c r="N64" i="155" s="1"/>
  <c r="L66" i="165"/>
  <c r="N66" i="165" s="1"/>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N59" i="24" s="1"/>
  <c r="N6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L59" i="88"/>
  <c r="L59" i="86"/>
  <c r="L59" i="84"/>
  <c r="N59" i="84" s="1"/>
  <c r="N65" i="84" s="1"/>
  <c r="L59" i="82"/>
  <c r="L59" i="80"/>
  <c r="L59" i="89"/>
  <c r="N59" i="89" s="1"/>
  <c r="N65" i="89" s="1"/>
  <c r="L59" i="85"/>
  <c r="L59" i="81"/>
  <c r="N59" i="81" s="1"/>
  <c r="N65" i="81" s="1"/>
  <c r="L59" i="9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L58" i="133"/>
  <c r="L58" i="136"/>
  <c r="N58" i="136" s="1"/>
  <c r="N64" i="136" s="1"/>
  <c r="L58" i="134"/>
  <c r="N58" i="134" s="1"/>
  <c r="N64" i="134" s="1"/>
  <c r="L59" i="61"/>
  <c r="L59" i="60"/>
  <c r="N59" i="60" s="1"/>
  <c r="N65" i="60" s="1"/>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L64" i="184"/>
  <c r="N64" i="184" s="1"/>
  <c r="L64" i="183"/>
  <c r="N64" i="183" s="1"/>
  <c r="L56" i="228"/>
  <c r="N56" i="228" s="1"/>
  <c r="L57" i="228"/>
  <c r="N57" i="228" s="1"/>
  <c r="L67" i="220"/>
  <c r="N67" i="220" s="1"/>
  <c r="N73" i="220" s="1"/>
  <c r="L58" i="141"/>
  <c r="N58" i="141" s="1"/>
  <c r="N64" i="141" s="1"/>
  <c r="L58" i="140"/>
  <c r="N58" i="140" s="1"/>
  <c r="N64" i="140" s="1"/>
  <c r="I76" i="249" l="1"/>
  <c r="I70" i="286"/>
  <c r="I73" i="248"/>
  <c r="I77" i="158"/>
  <c r="I76" i="280"/>
  <c r="I71" i="340"/>
  <c r="K71" i="236"/>
  <c r="K71" i="240"/>
  <c r="N79" i="343"/>
  <c r="L84" i="343" s="1"/>
  <c r="I72" i="295"/>
  <c r="I70" i="129"/>
  <c r="I71" i="216"/>
  <c r="I73" i="271"/>
  <c r="I69" i="209"/>
  <c r="I71" i="331"/>
  <c r="I72" i="315"/>
  <c r="I71" i="105"/>
  <c r="I77" i="157"/>
  <c r="I71" i="108"/>
  <c r="I71" i="296"/>
  <c r="I68" i="227"/>
  <c r="I71" i="82"/>
  <c r="K71" i="237"/>
  <c r="N71" i="237" s="1"/>
  <c r="N77" i="237" s="1"/>
  <c r="N41" i="237" s="1"/>
  <c r="N43" i="237" s="1"/>
  <c r="K71" i="254"/>
  <c r="K77" i="280"/>
  <c r="K71" i="363"/>
  <c r="N71" i="363" s="1"/>
  <c r="I78" i="207"/>
  <c r="K71" i="239"/>
  <c r="K72" i="270"/>
  <c r="K79" i="279"/>
  <c r="K72" i="335"/>
  <c r="N72" i="335" s="1"/>
  <c r="N77" i="335" s="1"/>
  <c r="N41" i="335" s="1"/>
  <c r="N43" i="335" s="1"/>
  <c r="I69" i="290"/>
  <c r="I70" i="134"/>
  <c r="I70" i="95"/>
  <c r="I70" i="297"/>
  <c r="K70" i="14"/>
  <c r="K70" i="18"/>
  <c r="N70" i="18" s="1"/>
  <c r="K71" i="235"/>
  <c r="K71" i="238"/>
  <c r="I71" i="242"/>
  <c r="I71" i="94"/>
  <c r="I82" i="252"/>
  <c r="I71" i="312"/>
  <c r="K69" i="305"/>
  <c r="K72" i="355"/>
  <c r="N72" i="355" s="1"/>
  <c r="N72" i="354"/>
  <c r="I72" i="354"/>
  <c r="K72" i="350"/>
  <c r="K71" i="364"/>
  <c r="K72" i="359"/>
  <c r="K71" i="362"/>
  <c r="K69" i="289"/>
  <c r="N69" i="289" s="1"/>
  <c r="N75" i="289" s="1"/>
  <c r="N41" i="289" s="1"/>
  <c r="N43" i="289" s="1"/>
  <c r="N77" i="289" s="1"/>
  <c r="L82" i="289" s="1"/>
  <c r="K72" i="334"/>
  <c r="K72" i="356"/>
  <c r="N58" i="133"/>
  <c r="N64" i="133" s="1"/>
  <c r="N59" i="105"/>
  <c r="N65" i="105" s="1"/>
  <c r="I70" i="146"/>
  <c r="I70" i="138"/>
  <c r="N61" i="150"/>
  <c r="N67" i="150" s="1"/>
  <c r="N58" i="135"/>
  <c r="N64" i="135" s="1"/>
  <c r="N59" i="94"/>
  <c r="N65" i="94" s="1"/>
  <c r="I75" i="158"/>
  <c r="I74" i="50"/>
  <c r="I71" i="148"/>
  <c r="I70" i="60"/>
  <c r="I70" i="141"/>
  <c r="I75" i="157"/>
  <c r="K72" i="271"/>
  <c r="K69" i="299"/>
  <c r="K72" i="311"/>
  <c r="K71" i="342"/>
  <c r="I71" i="71"/>
  <c r="K72" i="357"/>
  <c r="K69" i="302"/>
  <c r="N69" i="302" s="1"/>
  <c r="N75" i="302" s="1"/>
  <c r="N41" i="302" s="1"/>
  <c r="N43" i="302" s="1"/>
  <c r="K70" i="12"/>
  <c r="K77" i="282"/>
  <c r="K71" i="295"/>
  <c r="K69" i="325"/>
  <c r="K71" i="329"/>
  <c r="K72" i="351"/>
  <c r="N58" i="285"/>
  <c r="N64" i="285" s="1"/>
  <c r="N68" i="252"/>
  <c r="L84" i="117"/>
  <c r="L84" i="11"/>
  <c r="L59" i="15"/>
  <c r="N59" i="15" s="1"/>
  <c r="N65" i="15" s="1"/>
  <c r="L59" i="20"/>
  <c r="L59" i="16"/>
  <c r="N59" i="16" s="1"/>
  <c r="N65" i="16" s="1"/>
  <c r="L83" i="11"/>
  <c r="L59" i="18"/>
  <c r="N59" i="18" s="1"/>
  <c r="N65" i="18" s="1"/>
  <c r="L59" i="19"/>
  <c r="N59" i="19" s="1"/>
  <c r="N65" i="19" s="1"/>
  <c r="N79" i="253"/>
  <c r="L86" i="253" s="1"/>
  <c r="L59" i="17"/>
  <c r="N59" i="17" s="1"/>
  <c r="N65" i="17" s="1"/>
  <c r="N59" i="12"/>
  <c r="N65" i="12" s="1"/>
  <c r="I70" i="33"/>
  <c r="I71" i="60"/>
  <c r="N59" i="79"/>
  <c r="N65" i="79" s="1"/>
  <c r="N59" i="33"/>
  <c r="N65" i="33" s="1"/>
  <c r="N60" i="261"/>
  <c r="N66" i="261" s="1"/>
  <c r="N59" i="26"/>
  <c r="N65" i="26" s="1"/>
  <c r="N70" i="155"/>
  <c r="N59" i="23"/>
  <c r="N65" i="23" s="1"/>
  <c r="I70" i="17"/>
  <c r="I71" i="58"/>
  <c r="I70" i="90"/>
  <c r="I70" i="67"/>
  <c r="N37" i="137"/>
  <c r="N55" i="257"/>
  <c r="I71" i="81"/>
  <c r="N59" i="80"/>
  <c r="N65" i="80" s="1"/>
  <c r="N64" i="249"/>
  <c r="I71" i="64"/>
  <c r="I71" i="87"/>
  <c r="N70" i="185"/>
  <c r="N59" i="91"/>
  <c r="N65" i="91" s="1"/>
  <c r="N59" i="59"/>
  <c r="N65" i="59" s="1"/>
  <c r="N59" i="29"/>
  <c r="N65" i="29" s="1"/>
  <c r="N59" i="92"/>
  <c r="N65" i="92" s="1"/>
  <c r="L85" i="28"/>
  <c r="I70" i="105"/>
  <c r="I71" i="63"/>
  <c r="I79" i="165"/>
  <c r="N55" i="228"/>
  <c r="N59" i="85"/>
  <c r="N65" i="85" s="1"/>
  <c r="N59" i="30"/>
  <c r="N65" i="30" s="1"/>
  <c r="N70" i="170"/>
  <c r="N59" i="97"/>
  <c r="N65" i="97" s="1"/>
  <c r="I71" i="54"/>
  <c r="N75" i="291"/>
  <c r="N41" i="291" s="1"/>
  <c r="N43" i="291" s="1"/>
  <c r="N55" i="233"/>
  <c r="N61" i="272"/>
  <c r="N67" i="272" s="1"/>
  <c r="N64" i="244"/>
  <c r="N70" i="244" s="1"/>
  <c r="I75" i="244"/>
  <c r="I71" i="24"/>
  <c r="N76" i="55"/>
  <c r="N78" i="55" s="1"/>
  <c r="L83" i="55" s="1"/>
  <c r="N71" i="90"/>
  <c r="N76" i="90" s="1"/>
  <c r="N41" i="90" s="1"/>
  <c r="N43" i="90" s="1"/>
  <c r="N76" i="95"/>
  <c r="N41" i="95" s="1"/>
  <c r="N76" i="141"/>
  <c r="N41" i="141" s="1"/>
  <c r="N76" i="148"/>
  <c r="N41" i="148" s="1"/>
  <c r="N43" i="148" s="1"/>
  <c r="N81" i="168"/>
  <c r="N47" i="168" s="1"/>
  <c r="N75" i="192"/>
  <c r="N41" i="192" s="1"/>
  <c r="N74" i="218"/>
  <c r="N77" i="250"/>
  <c r="N41" i="250" s="1"/>
  <c r="N43" i="250" s="1"/>
  <c r="N79" i="250" s="1"/>
  <c r="L85" i="250" s="1"/>
  <c r="N77" i="264"/>
  <c r="N41" i="264" s="1"/>
  <c r="N43" i="264" s="1"/>
  <c r="N77" i="354"/>
  <c r="N41" i="354" s="1"/>
  <c r="N43" i="354" s="1"/>
  <c r="N77" i="365"/>
  <c r="N41" i="365" s="1"/>
  <c r="I71" i="193"/>
  <c r="I74" i="219"/>
  <c r="I70" i="137"/>
  <c r="I70" i="208"/>
  <c r="I71" i="102"/>
  <c r="I71" i="92"/>
  <c r="I71" i="79"/>
  <c r="I70" i="55"/>
  <c r="I70" i="88"/>
  <c r="I74" i="189"/>
  <c r="I76" i="160"/>
  <c r="I70" i="142"/>
  <c r="I71" i="68"/>
  <c r="I71" i="53"/>
  <c r="N76" i="144"/>
  <c r="N41" i="144" s="1"/>
  <c r="N43" i="144" s="1"/>
  <c r="N72" i="254"/>
  <c r="I72" i="254"/>
  <c r="N72" i="257"/>
  <c r="N77" i="257" s="1"/>
  <c r="N41" i="257" s="1"/>
  <c r="I72" i="257"/>
  <c r="N71" i="259"/>
  <c r="N77" i="259" s="1"/>
  <c r="N41" i="259" s="1"/>
  <c r="I71" i="259"/>
  <c r="N76" i="266"/>
  <c r="N81" i="266" s="1"/>
  <c r="N41" i="266" s="1"/>
  <c r="N43" i="266" s="1"/>
  <c r="I76" i="266"/>
  <c r="N73" i="272"/>
  <c r="N78" i="272" s="1"/>
  <c r="N41" i="272" s="1"/>
  <c r="N43" i="272" s="1"/>
  <c r="I73" i="272"/>
  <c r="N71" i="348"/>
  <c r="N77" i="348" s="1"/>
  <c r="N41" i="348" s="1"/>
  <c r="N43" i="348" s="1"/>
  <c r="I71" i="348"/>
  <c r="I71" i="354"/>
  <c r="N70" i="32"/>
  <c r="N76" i="32" s="1"/>
  <c r="N42" i="32" s="1"/>
  <c r="N43" i="32" s="1"/>
  <c r="N78" i="32" s="1"/>
  <c r="L83" i="32" s="1"/>
  <c r="I70" i="32"/>
  <c r="N70" i="61"/>
  <c r="N76" i="61" s="1"/>
  <c r="N42" i="61" s="1"/>
  <c r="N43" i="61" s="1"/>
  <c r="I70" i="61"/>
  <c r="N70" i="102"/>
  <c r="N76" i="102" s="1"/>
  <c r="N41" i="102" s="1"/>
  <c r="N43" i="102" s="1"/>
  <c r="N78" i="102" s="1"/>
  <c r="I70" i="102"/>
  <c r="N70" i="209"/>
  <c r="N76" i="209" s="1"/>
  <c r="N41" i="209" s="1"/>
  <c r="I70" i="209"/>
  <c r="I76" i="155"/>
  <c r="N76" i="155"/>
  <c r="N81" i="155" s="1"/>
  <c r="N47" i="155" s="1"/>
  <c r="N49" i="155" s="1"/>
  <c r="N69" i="285"/>
  <c r="I69" i="285"/>
  <c r="I69" i="289"/>
  <c r="N71" i="308"/>
  <c r="N77" i="308" s="1"/>
  <c r="N41" i="308" s="1"/>
  <c r="N43" i="308" s="1"/>
  <c r="N79" i="308" s="1"/>
  <c r="L85" i="308" s="1"/>
  <c r="I71" i="308"/>
  <c r="N70" i="309"/>
  <c r="N75" i="309" s="1"/>
  <c r="N41" i="309" s="1"/>
  <c r="N43" i="309" s="1"/>
  <c r="I70" i="309"/>
  <c r="N72" i="314"/>
  <c r="N77" i="314" s="1"/>
  <c r="N41" i="314" s="1"/>
  <c r="N43" i="314" s="1"/>
  <c r="I72" i="314"/>
  <c r="N72" i="316"/>
  <c r="N77" i="316" s="1"/>
  <c r="N41" i="316" s="1"/>
  <c r="N43" i="316" s="1"/>
  <c r="I72" i="316"/>
  <c r="N72" i="318"/>
  <c r="N77" i="318" s="1"/>
  <c r="N41" i="318" s="1"/>
  <c r="N43" i="318" s="1"/>
  <c r="I72" i="318"/>
  <c r="N71" i="323"/>
  <c r="N77" i="323" s="1"/>
  <c r="N79" i="323" s="1"/>
  <c r="L85" i="323" s="1"/>
  <c r="I71" i="323"/>
  <c r="N71" i="327"/>
  <c r="N77" i="327" s="1"/>
  <c r="N41" i="327" s="1"/>
  <c r="N43" i="327" s="1"/>
  <c r="N79" i="327" s="1"/>
  <c r="L85" i="327" s="1"/>
  <c r="I71" i="327"/>
  <c r="N71" i="328"/>
  <c r="I71" i="328"/>
  <c r="N71" i="371"/>
  <c r="N77" i="371" s="1"/>
  <c r="N41" i="371" s="1"/>
  <c r="N43" i="371" s="1"/>
  <c r="N79" i="371" s="1"/>
  <c r="I71" i="371"/>
  <c r="N75" i="172"/>
  <c r="N80" i="172" s="1"/>
  <c r="N46" i="172" s="1"/>
  <c r="N48" i="172" s="1"/>
  <c r="I75" i="172"/>
  <c r="N86" i="260"/>
  <c r="N91" i="260" s="1"/>
  <c r="N47" i="260" s="1"/>
  <c r="I86" i="260"/>
  <c r="N75" i="267"/>
  <c r="N81" i="267" s="1"/>
  <c r="N41" i="267" s="1"/>
  <c r="N43" i="267" s="1"/>
  <c r="I75" i="267"/>
  <c r="N75" i="268"/>
  <c r="N81" i="268" s="1"/>
  <c r="N41" i="268" s="1"/>
  <c r="N43" i="268" s="1"/>
  <c r="I75" i="268"/>
  <c r="I72" i="242"/>
  <c r="I71" i="365"/>
  <c r="I71" i="363"/>
  <c r="N70" i="94"/>
  <c r="I70" i="94"/>
  <c r="N71" i="106"/>
  <c r="N76" i="106" s="1"/>
  <c r="N41" i="106" s="1"/>
  <c r="N43" i="106" s="1"/>
  <c r="I71" i="106"/>
  <c r="N70" i="143"/>
  <c r="N76" i="143" s="1"/>
  <c r="N41" i="143" s="1"/>
  <c r="I70" i="143"/>
  <c r="N72" i="294"/>
  <c r="I72" i="294"/>
  <c r="I72" i="355"/>
  <c r="I69" i="292"/>
  <c r="I70" i="69"/>
  <c r="I71" i="356"/>
  <c r="I72" i="250"/>
  <c r="N75" i="189"/>
  <c r="N80" i="189" s="1"/>
  <c r="N46" i="189" s="1"/>
  <c r="N48" i="189" s="1"/>
  <c r="I75" i="189"/>
  <c r="N69" i="190"/>
  <c r="N75" i="190" s="1"/>
  <c r="N41" i="190" s="1"/>
  <c r="I69" i="190"/>
  <c r="N70" i="213"/>
  <c r="N76" i="213" s="1"/>
  <c r="N42" i="213" s="1"/>
  <c r="N44" i="213" s="1"/>
  <c r="N78" i="213" s="1"/>
  <c r="L85" i="213" s="1"/>
  <c r="I70" i="213"/>
  <c r="N75" i="219"/>
  <c r="N80" i="219" s="1"/>
  <c r="N46" i="219" s="1"/>
  <c r="N48" i="219" s="1"/>
  <c r="N82" i="219" s="1"/>
  <c r="L88" i="219" s="1"/>
  <c r="I75" i="219"/>
  <c r="N79" i="220"/>
  <c r="N84" i="220" s="1"/>
  <c r="N46" i="220" s="1"/>
  <c r="N48" i="220" s="1"/>
  <c r="I79" i="220"/>
  <c r="N75" i="280"/>
  <c r="I75" i="280"/>
  <c r="N77" i="280"/>
  <c r="I77" i="280"/>
  <c r="N68" i="229"/>
  <c r="N73" i="229" s="1"/>
  <c r="N40" i="229" s="1"/>
  <c r="N42" i="229" s="1"/>
  <c r="N75" i="229" s="1"/>
  <c r="L80" i="229" s="1"/>
  <c r="I68" i="229"/>
  <c r="N70" i="242"/>
  <c r="N76" i="242" s="1"/>
  <c r="N40" i="242" s="1"/>
  <c r="N42" i="242" s="1"/>
  <c r="I70" i="242"/>
  <c r="N81" i="246"/>
  <c r="I81" i="246"/>
  <c r="N71" i="351"/>
  <c r="I71" i="351"/>
  <c r="N70" i="65"/>
  <c r="N76" i="65" s="1"/>
  <c r="N41" i="65" s="1"/>
  <c r="N43" i="65" s="1"/>
  <c r="N78" i="65" s="1"/>
  <c r="L84" i="65" s="1"/>
  <c r="I70" i="65"/>
  <c r="N69" i="138"/>
  <c r="N76" i="138" s="1"/>
  <c r="N41" i="138" s="1"/>
  <c r="N43" i="138" s="1"/>
  <c r="I69" i="138"/>
  <c r="N70" i="145"/>
  <c r="I70" i="145"/>
  <c r="N72" i="150"/>
  <c r="N77" i="150" s="1"/>
  <c r="N46" i="150" s="1"/>
  <c r="N48" i="150" s="1"/>
  <c r="I72" i="150"/>
  <c r="N75" i="154"/>
  <c r="N81" i="154" s="1"/>
  <c r="N47" i="154" s="1"/>
  <c r="N49" i="154" s="1"/>
  <c r="I75" i="154"/>
  <c r="I71" i="57"/>
  <c r="I70" i="144"/>
  <c r="I84" i="246"/>
  <c r="I71" i="315"/>
  <c r="I71" i="100"/>
  <c r="I71" i="91"/>
  <c r="I76" i="170"/>
  <c r="I70" i="71"/>
  <c r="I71" i="306"/>
  <c r="N74" i="179"/>
  <c r="I74" i="179"/>
  <c r="N74" i="180"/>
  <c r="N80" i="180" s="1"/>
  <c r="N46" i="180" s="1"/>
  <c r="N48" i="180" s="1"/>
  <c r="I74" i="180"/>
  <c r="N74" i="177"/>
  <c r="N80" i="177" s="1"/>
  <c r="N46" i="177" s="1"/>
  <c r="N48" i="177" s="1"/>
  <c r="I74" i="177"/>
  <c r="N76" i="177"/>
  <c r="I76" i="177"/>
  <c r="N73" i="273"/>
  <c r="I73" i="273"/>
  <c r="N73" i="275"/>
  <c r="N78" i="275" s="1"/>
  <c r="N41" i="275" s="1"/>
  <c r="N43" i="275" s="1"/>
  <c r="I73" i="275"/>
  <c r="I78" i="221"/>
  <c r="I72" i="232"/>
  <c r="I77" i="187"/>
  <c r="I74" i="184"/>
  <c r="I76" i="181"/>
  <c r="I70" i="139"/>
  <c r="I69" i="133"/>
  <c r="I71" i="97"/>
  <c r="I69" i="74"/>
  <c r="I75" i="162"/>
  <c r="I75" i="170"/>
  <c r="I69" i="141"/>
  <c r="I70" i="28"/>
  <c r="I72" i="258"/>
  <c r="I70" i="98"/>
  <c r="N76" i="100"/>
  <c r="N41" i="100" s="1"/>
  <c r="N43" i="100" s="1"/>
  <c r="N78" i="100" s="1"/>
  <c r="L85" i="100" s="1"/>
  <c r="N76" i="108"/>
  <c r="N41" i="108" s="1"/>
  <c r="N43" i="108" s="1"/>
  <c r="N78" i="108" s="1"/>
  <c r="L84" i="108" s="1"/>
  <c r="N77" i="353"/>
  <c r="N41" i="353" s="1"/>
  <c r="N43" i="353" s="1"/>
  <c r="N77" i="344"/>
  <c r="N41" i="344" s="1"/>
  <c r="N43" i="344" s="1"/>
  <c r="I71" i="231"/>
  <c r="I75" i="186"/>
  <c r="I75" i="185"/>
  <c r="I76" i="183"/>
  <c r="I76" i="176"/>
  <c r="I69" i="136"/>
  <c r="I71" i="95"/>
  <c r="I69" i="72"/>
  <c r="I70" i="35"/>
  <c r="I70" i="234"/>
  <c r="I74" i="188"/>
  <c r="I69" i="149"/>
  <c r="I70" i="96"/>
  <c r="I71" i="84"/>
  <c r="I71" i="214"/>
  <c r="I76" i="171"/>
  <c r="I71" i="241"/>
  <c r="I69" i="146"/>
  <c r="I76" i="157"/>
  <c r="N75" i="74"/>
  <c r="N41" i="74" s="1"/>
  <c r="N43" i="74" s="1"/>
  <c r="N77" i="74" s="1"/>
  <c r="L83" i="74" s="1"/>
  <c r="N77" i="258"/>
  <c r="N41" i="258" s="1"/>
  <c r="N43" i="258" s="1"/>
  <c r="M74" i="150"/>
  <c r="N74" i="150" s="1"/>
  <c r="N73" i="150"/>
  <c r="N76" i="149"/>
  <c r="N41" i="149" s="1"/>
  <c r="N43" i="149" s="1"/>
  <c r="N59" i="86"/>
  <c r="N65" i="86" s="1"/>
  <c r="N77" i="330"/>
  <c r="N41" i="330" s="1"/>
  <c r="N43" i="330" s="1"/>
  <c r="I71" i="101"/>
  <c r="I70" i="97"/>
  <c r="I70" i="89"/>
  <c r="I70" i="81"/>
  <c r="I70" i="57"/>
  <c r="I70" i="56"/>
  <c r="I70" i="31"/>
  <c r="I71" i="107"/>
  <c r="I71" i="80"/>
  <c r="I71" i="65"/>
  <c r="N59" i="20"/>
  <c r="N65" i="20" s="1"/>
  <c r="N76" i="53"/>
  <c r="N76" i="91"/>
  <c r="N41" i="91" s="1"/>
  <c r="N43" i="91" s="1"/>
  <c r="N65" i="249"/>
  <c r="N64" i="248"/>
  <c r="N59" i="88"/>
  <c r="N65" i="88" s="1"/>
  <c r="N70" i="187"/>
  <c r="N59" i="101"/>
  <c r="N65" i="101" s="1"/>
  <c r="N59" i="107"/>
  <c r="N65" i="107" s="1"/>
  <c r="N77" i="320"/>
  <c r="N79" i="320" s="1"/>
  <c r="N77" i="319"/>
  <c r="N41" i="319" s="1"/>
  <c r="N43" i="319" s="1"/>
  <c r="N77" i="315"/>
  <c r="N41" i="315" s="1"/>
  <c r="N43" i="315" s="1"/>
  <c r="N77" i="313"/>
  <c r="N41" i="313" s="1"/>
  <c r="N43" i="313" s="1"/>
  <c r="N79" i="313" s="1"/>
  <c r="L84" i="313" s="1"/>
  <c r="I71" i="61"/>
  <c r="I70" i="30"/>
  <c r="I71" i="17"/>
  <c r="I70" i="75"/>
  <c r="I70" i="42"/>
  <c r="N58" i="75"/>
  <c r="N64" i="75" s="1"/>
  <c r="N59" i="9"/>
  <c r="N65" i="9" s="1"/>
  <c r="N59" i="21"/>
  <c r="N65" i="21" s="1"/>
  <c r="N70" i="26"/>
  <c r="N76" i="26" s="1"/>
  <c r="N42" i="26" s="1"/>
  <c r="N43" i="26" s="1"/>
  <c r="N43" i="31"/>
  <c r="N78" i="31" s="1"/>
  <c r="L85" i="31" s="1"/>
  <c r="N59" i="31"/>
  <c r="N65" i="31" s="1"/>
  <c r="N76" i="59"/>
  <c r="N42" i="59" s="1"/>
  <c r="N43" i="59" s="1"/>
  <c r="N78" i="59" s="1"/>
  <c r="L83" i="59" s="1"/>
  <c r="N76" i="81"/>
  <c r="N41" i="81" s="1"/>
  <c r="N43" i="81" s="1"/>
  <c r="N76" i="97"/>
  <c r="N41" i="97" s="1"/>
  <c r="N43" i="97" s="1"/>
  <c r="N76" i="139"/>
  <c r="N41" i="139" s="1"/>
  <c r="N43" i="139" s="1"/>
  <c r="N80" i="160"/>
  <c r="N46" i="160" s="1"/>
  <c r="N48" i="160" s="1"/>
  <c r="N81" i="162"/>
  <c r="N47" i="162" s="1"/>
  <c r="N83" i="207"/>
  <c r="N46" i="207" s="1"/>
  <c r="N48" i="207" s="1"/>
  <c r="N75" i="286"/>
  <c r="N41" i="286" s="1"/>
  <c r="N43" i="286" s="1"/>
  <c r="N77" i="312"/>
  <c r="N41" i="312" s="1"/>
  <c r="N43" i="312" s="1"/>
  <c r="N65" i="248"/>
  <c r="N58" i="283"/>
  <c r="N64" i="283" s="1"/>
  <c r="N59" i="61"/>
  <c r="N65" i="61" s="1"/>
  <c r="N59" i="82"/>
  <c r="N65" i="82" s="1"/>
  <c r="N59" i="90"/>
  <c r="N65" i="90" s="1"/>
  <c r="N59" i="96"/>
  <c r="N65" i="96" s="1"/>
  <c r="I70" i="83"/>
  <c r="I70" i="79"/>
  <c r="I71" i="96"/>
  <c r="I71" i="69"/>
  <c r="N70" i="49"/>
  <c r="N76" i="49" s="1"/>
  <c r="N42" i="49" s="1"/>
  <c r="N70" i="20"/>
  <c r="N76" i="20" s="1"/>
  <c r="N42" i="20" s="1"/>
  <c r="N43" i="20" s="1"/>
  <c r="N78" i="20" s="1"/>
  <c r="N43" i="30"/>
  <c r="N76" i="145"/>
  <c r="N41" i="145" s="1"/>
  <c r="N43" i="145" s="1"/>
  <c r="N76" i="234"/>
  <c r="N40" i="234" s="1"/>
  <c r="N59" i="243"/>
  <c r="N65" i="243" s="1"/>
  <c r="N63" i="249"/>
  <c r="N58" i="284"/>
  <c r="N64" i="284" s="1"/>
  <c r="N69" i="177"/>
  <c r="N70" i="158"/>
  <c r="N70" i="154"/>
  <c r="L84" i="113"/>
  <c r="N77" i="352"/>
  <c r="N41" i="352" s="1"/>
  <c r="N43" i="352" s="1"/>
  <c r="N79" i="352" s="1"/>
  <c r="L85" i="352" s="1"/>
  <c r="N43" i="33"/>
  <c r="N78" i="33" s="1"/>
  <c r="L83" i="33" s="1"/>
  <c r="I71" i="88"/>
  <c r="I73" i="50"/>
  <c r="I70" i="47"/>
  <c r="N76" i="63"/>
  <c r="N41" i="63" s="1"/>
  <c r="N43" i="63" s="1"/>
  <c r="N78" i="63" s="1"/>
  <c r="L83" i="63" s="1"/>
  <c r="N76" i="137"/>
  <c r="N41" i="137" s="1"/>
  <c r="N77" i="296"/>
  <c r="N41" i="296" s="1"/>
  <c r="N43" i="296" s="1"/>
  <c r="N76" i="71"/>
  <c r="N41" i="71" s="1"/>
  <c r="N43" i="71" s="1"/>
  <c r="I76" i="168"/>
  <c r="I69" i="135"/>
  <c r="I70" i="87"/>
  <c r="I71" i="59"/>
  <c r="N76" i="60"/>
  <c r="N42" i="60" s="1"/>
  <c r="N43" i="60" s="1"/>
  <c r="N78" i="60" s="1"/>
  <c r="I70" i="15"/>
  <c r="N77" i="355"/>
  <c r="N41" i="355" s="1"/>
  <c r="N43" i="355" s="1"/>
  <c r="N79" i="355" s="1"/>
  <c r="L86" i="355" s="1"/>
  <c r="N77" i="331"/>
  <c r="N41" i="331" s="1"/>
  <c r="N43" i="331" s="1"/>
  <c r="N75" i="300"/>
  <c r="N41" i="300" s="1"/>
  <c r="N43" i="300" s="1"/>
  <c r="N77" i="300" s="1"/>
  <c r="L84" i="300" s="1"/>
  <c r="N77" i="307"/>
  <c r="N41" i="307" s="1"/>
  <c r="N43" i="307" s="1"/>
  <c r="N79" i="307" s="1"/>
  <c r="L85" i="307" s="1"/>
  <c r="I69" i="140"/>
  <c r="I70" i="127"/>
  <c r="I71" i="85"/>
  <c r="I70" i="59"/>
  <c r="I70" i="27"/>
  <c r="I74" i="172"/>
  <c r="I71" i="86"/>
  <c r="N76" i="69"/>
  <c r="N41" i="69" s="1"/>
  <c r="N43" i="69" s="1"/>
  <c r="N78" i="69" s="1"/>
  <c r="I78" i="165"/>
  <c r="I71" i="21"/>
  <c r="I71" i="98"/>
  <c r="N70" i="36"/>
  <c r="N76" i="36" s="1"/>
  <c r="N42" i="36" s="1"/>
  <c r="N43" i="36" s="1"/>
  <c r="N76" i="57"/>
  <c r="N41" i="57" s="1"/>
  <c r="N43" i="57" s="1"/>
  <c r="N78" i="57" s="1"/>
  <c r="L85" i="57" s="1"/>
  <c r="N76" i="142"/>
  <c r="N41" i="142" s="1"/>
  <c r="N43" i="142" s="1"/>
  <c r="N77" i="256"/>
  <c r="N41" i="256" s="1"/>
  <c r="N43" i="256" s="1"/>
  <c r="I70" i="99"/>
  <c r="I70" i="58"/>
  <c r="I70" i="107"/>
  <c r="N72" i="48"/>
  <c r="N81" i="248"/>
  <c r="N43" i="248" s="1"/>
  <c r="N45" i="248" s="1"/>
  <c r="I71" i="67"/>
  <c r="N43" i="41"/>
  <c r="N81" i="187"/>
  <c r="N47" i="187" s="1"/>
  <c r="N49" i="187" s="1"/>
  <c r="N80" i="217"/>
  <c r="N46" i="217" s="1"/>
  <c r="N48" i="217" s="1"/>
  <c r="N82" i="217" s="1"/>
  <c r="N80" i="218"/>
  <c r="N46" i="218" s="1"/>
  <c r="N48" i="218" s="1"/>
  <c r="N82" i="218" s="1"/>
  <c r="N81" i="249"/>
  <c r="N43" i="249" s="1"/>
  <c r="N45" i="249" s="1"/>
  <c r="N80" i="277"/>
  <c r="L85" i="277" s="1"/>
  <c r="I70" i="100"/>
  <c r="N71" i="66"/>
  <c r="N76" i="66" s="1"/>
  <c r="N41" i="66" s="1"/>
  <c r="N43" i="66" s="1"/>
  <c r="N78" i="66" s="1"/>
  <c r="L83" i="66" s="1"/>
  <c r="N76" i="54"/>
  <c r="L84" i="28"/>
  <c r="I70" i="63"/>
  <c r="I70" i="19"/>
  <c r="N43" i="47"/>
  <c r="N78" i="47" s="1"/>
  <c r="L85" i="47" s="1"/>
  <c r="I71" i="103"/>
  <c r="I70" i="91"/>
  <c r="I71" i="56"/>
  <c r="I70" i="39"/>
  <c r="I70" i="9"/>
  <c r="N81" i="157"/>
  <c r="N47" i="157" s="1"/>
  <c r="I70" i="84"/>
  <c r="I70" i="34"/>
  <c r="I70" i="68"/>
  <c r="N76" i="19"/>
  <c r="N42" i="19" s="1"/>
  <c r="N43" i="19" s="1"/>
  <c r="N76" i="58"/>
  <c r="N42" i="58" s="1"/>
  <c r="N43" i="58" s="1"/>
  <c r="N78" i="58" s="1"/>
  <c r="N75" i="72"/>
  <c r="N41" i="72" s="1"/>
  <c r="N43" i="72" s="1"/>
  <c r="N77" i="72" s="1"/>
  <c r="N76" i="89"/>
  <c r="N41" i="89" s="1"/>
  <c r="N77" i="193"/>
  <c r="N43" i="193" s="1"/>
  <c r="N77" i="347"/>
  <c r="N41" i="347" s="1"/>
  <c r="N43" i="347" s="1"/>
  <c r="N77" i="363"/>
  <c r="N41" i="363" s="1"/>
  <c r="N43" i="363" s="1"/>
  <c r="N77" i="244"/>
  <c r="N79" i="244" s="1"/>
  <c r="N45" i="244" s="1"/>
  <c r="N47" i="244" s="1"/>
  <c r="N76" i="85"/>
  <c r="N41" i="85" s="1"/>
  <c r="N43" i="85" s="1"/>
  <c r="N70" i="157"/>
  <c r="N70" i="182"/>
  <c r="N70" i="178"/>
  <c r="N69" i="179"/>
  <c r="N70" i="245"/>
  <c r="N69" i="189"/>
  <c r="N70" i="267"/>
  <c r="N69" i="188"/>
  <c r="N43" i="365"/>
  <c r="L85" i="126"/>
  <c r="N55" i="254"/>
  <c r="N55" i="264"/>
  <c r="N53" i="287"/>
  <c r="N53" i="292"/>
  <c r="N53" i="293"/>
  <c r="N55" i="296"/>
  <c r="N53" i="301"/>
  <c r="N55" i="336"/>
  <c r="N55" i="345"/>
  <c r="N79" i="345" s="1"/>
  <c r="L84" i="345" s="1"/>
  <c r="N55" i="357"/>
  <c r="N55" i="363"/>
  <c r="L86" i="281"/>
  <c r="L87" i="281"/>
  <c r="L85" i="281"/>
  <c r="N69" i="252"/>
  <c r="N74" i="252" s="1"/>
  <c r="N70" i="186"/>
  <c r="N70" i="268"/>
  <c r="N70" i="266"/>
  <c r="N70" i="176"/>
  <c r="N70" i="168"/>
  <c r="N64" i="286"/>
  <c r="N53" i="286"/>
  <c r="N43" i="259"/>
  <c r="N79" i="259" s="1"/>
  <c r="L85" i="259" s="1"/>
  <c r="I74" i="217"/>
  <c r="N77" i="317"/>
  <c r="N41" i="317" s="1"/>
  <c r="N43" i="317" s="1"/>
  <c r="N75" i="310"/>
  <c r="N41" i="310" s="1"/>
  <c r="N43" i="310" s="1"/>
  <c r="I70" i="23"/>
  <c r="N70" i="147"/>
  <c r="N76" i="147" s="1"/>
  <c r="N41" i="147" s="1"/>
  <c r="N43" i="147" s="1"/>
  <c r="I70" i="147"/>
  <c r="N77" i="165"/>
  <c r="N83" i="165" s="1"/>
  <c r="N49" i="165" s="1"/>
  <c r="N51" i="165" s="1"/>
  <c r="I77" i="165"/>
  <c r="N76" i="179"/>
  <c r="I76" i="179"/>
  <c r="N83" i="245"/>
  <c r="N45" i="245" s="1"/>
  <c r="N47" i="245" s="1"/>
  <c r="I70" i="135"/>
  <c r="N70" i="135"/>
  <c r="N76" i="135" s="1"/>
  <c r="N41" i="135" s="1"/>
  <c r="N43" i="135" s="1"/>
  <c r="N70" i="92"/>
  <c r="N76" i="92" s="1"/>
  <c r="N41" i="92" s="1"/>
  <c r="N43" i="92" s="1"/>
  <c r="N78" i="92" s="1"/>
  <c r="L83" i="92" s="1"/>
  <c r="I70" i="92"/>
  <c r="N71" i="294"/>
  <c r="I71" i="294"/>
  <c r="I74" i="249"/>
  <c r="I70" i="37"/>
  <c r="N70" i="131"/>
  <c r="N76" i="131" s="1"/>
  <c r="N41" i="131" s="1"/>
  <c r="N43" i="131" s="1"/>
  <c r="N78" i="131" s="1"/>
  <c r="L85" i="131" s="1"/>
  <c r="I70" i="131"/>
  <c r="N70" i="43"/>
  <c r="N76" i="43" s="1"/>
  <c r="N42" i="43" s="1"/>
  <c r="N43" i="43" s="1"/>
  <c r="I70" i="43"/>
  <c r="N70" i="52"/>
  <c r="N76" i="52" s="1"/>
  <c r="N42" i="52" s="1"/>
  <c r="I70" i="52"/>
  <c r="I70" i="38"/>
  <c r="N70" i="64"/>
  <c r="N76" i="64" s="1"/>
  <c r="N41" i="64" s="1"/>
  <c r="N43" i="64" s="1"/>
  <c r="N78" i="64" s="1"/>
  <c r="L85" i="64" s="1"/>
  <c r="I70" i="64"/>
  <c r="I70" i="106"/>
  <c r="I70" i="54"/>
  <c r="I71" i="19"/>
  <c r="I70" i="53"/>
  <c r="I71" i="20"/>
  <c r="N75" i="285"/>
  <c r="N41" i="285" s="1"/>
  <c r="N43" i="285" s="1"/>
  <c r="I73" i="48"/>
  <c r="I70" i="41"/>
  <c r="N76" i="174"/>
  <c r="N80" i="174" s="1"/>
  <c r="N46" i="174" s="1"/>
  <c r="N48" i="174" s="1"/>
  <c r="N70" i="140"/>
  <c r="N76" i="140" s="1"/>
  <c r="N41" i="140" s="1"/>
  <c r="N43" i="140" s="1"/>
  <c r="I70" i="140"/>
  <c r="N71" i="14"/>
  <c r="I71" i="14"/>
  <c r="I77" i="176"/>
  <c r="I70" i="133"/>
  <c r="I71" i="83"/>
  <c r="N78" i="48"/>
  <c r="N42" i="48" s="1"/>
  <c r="I70" i="25"/>
  <c r="N70" i="29"/>
  <c r="N76" i="29" s="1"/>
  <c r="N42" i="29" s="1"/>
  <c r="N43" i="29" s="1"/>
  <c r="I70" i="29"/>
  <c r="N70" i="40"/>
  <c r="N76" i="40" s="1"/>
  <c r="N42" i="40" s="1"/>
  <c r="N43" i="40" s="1"/>
  <c r="I70" i="40"/>
  <c r="N70" i="44"/>
  <c r="N76" i="44" s="1"/>
  <c r="N42" i="44" s="1"/>
  <c r="N43" i="44" s="1"/>
  <c r="I70" i="44"/>
  <c r="N71" i="99"/>
  <c r="N76" i="99" s="1"/>
  <c r="N41" i="99" s="1"/>
  <c r="I71" i="99"/>
  <c r="N76" i="164"/>
  <c r="N80" i="164" s="1"/>
  <c r="N46" i="164" s="1"/>
  <c r="N48" i="164" s="1"/>
  <c r="I76" i="164"/>
  <c r="N70" i="216"/>
  <c r="N76" i="216" s="1"/>
  <c r="N42" i="216" s="1"/>
  <c r="N44" i="216" s="1"/>
  <c r="N78" i="216" s="1"/>
  <c r="L83" i="216" s="1"/>
  <c r="I70" i="216"/>
  <c r="N70" i="298"/>
  <c r="N75" i="298" s="1"/>
  <c r="N41" i="298" s="1"/>
  <c r="N43" i="298" s="1"/>
  <c r="I70" i="298"/>
  <c r="N69" i="301"/>
  <c r="N75" i="301" s="1"/>
  <c r="N41" i="301" s="1"/>
  <c r="N43" i="301" s="1"/>
  <c r="I69" i="301"/>
  <c r="I71" i="215"/>
  <c r="I70" i="72"/>
  <c r="I70" i="18"/>
  <c r="N70" i="14"/>
  <c r="I70" i="14"/>
  <c r="N71" i="212"/>
  <c r="N76" i="212" s="1"/>
  <c r="N42" i="212" s="1"/>
  <c r="N44" i="212" s="1"/>
  <c r="N78" i="212" s="1"/>
  <c r="I71" i="212"/>
  <c r="N70" i="215"/>
  <c r="N76" i="215" s="1"/>
  <c r="N42" i="215" s="1"/>
  <c r="N44" i="215" s="1"/>
  <c r="N78" i="215" s="1"/>
  <c r="L84" i="215" s="1"/>
  <c r="I70" i="215"/>
  <c r="N70" i="284"/>
  <c r="N75" i="284" s="1"/>
  <c r="N41" i="284" s="1"/>
  <c r="N43" i="284" s="1"/>
  <c r="I70" i="284"/>
  <c r="N70" i="287"/>
  <c r="N75" i="287" s="1"/>
  <c r="N41" i="287" s="1"/>
  <c r="N43" i="287" s="1"/>
  <c r="I70" i="287"/>
  <c r="N70" i="51"/>
  <c r="N76" i="51" s="1"/>
  <c r="N42" i="51" s="1"/>
  <c r="N43" i="51" s="1"/>
  <c r="N78" i="51" s="1"/>
  <c r="I70" i="51"/>
  <c r="N70" i="82"/>
  <c r="N76" i="82" s="1"/>
  <c r="N41" i="82" s="1"/>
  <c r="N43" i="82" s="1"/>
  <c r="I70" i="82"/>
  <c r="N70" i="103"/>
  <c r="N76" i="103" s="1"/>
  <c r="N41" i="103" s="1"/>
  <c r="N43" i="103" s="1"/>
  <c r="N78" i="103" s="1"/>
  <c r="I70" i="103"/>
  <c r="N79" i="252"/>
  <c r="N86" i="252" s="1"/>
  <c r="N45" i="252" s="1"/>
  <c r="N47" i="252" s="1"/>
  <c r="I79" i="252"/>
  <c r="N72" i="263"/>
  <c r="N77" i="263" s="1"/>
  <c r="N41" i="263" s="1"/>
  <c r="N43" i="263" s="1"/>
  <c r="I72" i="263"/>
  <c r="N72" i="274"/>
  <c r="N78" i="274" s="1"/>
  <c r="N41" i="274" s="1"/>
  <c r="N43" i="274" s="1"/>
  <c r="I72" i="274"/>
  <c r="N72" i="329"/>
  <c r="I72" i="329"/>
  <c r="N76" i="17"/>
  <c r="N42" i="17" s="1"/>
  <c r="N43" i="17" s="1"/>
  <c r="N78" i="17" s="1"/>
  <c r="N76" i="88"/>
  <c r="N41" i="88" s="1"/>
  <c r="N43" i="88" s="1"/>
  <c r="N81" i="170"/>
  <c r="N47" i="170" s="1"/>
  <c r="N49" i="170" s="1"/>
  <c r="N77" i="333"/>
  <c r="N41" i="333" s="1"/>
  <c r="N43" i="333" s="1"/>
  <c r="N43" i="143"/>
  <c r="N71" i="321"/>
  <c r="N77" i="321" s="1"/>
  <c r="N79" i="321" s="1"/>
  <c r="N76" i="79"/>
  <c r="N41" i="79" s="1"/>
  <c r="N43" i="79" s="1"/>
  <c r="N76" i="84"/>
  <c r="N41" i="84" s="1"/>
  <c r="N43" i="84" s="1"/>
  <c r="N76" i="86"/>
  <c r="N41" i="86" s="1"/>
  <c r="N43" i="86" s="1"/>
  <c r="N76" i="94"/>
  <c r="N41" i="94" s="1"/>
  <c r="N43" i="94" s="1"/>
  <c r="N72" i="227"/>
  <c r="N41" i="227" s="1"/>
  <c r="N43" i="227" s="1"/>
  <c r="N74" i="227" s="1"/>
  <c r="L79" i="227" s="1"/>
  <c r="N72" i="276"/>
  <c r="N78" i="276" s="1"/>
  <c r="N41" i="276" s="1"/>
  <c r="N43" i="276" s="1"/>
  <c r="N80" i="276" s="1"/>
  <c r="L87" i="276" s="1"/>
  <c r="N76" i="67"/>
  <c r="N41" i="67" s="1"/>
  <c r="N76" i="83"/>
  <c r="N41" i="83" s="1"/>
  <c r="N43" i="83" s="1"/>
  <c r="N81" i="178"/>
  <c r="N47" i="178" s="1"/>
  <c r="N49" i="178" s="1"/>
  <c r="N75" i="293"/>
  <c r="N41" i="293" s="1"/>
  <c r="N43" i="293" s="1"/>
  <c r="N81" i="158"/>
  <c r="N47" i="158" s="1"/>
  <c r="N49" i="158" s="1"/>
  <c r="I70" i="85"/>
  <c r="I71" i="55"/>
  <c r="N81" i="182"/>
  <c r="N47" i="182" s="1"/>
  <c r="N49" i="182" s="1"/>
  <c r="N76" i="18"/>
  <c r="N42" i="18" s="1"/>
  <c r="N76" i="87"/>
  <c r="N41" i="87" s="1"/>
  <c r="N76" i="96"/>
  <c r="N41" i="96" s="1"/>
  <c r="N43" i="96" s="1"/>
  <c r="N55" i="262"/>
  <c r="N55" i="263"/>
  <c r="N55" i="265"/>
  <c r="N53" i="290"/>
  <c r="N77" i="290" s="1"/>
  <c r="L84" i="290" s="1"/>
  <c r="N53" i="291"/>
  <c r="N53" i="297"/>
  <c r="N53" i="302"/>
  <c r="N55" i="258"/>
  <c r="N55" i="312"/>
  <c r="N55" i="316"/>
  <c r="N79" i="316" s="1"/>
  <c r="L84" i="316" s="1"/>
  <c r="N55" i="330"/>
  <c r="L84" i="109"/>
  <c r="N55" i="333"/>
  <c r="N55" i="334"/>
  <c r="N55" i="342"/>
  <c r="N55" i="354"/>
  <c r="N55" i="362"/>
  <c r="N59" i="245"/>
  <c r="N59" i="267"/>
  <c r="N56" i="274"/>
  <c r="N53" i="285"/>
  <c r="N53" i="309"/>
  <c r="N55" i="311"/>
  <c r="N55" i="314"/>
  <c r="N55" i="319"/>
  <c r="N79" i="319" s="1"/>
  <c r="L84" i="319" s="1"/>
  <c r="N53" i="325"/>
  <c r="N55" i="329"/>
  <c r="N55" i="331"/>
  <c r="N79" i="331" s="1"/>
  <c r="L86" i="331" s="1"/>
  <c r="N55" i="347"/>
  <c r="N79" i="347" s="1"/>
  <c r="L84" i="347" s="1"/>
  <c r="N55" i="348"/>
  <c r="N79" i="348" s="1"/>
  <c r="L86" i="348" s="1"/>
  <c r="N55" i="365"/>
  <c r="N53" i="149"/>
  <c r="N55" i="238"/>
  <c r="N59" i="244"/>
  <c r="N63" i="246"/>
  <c r="N56" i="270"/>
  <c r="N56" i="275"/>
  <c r="N53" i="283"/>
  <c r="N53" i="284"/>
  <c r="N61" i="279"/>
  <c r="N59" i="280"/>
  <c r="L83" i="73"/>
  <c r="L83" i="109"/>
  <c r="L85" i="113"/>
  <c r="N54" i="106"/>
  <c r="N59" i="170"/>
  <c r="L83" i="112"/>
  <c r="L85" i="120"/>
  <c r="N54" i="91"/>
  <c r="N53" i="135"/>
  <c r="L85" i="117"/>
  <c r="N59" i="187"/>
  <c r="N55" i="235"/>
  <c r="N54" i="97"/>
  <c r="N43" i="257"/>
  <c r="N43" i="297"/>
  <c r="N43" i="95"/>
  <c r="N78" i="95" s="1"/>
  <c r="N43" i="54"/>
  <c r="N43" i="191"/>
  <c r="N77" i="191" s="1"/>
  <c r="L83" i="191" s="1"/>
  <c r="N45" i="193"/>
  <c r="N79" i="193" s="1"/>
  <c r="N43" i="265"/>
  <c r="N79" i="265" s="1"/>
  <c r="L86" i="265" s="1"/>
  <c r="N86" i="11"/>
  <c r="N88" i="11" s="1"/>
  <c r="D319" i="5" s="1"/>
  <c r="N43" i="190"/>
  <c r="N77" i="190" s="1"/>
  <c r="L83" i="190" s="1"/>
  <c r="N43" i="209"/>
  <c r="N43" i="261"/>
  <c r="N79" i="261" s="1"/>
  <c r="L85" i="261" s="1"/>
  <c r="N43" i="132"/>
  <c r="N78" i="132" s="1"/>
  <c r="N43" i="192"/>
  <c r="N43" i="128"/>
  <c r="N78" i="128" s="1"/>
  <c r="L83" i="128" s="1"/>
  <c r="N43" i="46"/>
  <c r="N78" i="46" s="1"/>
  <c r="N43" i="146"/>
  <c r="N49" i="162"/>
  <c r="N43" i="87"/>
  <c r="N45" i="247"/>
  <c r="N43" i="89"/>
  <c r="N43" i="208"/>
  <c r="N78" i="208" s="1"/>
  <c r="N42" i="234"/>
  <c r="N78" i="234" s="1"/>
  <c r="L83" i="234" s="1"/>
  <c r="N49" i="260"/>
  <c r="N43" i="129"/>
  <c r="N78" i="129" s="1"/>
  <c r="L84" i="129" s="1"/>
  <c r="N59" i="22"/>
  <c r="N65" i="22" s="1"/>
  <c r="N43" i="45"/>
  <c r="N43" i="67"/>
  <c r="N78" i="67" s="1"/>
  <c r="L84" i="67" s="1"/>
  <c r="N49" i="168"/>
  <c r="N43" i="34"/>
  <c r="N43" i="232"/>
  <c r="N49" i="157"/>
  <c r="N40" i="228"/>
  <c r="N44" i="214"/>
  <c r="N78" i="214" s="1"/>
  <c r="N43" i="141"/>
  <c r="N43" i="262"/>
  <c r="N43" i="332"/>
  <c r="N79" i="332" s="1"/>
  <c r="N43" i="99"/>
  <c r="N43" i="35"/>
  <c r="N43" i="130"/>
  <c r="N78" i="130" s="1"/>
  <c r="L85" i="130" s="1"/>
  <c r="N43" i="127"/>
  <c r="N77" i="127" s="1"/>
  <c r="N70" i="162"/>
  <c r="L83" i="64"/>
  <c r="L84" i="64"/>
  <c r="N69" i="181"/>
  <c r="N71" i="15"/>
  <c r="N76" i="15" s="1"/>
  <c r="N42" i="15" s="1"/>
  <c r="N43" i="15" s="1"/>
  <c r="N70" i="21"/>
  <c r="N76" i="21" s="1"/>
  <c r="N42" i="21" s="1"/>
  <c r="N43" i="21" s="1"/>
  <c r="N71" i="25"/>
  <c r="N76" i="25" s="1"/>
  <c r="N42" i="25" s="1"/>
  <c r="N43" i="25" s="1"/>
  <c r="N43" i="53"/>
  <c r="N78" i="53" s="1"/>
  <c r="L84" i="53" s="1"/>
  <c r="N76" i="134"/>
  <c r="N41" i="134" s="1"/>
  <c r="N43" i="134" s="1"/>
  <c r="N43" i="39"/>
  <c r="I70" i="16"/>
  <c r="I70" i="24"/>
  <c r="N43" i="16"/>
  <c r="N78" i="16" s="1"/>
  <c r="L83" i="16" s="1"/>
  <c r="N79" i="50"/>
  <c r="N42" i="50" s="1"/>
  <c r="N43" i="50" s="1"/>
  <c r="N43" i="52"/>
  <c r="N78" i="52" s="1"/>
  <c r="N81" i="171"/>
  <c r="N47" i="171" s="1"/>
  <c r="N49" i="171" s="1"/>
  <c r="N70" i="171"/>
  <c r="N69" i="164"/>
  <c r="N43" i="22"/>
  <c r="N54" i="89"/>
  <c r="N80" i="179"/>
  <c r="N46" i="179" s="1"/>
  <c r="N48" i="179" s="1"/>
  <c r="N77" i="233"/>
  <c r="N41" i="233" s="1"/>
  <c r="N43" i="233" s="1"/>
  <c r="N79" i="233" s="1"/>
  <c r="N43" i="9"/>
  <c r="N78" i="9" s="1"/>
  <c r="N69" i="172"/>
  <c r="N69" i="180"/>
  <c r="I71" i="18"/>
  <c r="N72" i="165"/>
  <c r="N64" i="297"/>
  <c r="N69" i="160"/>
  <c r="N69" i="174"/>
  <c r="N86" i="369"/>
  <c r="N88" i="369" s="1"/>
  <c r="D318" i="5" s="1"/>
  <c r="I71" i="26"/>
  <c r="I70" i="22"/>
  <c r="I70" i="7"/>
  <c r="N43" i="27"/>
  <c r="N78" i="27" s="1"/>
  <c r="L84" i="27" s="1"/>
  <c r="N76" i="105"/>
  <c r="N41" i="105" s="1"/>
  <c r="N43" i="105" s="1"/>
  <c r="N80" i="188"/>
  <c r="N46" i="188" s="1"/>
  <c r="N48" i="188" s="1"/>
  <c r="N69" i="183"/>
  <c r="N66" i="294"/>
  <c r="N86" i="370"/>
  <c r="N88" i="370" s="1"/>
  <c r="D320" i="5" s="1"/>
  <c r="N78" i="70"/>
  <c r="L84" i="70" s="1"/>
  <c r="N76" i="136"/>
  <c r="N41" i="136" s="1"/>
  <c r="N43" i="136" s="1"/>
  <c r="N81" i="185"/>
  <c r="N47" i="185" s="1"/>
  <c r="N49" i="185" s="1"/>
  <c r="N75" i="283"/>
  <c r="N41" i="283" s="1"/>
  <c r="N43" i="283" s="1"/>
  <c r="N75" i="133"/>
  <c r="N41" i="133" s="1"/>
  <c r="N43" i="133" s="1"/>
  <c r="N69" i="246"/>
  <c r="N74" i="246" s="1"/>
  <c r="N63" i="248"/>
  <c r="N78" i="273"/>
  <c r="N41" i="273" s="1"/>
  <c r="N43" i="273" s="1"/>
  <c r="N80" i="273" s="1"/>
  <c r="L87" i="273" s="1"/>
  <c r="N81" i="176"/>
  <c r="N47" i="176" s="1"/>
  <c r="N49" i="176" s="1"/>
  <c r="N75" i="292"/>
  <c r="N41" i="292" s="1"/>
  <c r="N43" i="292" s="1"/>
  <c r="N83" i="221"/>
  <c r="N46" i="221" s="1"/>
  <c r="N48" i="221" s="1"/>
  <c r="N77" i="337"/>
  <c r="N41" i="337" s="1"/>
  <c r="N43" i="337" s="1"/>
  <c r="N79" i="337" s="1"/>
  <c r="N76" i="56"/>
  <c r="N42" i="56" s="1"/>
  <c r="N43" i="56" s="1"/>
  <c r="N78" i="56" s="1"/>
  <c r="N76" i="80"/>
  <c r="N41" i="80" s="1"/>
  <c r="N43" i="80" s="1"/>
  <c r="N54" i="105"/>
  <c r="N80" i="181"/>
  <c r="N46" i="181" s="1"/>
  <c r="N48" i="181" s="1"/>
  <c r="N81" i="186"/>
  <c r="N47" i="186" s="1"/>
  <c r="N49" i="186" s="1"/>
  <c r="N59" i="182"/>
  <c r="N80" i="184"/>
  <c r="N46" i="184" s="1"/>
  <c r="N48" i="184" s="1"/>
  <c r="N59" i="25"/>
  <c r="N65" i="25" s="1"/>
  <c r="N75" i="75"/>
  <c r="N41" i="75" s="1"/>
  <c r="N43" i="75" s="1"/>
  <c r="N79" i="322"/>
  <c r="L86" i="322" s="1"/>
  <c r="N53" i="143"/>
  <c r="N59" i="168"/>
  <c r="L84" i="112"/>
  <c r="L84" i="120"/>
  <c r="N54" i="99"/>
  <c r="N58" i="188"/>
  <c r="N53" i="209"/>
  <c r="N53" i="141"/>
  <c r="N54" i="148"/>
  <c r="N53" i="144"/>
  <c r="N59" i="154"/>
  <c r="N59" i="158"/>
  <c r="N58" i="160"/>
  <c r="N58" i="179"/>
  <c r="N58" i="184"/>
  <c r="N54" i="231"/>
  <c r="N55" i="237"/>
  <c r="N54" i="243"/>
  <c r="N58" i="249"/>
  <c r="N55" i="251"/>
  <c r="N79" i="251" s="1"/>
  <c r="N55" i="256"/>
  <c r="L83" i="111"/>
  <c r="N59" i="176"/>
  <c r="L84" i="111"/>
  <c r="N53" i="140"/>
  <c r="N53" i="147"/>
  <c r="N61" i="165"/>
  <c r="N62" i="220"/>
  <c r="N58" i="247"/>
  <c r="N69" i="260"/>
  <c r="N59" i="266"/>
  <c r="N59" i="268"/>
  <c r="N56" i="271"/>
  <c r="N56" i="272"/>
  <c r="N59" i="282"/>
  <c r="N53" i="298"/>
  <c r="N53" i="310"/>
  <c r="N55" i="315"/>
  <c r="N55" i="318"/>
  <c r="N79" i="241"/>
  <c r="L86" i="241" s="1"/>
  <c r="L83" i="118"/>
  <c r="L83" i="104"/>
  <c r="L84" i="118"/>
  <c r="L83" i="126"/>
  <c r="N86" i="126" s="1"/>
  <c r="N88" i="126" s="1"/>
  <c r="D116" i="5" s="1"/>
  <c r="L83" i="225"/>
  <c r="N53" i="78"/>
  <c r="N77" i="78" s="1"/>
  <c r="L82" i="78" s="1"/>
  <c r="L86" i="340"/>
  <c r="N53" i="75"/>
  <c r="L85" i="224"/>
  <c r="L83" i="224"/>
  <c r="N53" i="136"/>
  <c r="N54" i="41"/>
  <c r="L84" i="73"/>
  <c r="N56" i="48"/>
  <c r="N54" i="83"/>
  <c r="N54" i="88"/>
  <c r="N54" i="90"/>
  <c r="N54" i="96"/>
  <c r="N53" i="133"/>
  <c r="N53" i="134"/>
  <c r="N53" i="137"/>
  <c r="N53" i="138"/>
  <c r="N53" i="139"/>
  <c r="N53" i="142"/>
  <c r="N53" i="146"/>
  <c r="N53" i="145"/>
  <c r="N56" i="150"/>
  <c r="N59" i="157"/>
  <c r="N58" i="164"/>
  <c r="N58" i="172"/>
  <c r="N58" i="174"/>
  <c r="N59" i="171"/>
  <c r="N59" i="178"/>
  <c r="N58" i="177"/>
  <c r="N58" i="181"/>
  <c r="N58" i="183"/>
  <c r="N59" i="185"/>
  <c r="N59" i="186"/>
  <c r="N53" i="192"/>
  <c r="N61" i="207"/>
  <c r="N50" i="228"/>
  <c r="N56" i="232"/>
  <c r="N55" i="236"/>
  <c r="N55" i="356"/>
  <c r="N61" i="228"/>
  <c r="N69" i="184"/>
  <c r="L84" i="104"/>
  <c r="N78" i="367"/>
  <c r="L85" i="367" s="1"/>
  <c r="N79" i="344"/>
  <c r="L86" i="344" s="1"/>
  <c r="N54" i="45"/>
  <c r="N54" i="35"/>
  <c r="N54" i="84"/>
  <c r="N58" i="180"/>
  <c r="N55" i="335"/>
  <c r="L84" i="119"/>
  <c r="N54" i="79"/>
  <c r="L84" i="76"/>
  <c r="L83" i="119"/>
  <c r="N54" i="68"/>
  <c r="N55" i="295"/>
  <c r="N43" i="38"/>
  <c r="N43" i="37"/>
  <c r="N43" i="42"/>
  <c r="L84" i="47"/>
  <c r="N43" i="48"/>
  <c r="N43" i="18"/>
  <c r="N43" i="49"/>
  <c r="N78" i="49" s="1"/>
  <c r="L84" i="49" s="1"/>
  <c r="N43" i="7"/>
  <c r="N78" i="7" s="1"/>
  <c r="N43" i="23"/>
  <c r="N43" i="306"/>
  <c r="N79" i="306" s="1"/>
  <c r="L86" i="352"/>
  <c r="L86" i="320"/>
  <c r="L84" i="320"/>
  <c r="N79" i="353"/>
  <c r="L85" i="353" s="1"/>
  <c r="L86" i="277"/>
  <c r="N79" i="336"/>
  <c r="L85" i="336" s="1"/>
  <c r="N79" i="366"/>
  <c r="L85" i="366" s="1"/>
  <c r="N79" i="317"/>
  <c r="L84" i="317" s="1"/>
  <c r="N76" i="24"/>
  <c r="N42" i="24" s="1"/>
  <c r="N43" i="24" s="1"/>
  <c r="N78" i="24" s="1"/>
  <c r="N76" i="68"/>
  <c r="N41" i="68" s="1"/>
  <c r="N43" i="68" s="1"/>
  <c r="N76" i="101"/>
  <c r="N41" i="101" s="1"/>
  <c r="N43" i="101" s="1"/>
  <c r="N76" i="98"/>
  <c r="N41" i="98" s="1"/>
  <c r="N43" i="98" s="1"/>
  <c r="N76" i="107"/>
  <c r="N41" i="107" s="1"/>
  <c r="N43" i="107" s="1"/>
  <c r="N79" i="346"/>
  <c r="L86" i="346" s="1"/>
  <c r="N80" i="183"/>
  <c r="N46" i="183" s="1"/>
  <c r="N48" i="183" s="1"/>
  <c r="N87" i="246"/>
  <c r="N45" i="246" s="1"/>
  <c r="N47" i="246" s="1"/>
  <c r="N76" i="231"/>
  <c r="N40" i="231" s="1"/>
  <c r="N42" i="231" s="1"/>
  <c r="N76" i="243"/>
  <c r="N40" i="243" s="1"/>
  <c r="N42" i="243" s="1"/>
  <c r="N77" i="328"/>
  <c r="N41" i="328" s="1"/>
  <c r="N43" i="328" s="1"/>
  <c r="N79" i="328" s="1"/>
  <c r="L83" i="124"/>
  <c r="N54" i="42"/>
  <c r="N54" i="80"/>
  <c r="N54" i="81"/>
  <c r="N54" i="242"/>
  <c r="L85" i="320"/>
  <c r="L83" i="76"/>
  <c r="L85" i="225"/>
  <c r="L85" i="124"/>
  <c r="L84" i="340"/>
  <c r="N58" i="248"/>
  <c r="L85" i="360"/>
  <c r="N63" i="252"/>
  <c r="L85" i="125"/>
  <c r="L83" i="125"/>
  <c r="L83" i="304"/>
  <c r="L84" i="304"/>
  <c r="N59" i="155"/>
  <c r="N59" i="162"/>
  <c r="N54" i="38"/>
  <c r="N54" i="39"/>
  <c r="L84" i="360"/>
  <c r="N55" i="50"/>
  <c r="N54" i="43"/>
  <c r="L85" i="343"/>
  <c r="L86" i="343"/>
  <c r="L84" i="339"/>
  <c r="L86" i="339"/>
  <c r="L84" i="116"/>
  <c r="L83" i="116"/>
  <c r="N54" i="36"/>
  <c r="L84" i="327"/>
  <c r="N54" i="71"/>
  <c r="N54" i="82"/>
  <c r="L84" i="114"/>
  <c r="L85" i="114"/>
  <c r="N54" i="37"/>
  <c r="L85" i="110"/>
  <c r="L84" i="110"/>
  <c r="L83" i="122"/>
  <c r="L84" i="122"/>
  <c r="N54" i="86"/>
  <c r="N54" i="98"/>
  <c r="L84" i="115"/>
  <c r="L83" i="115"/>
  <c r="L85" i="115"/>
  <c r="L83" i="123"/>
  <c r="L84" i="123"/>
  <c r="N54" i="34"/>
  <c r="N54" i="44"/>
  <c r="L85" i="123"/>
  <c r="L85" i="121"/>
  <c r="L83" i="121"/>
  <c r="L84" i="226"/>
  <c r="L85" i="226"/>
  <c r="L83" i="303"/>
  <c r="L84" i="303"/>
  <c r="N54" i="40"/>
  <c r="L83" i="110"/>
  <c r="L83" i="77"/>
  <c r="L84" i="77"/>
  <c r="N54" i="85"/>
  <c r="N54" i="87"/>
  <c r="N61" i="221"/>
  <c r="N78" i="54" l="1"/>
  <c r="L85" i="54" s="1"/>
  <c r="N86" i="28"/>
  <c r="N88" i="28" s="1"/>
  <c r="D20" i="5" s="1"/>
  <c r="N71" i="254"/>
  <c r="I71" i="254"/>
  <c r="N71" i="240"/>
  <c r="N77" i="240" s="1"/>
  <c r="N41" i="240" s="1"/>
  <c r="N43" i="240" s="1"/>
  <c r="N79" i="240" s="1"/>
  <c r="L84" i="240" s="1"/>
  <c r="I71" i="240"/>
  <c r="N71" i="238"/>
  <c r="N77" i="238" s="1"/>
  <c r="N41" i="238" s="1"/>
  <c r="N43" i="238" s="1"/>
  <c r="N79" i="238" s="1"/>
  <c r="L86" i="238" s="1"/>
  <c r="I71" i="238"/>
  <c r="I72" i="335"/>
  <c r="N71" i="235"/>
  <c r="N77" i="235" s="1"/>
  <c r="N41" i="235" s="1"/>
  <c r="N43" i="235" s="1"/>
  <c r="I71" i="235"/>
  <c r="N79" i="279"/>
  <c r="N83" i="279" s="1"/>
  <c r="N46" i="279" s="1"/>
  <c r="N48" i="279" s="1"/>
  <c r="I79" i="279"/>
  <c r="N72" i="270"/>
  <c r="N78" i="270" s="1"/>
  <c r="N41" i="270" s="1"/>
  <c r="N43" i="270" s="1"/>
  <c r="I72" i="270"/>
  <c r="N69" i="305"/>
  <c r="N75" i="305" s="1"/>
  <c r="N41" i="305" s="1"/>
  <c r="N43" i="305" s="1"/>
  <c r="N77" i="305" s="1"/>
  <c r="L82" i="305" s="1"/>
  <c r="I69" i="305"/>
  <c r="N71" i="239"/>
  <c r="N77" i="239" s="1"/>
  <c r="N41" i="239" s="1"/>
  <c r="N43" i="239" s="1"/>
  <c r="N79" i="239" s="1"/>
  <c r="L85" i="239" s="1"/>
  <c r="I71" i="239"/>
  <c r="I71" i="237"/>
  <c r="N77" i="254"/>
  <c r="N41" i="254" s="1"/>
  <c r="N43" i="254" s="1"/>
  <c r="N79" i="254" s="1"/>
  <c r="N79" i="236"/>
  <c r="L84" i="236" s="1"/>
  <c r="N71" i="236"/>
  <c r="N77" i="236" s="1"/>
  <c r="N41" i="236" s="1"/>
  <c r="N43" i="236" s="1"/>
  <c r="I71" i="236"/>
  <c r="N72" i="334"/>
  <c r="N77" i="334" s="1"/>
  <c r="N41" i="334" s="1"/>
  <c r="N43" i="334" s="1"/>
  <c r="I72" i="334"/>
  <c r="L86" i="327"/>
  <c r="N78" i="94"/>
  <c r="L84" i="94" s="1"/>
  <c r="N78" i="26"/>
  <c r="N77" i="282"/>
  <c r="N81" i="282" s="1"/>
  <c r="N44" i="282" s="1"/>
  <c r="N46" i="282" s="1"/>
  <c r="N83" i="282" s="1"/>
  <c r="I77" i="282"/>
  <c r="N72" i="271"/>
  <c r="N78" i="271" s="1"/>
  <c r="N41" i="271" s="1"/>
  <c r="N43" i="271" s="1"/>
  <c r="N80" i="271" s="1"/>
  <c r="I72" i="271"/>
  <c r="N71" i="295"/>
  <c r="N77" i="295" s="1"/>
  <c r="N41" i="295" s="1"/>
  <c r="N43" i="295" s="1"/>
  <c r="I71" i="295"/>
  <c r="N70" i="12"/>
  <c r="N76" i="12" s="1"/>
  <c r="N42" i="12" s="1"/>
  <c r="N43" i="12" s="1"/>
  <c r="N78" i="12" s="1"/>
  <c r="L84" i="12" s="1"/>
  <c r="I70" i="12"/>
  <c r="N71" i="362"/>
  <c r="N77" i="362" s="1"/>
  <c r="N41" i="362" s="1"/>
  <c r="N43" i="362" s="1"/>
  <c r="N79" i="362" s="1"/>
  <c r="L85" i="362" s="1"/>
  <c r="I71" i="362"/>
  <c r="N79" i="296"/>
  <c r="L85" i="296" s="1"/>
  <c r="I72" i="359"/>
  <c r="N72" i="359"/>
  <c r="N77" i="359" s="1"/>
  <c r="N41" i="359" s="1"/>
  <c r="N43" i="359" s="1"/>
  <c r="N79" i="359" s="1"/>
  <c r="L84" i="359" s="1"/>
  <c r="N86" i="113"/>
  <c r="N88" i="113" s="1"/>
  <c r="D103" i="5" s="1"/>
  <c r="N79" i="334"/>
  <c r="L85" i="334" s="1"/>
  <c r="N77" i="329"/>
  <c r="N41" i="329" s="1"/>
  <c r="N43" i="329" s="1"/>
  <c r="N79" i="329" s="1"/>
  <c r="L84" i="329" s="1"/>
  <c r="I72" i="357"/>
  <c r="N72" i="357"/>
  <c r="N77" i="357" s="1"/>
  <c r="N41" i="357" s="1"/>
  <c r="N43" i="357" s="1"/>
  <c r="N79" i="357" s="1"/>
  <c r="N71" i="364"/>
  <c r="N77" i="364" s="1"/>
  <c r="N41" i="364" s="1"/>
  <c r="N43" i="364" s="1"/>
  <c r="N79" i="364" s="1"/>
  <c r="L84" i="364" s="1"/>
  <c r="I71" i="364"/>
  <c r="N78" i="15"/>
  <c r="N86" i="117"/>
  <c r="N88" i="117" s="1"/>
  <c r="D107" i="5" s="1"/>
  <c r="N77" i="291"/>
  <c r="L82" i="291" s="1"/>
  <c r="I69" i="302"/>
  <c r="N72" i="351"/>
  <c r="N77" i="351" s="1"/>
  <c r="N41" i="351" s="1"/>
  <c r="N43" i="351" s="1"/>
  <c r="N79" i="351" s="1"/>
  <c r="I72" i="351"/>
  <c r="I72" i="350"/>
  <c r="N72" i="350"/>
  <c r="N77" i="350" s="1"/>
  <c r="N41" i="350" s="1"/>
  <c r="N43" i="350" s="1"/>
  <c r="N79" i="350" s="1"/>
  <c r="L85" i="350" s="1"/>
  <c r="N78" i="30"/>
  <c r="L84" i="30" s="1"/>
  <c r="N71" i="329"/>
  <c r="I71" i="329"/>
  <c r="N71" i="342"/>
  <c r="N77" i="342" s="1"/>
  <c r="N41" i="342" s="1"/>
  <c r="N43" i="342" s="1"/>
  <c r="I71" i="342"/>
  <c r="N69" i="299"/>
  <c r="N75" i="299" s="1"/>
  <c r="N41" i="299" s="1"/>
  <c r="N43" i="299" s="1"/>
  <c r="N77" i="299" s="1"/>
  <c r="L83" i="299" s="1"/>
  <c r="I69" i="299"/>
  <c r="N78" i="23"/>
  <c r="N79" i="257"/>
  <c r="L84" i="257" s="1"/>
  <c r="N69" i="325"/>
  <c r="N75" i="325" s="1"/>
  <c r="N41" i="325" s="1"/>
  <c r="N43" i="325" s="1"/>
  <c r="N77" i="325" s="1"/>
  <c r="L84" i="325" s="1"/>
  <c r="I69" i="325"/>
  <c r="N72" i="311"/>
  <c r="N77" i="311" s="1"/>
  <c r="N41" i="311" s="1"/>
  <c r="N43" i="311" s="1"/>
  <c r="N79" i="311" s="1"/>
  <c r="L84" i="311" s="1"/>
  <c r="I72" i="311"/>
  <c r="N72" i="356"/>
  <c r="N77" i="356" s="1"/>
  <c r="N41" i="356" s="1"/>
  <c r="N43" i="356" s="1"/>
  <c r="N79" i="356" s="1"/>
  <c r="I72" i="356"/>
  <c r="N78" i="101"/>
  <c r="N78" i="29"/>
  <c r="N68" i="249"/>
  <c r="N83" i="249" s="1"/>
  <c r="L88" i="249" s="1"/>
  <c r="N77" i="292"/>
  <c r="L84" i="292" s="1"/>
  <c r="L85" i="348"/>
  <c r="L84" i="348"/>
  <c r="L84" i="250"/>
  <c r="N80" i="270"/>
  <c r="L85" i="270" s="1"/>
  <c r="N78" i="19"/>
  <c r="L84" i="19" s="1"/>
  <c r="L86" i="250"/>
  <c r="L84" i="253"/>
  <c r="N78" i="18"/>
  <c r="L84" i="18" s="1"/>
  <c r="L85" i="253"/>
  <c r="N43" i="137"/>
  <c r="N78" i="137" s="1"/>
  <c r="L83" i="137" s="1"/>
  <c r="L82" i="300"/>
  <c r="N79" i="315"/>
  <c r="L84" i="315" s="1"/>
  <c r="N77" i="302"/>
  <c r="L83" i="302" s="1"/>
  <c r="N79" i="333"/>
  <c r="L86" i="333" s="1"/>
  <c r="N79" i="335"/>
  <c r="L86" i="335" s="1"/>
  <c r="N78" i="61"/>
  <c r="L84" i="61" s="1"/>
  <c r="N77" i="309"/>
  <c r="L84" i="309" s="1"/>
  <c r="N79" i="262"/>
  <c r="L84" i="262" s="1"/>
  <c r="N79" i="264"/>
  <c r="L86" i="264" s="1"/>
  <c r="N85" i="279"/>
  <c r="L92" i="279" s="1"/>
  <c r="N79" i="363"/>
  <c r="L84" i="363" s="1"/>
  <c r="N78" i="83"/>
  <c r="L83" i="83" s="1"/>
  <c r="N79" i="312"/>
  <c r="L86" i="312" s="1"/>
  <c r="N78" i="21"/>
  <c r="L85" i="21" s="1"/>
  <c r="N79" i="314"/>
  <c r="L85" i="314" s="1"/>
  <c r="N79" i="354"/>
  <c r="L84" i="354" s="1"/>
  <c r="N79" i="318"/>
  <c r="L86" i="318" s="1"/>
  <c r="N79" i="256"/>
  <c r="L84" i="256" s="1"/>
  <c r="L84" i="371"/>
  <c r="L85" i="371"/>
  <c r="L86" i="371"/>
  <c r="N79" i="295"/>
  <c r="L84" i="295" s="1"/>
  <c r="L84" i="352"/>
  <c r="N87" i="352" s="1"/>
  <c r="N89" i="352" s="1"/>
  <c r="D304" i="5" s="1"/>
  <c r="N79" i="235"/>
  <c r="L85" i="235" s="1"/>
  <c r="N78" i="138"/>
  <c r="L85" i="138" s="1"/>
  <c r="N80" i="272"/>
  <c r="L87" i="272" s="1"/>
  <c r="L86" i="347"/>
  <c r="N79" i="237"/>
  <c r="L86" i="237" s="1"/>
  <c r="L85" i="32"/>
  <c r="L84" i="32"/>
  <c r="N77" i="294"/>
  <c r="N41" i="294" s="1"/>
  <c r="N43" i="294" s="1"/>
  <c r="N79" i="294" s="1"/>
  <c r="N81" i="280"/>
  <c r="N44" i="280" s="1"/>
  <c r="N46" i="280" s="1"/>
  <c r="N83" i="280" s="1"/>
  <c r="L88" i="280" s="1"/>
  <c r="L89" i="218"/>
  <c r="L88" i="218"/>
  <c r="L85" i="347"/>
  <c r="N87" i="347" s="1"/>
  <c r="N89" i="347" s="1"/>
  <c r="D300" i="5" s="1"/>
  <c r="N78" i="82"/>
  <c r="L83" i="82" s="1"/>
  <c r="L83" i="300"/>
  <c r="N85" i="300" s="1"/>
  <c r="N87" i="300" s="1"/>
  <c r="D256" i="5" s="1"/>
  <c r="L83" i="47"/>
  <c r="N86" i="47" s="1"/>
  <c r="N88" i="47" s="1"/>
  <c r="D39" i="5" s="1"/>
  <c r="L87" i="277"/>
  <c r="N88" i="277" s="1"/>
  <c r="N90" i="277" s="1"/>
  <c r="D235" i="5" s="1"/>
  <c r="N78" i="149"/>
  <c r="L85" i="149" s="1"/>
  <c r="N79" i="365"/>
  <c r="L85" i="365" s="1"/>
  <c r="N77" i="310"/>
  <c r="L82" i="310" s="1"/>
  <c r="N68" i="248"/>
  <c r="N83" i="248" s="1"/>
  <c r="L89" i="248" s="1"/>
  <c r="N79" i="258"/>
  <c r="L84" i="258" s="1"/>
  <c r="N77" i="287"/>
  <c r="L84" i="287" s="1"/>
  <c r="N76" i="14"/>
  <c r="N42" i="14" s="1"/>
  <c r="N43" i="14" s="1"/>
  <c r="N78" i="14" s="1"/>
  <c r="L83" i="14" s="1"/>
  <c r="N78" i="107"/>
  <c r="L83" i="107" s="1"/>
  <c r="N78" i="41"/>
  <c r="L83" i="41" s="1"/>
  <c r="L86" i="313"/>
  <c r="N83" i="267"/>
  <c r="L90" i="267" s="1"/>
  <c r="N77" i="286"/>
  <c r="L82" i="286" s="1"/>
  <c r="N77" i="285"/>
  <c r="L83" i="285" s="1"/>
  <c r="N82" i="179"/>
  <c r="L89" i="179" s="1"/>
  <c r="N77" i="301"/>
  <c r="L84" i="301" s="1"/>
  <c r="N77" i="293"/>
  <c r="L83" i="293" s="1"/>
  <c r="N86" i="64"/>
  <c r="N88" i="64" s="1"/>
  <c r="D55" i="5" s="1"/>
  <c r="N89" i="246"/>
  <c r="L95" i="246" s="1"/>
  <c r="N78" i="25"/>
  <c r="L83" i="25" s="1"/>
  <c r="N82" i="189"/>
  <c r="L87" i="189" s="1"/>
  <c r="N78" i="36"/>
  <c r="L84" i="36" s="1"/>
  <c r="N78" i="91"/>
  <c r="L85" i="91" s="1"/>
  <c r="N77" i="284"/>
  <c r="L84" i="284" s="1"/>
  <c r="N83" i="162"/>
  <c r="L89" i="162" s="1"/>
  <c r="N81" i="244"/>
  <c r="L88" i="244" s="1"/>
  <c r="N78" i="85"/>
  <c r="L83" i="85" s="1"/>
  <c r="N83" i="268"/>
  <c r="L88" i="268" s="1"/>
  <c r="N80" i="274"/>
  <c r="L85" i="274" s="1"/>
  <c r="N79" i="330"/>
  <c r="L85" i="330" s="1"/>
  <c r="N86" i="109"/>
  <c r="N88" i="109" s="1"/>
  <c r="D99" i="5" s="1"/>
  <c r="N77" i="297"/>
  <c r="L84" i="297" s="1"/>
  <c r="N79" i="150"/>
  <c r="L85" i="150" s="1"/>
  <c r="N88" i="281"/>
  <c r="N90" i="281" s="1"/>
  <c r="D238" i="5" s="1"/>
  <c r="N83" i="266"/>
  <c r="L88" i="266" s="1"/>
  <c r="N79" i="263"/>
  <c r="L86" i="263" s="1"/>
  <c r="N78" i="139"/>
  <c r="L83" i="139" s="1"/>
  <c r="N78" i="97"/>
  <c r="L84" i="97" s="1"/>
  <c r="N78" i="43"/>
  <c r="L84" i="43" s="1"/>
  <c r="N85" i="207"/>
  <c r="L90" i="207" s="1"/>
  <c r="N78" i="39"/>
  <c r="L84" i="39" s="1"/>
  <c r="L87" i="218"/>
  <c r="N78" i="144"/>
  <c r="L85" i="144" s="1"/>
  <c r="N83" i="178"/>
  <c r="L88" i="178" s="1"/>
  <c r="N78" i="142"/>
  <c r="L85" i="142" s="1"/>
  <c r="N79" i="342"/>
  <c r="L85" i="342" s="1"/>
  <c r="N78" i="84"/>
  <c r="L84" i="84" s="1"/>
  <c r="L84" i="16"/>
  <c r="L84" i="51"/>
  <c r="L85" i="51"/>
  <c r="L83" i="51"/>
  <c r="L85" i="321"/>
  <c r="L84" i="321"/>
  <c r="L85" i="95"/>
  <c r="L84" i="95"/>
  <c r="N78" i="145"/>
  <c r="L85" i="145" s="1"/>
  <c r="N78" i="96"/>
  <c r="L85" i="96" s="1"/>
  <c r="N78" i="143"/>
  <c r="L85" i="143" s="1"/>
  <c r="L84" i="57"/>
  <c r="N82" i="172"/>
  <c r="L88" i="172" s="1"/>
  <c r="N83" i="187"/>
  <c r="L89" i="187" s="1"/>
  <c r="N80" i="275"/>
  <c r="L86" i="275" s="1"/>
  <c r="L85" i="53"/>
  <c r="N83" i="171"/>
  <c r="L90" i="171" s="1"/>
  <c r="L83" i="57"/>
  <c r="L84" i="305"/>
  <c r="L86" i="321"/>
  <c r="L83" i="305"/>
  <c r="L86" i="354"/>
  <c r="N85" i="245"/>
  <c r="L91" i="245" s="1"/>
  <c r="L85" i="313"/>
  <c r="N87" i="313" s="1"/>
  <c r="N89" i="313" s="1"/>
  <c r="D269" i="5" s="1"/>
  <c r="N77" i="283"/>
  <c r="L82" i="283" s="1"/>
  <c r="L86" i="345"/>
  <c r="L84" i="289"/>
  <c r="N86" i="224"/>
  <c r="N88" i="224" s="1"/>
  <c r="D185" i="5" s="1"/>
  <c r="L83" i="70"/>
  <c r="L85" i="70"/>
  <c r="L86" i="353"/>
  <c r="L84" i="302"/>
  <c r="N86" i="112"/>
  <c r="N88" i="112" s="1"/>
  <c r="D102" i="5" s="1"/>
  <c r="N78" i="106"/>
  <c r="L85" i="106" s="1"/>
  <c r="N86" i="111"/>
  <c r="N88" i="111" s="1"/>
  <c r="D101" i="5" s="1"/>
  <c r="N82" i="188"/>
  <c r="L87" i="188" s="1"/>
  <c r="N83" i="170"/>
  <c r="L88" i="170" s="1"/>
  <c r="L85" i="322"/>
  <c r="N78" i="231"/>
  <c r="L84" i="231" s="1"/>
  <c r="L86" i="240"/>
  <c r="L84" i="322"/>
  <c r="L84" i="216"/>
  <c r="L85" i="240"/>
  <c r="L85" i="216"/>
  <c r="L84" i="355"/>
  <c r="L83" i="95"/>
  <c r="L84" i="307"/>
  <c r="N86" i="73"/>
  <c r="N88" i="73" s="1"/>
  <c r="D64" i="5" s="1"/>
  <c r="N86" i="118"/>
  <c r="N88" i="118" s="1"/>
  <c r="D108" i="5" s="1"/>
  <c r="L85" i="319"/>
  <c r="L86" i="319"/>
  <c r="L85" i="355"/>
  <c r="L82" i="229"/>
  <c r="L84" i="131"/>
  <c r="L85" i="359"/>
  <c r="L85" i="241"/>
  <c r="L84" i="366"/>
  <c r="L86" i="366"/>
  <c r="L86" i="359"/>
  <c r="L84" i="241"/>
  <c r="L84" i="299"/>
  <c r="L86" i="276"/>
  <c r="L84" i="353"/>
  <c r="L83" i="131"/>
  <c r="L85" i="66"/>
  <c r="N86" i="119"/>
  <c r="N88" i="119" s="1"/>
  <c r="D109" i="5" s="1"/>
  <c r="L84" i="66"/>
  <c r="L85" i="63"/>
  <c r="N86" i="225"/>
  <c r="N88" i="225" s="1"/>
  <c r="D186" i="5" s="1"/>
  <c r="N78" i="68"/>
  <c r="L84" i="68" s="1"/>
  <c r="N86" i="76"/>
  <c r="N88" i="76" s="1"/>
  <c r="D67" i="5" s="1"/>
  <c r="L84" i="367"/>
  <c r="N86" i="120"/>
  <c r="N88" i="120" s="1"/>
  <c r="D110" i="5" s="1"/>
  <c r="L83" i="367"/>
  <c r="N87" i="327"/>
  <c r="N89" i="327" s="1"/>
  <c r="D281" i="5" s="1"/>
  <c r="N78" i="135"/>
  <c r="L83" i="135" s="1"/>
  <c r="N78" i="243"/>
  <c r="L83" i="243" s="1"/>
  <c r="L81" i="229"/>
  <c r="N78" i="45"/>
  <c r="L83" i="45" s="1"/>
  <c r="N78" i="90"/>
  <c r="L83" i="90" s="1"/>
  <c r="N74" i="228"/>
  <c r="L79" i="228" s="1"/>
  <c r="N86" i="104"/>
  <c r="N88" i="104" s="1"/>
  <c r="D94" i="5" s="1"/>
  <c r="N82" i="177"/>
  <c r="L88" i="177" s="1"/>
  <c r="N78" i="35"/>
  <c r="L85" i="35" s="1"/>
  <c r="N78" i="79"/>
  <c r="L84" i="79" s="1"/>
  <c r="N87" i="360"/>
  <c r="N89" i="360" s="1"/>
  <c r="D311" i="5" s="1"/>
  <c r="L82" i="290"/>
  <c r="L83" i="290"/>
  <c r="L83" i="292"/>
  <c r="L83" i="65"/>
  <c r="N78" i="140"/>
  <c r="L85" i="140" s="1"/>
  <c r="L85" i="65"/>
  <c r="N87" i="343"/>
  <c r="N89" i="343" s="1"/>
  <c r="D296" i="5" s="1"/>
  <c r="L83" i="289"/>
  <c r="L84" i="251"/>
  <c r="L85" i="251"/>
  <c r="L85" i="276"/>
  <c r="N82" i="164"/>
  <c r="L87" i="164" s="1"/>
  <c r="N83" i="157"/>
  <c r="L90" i="157" s="1"/>
  <c r="N83" i="154"/>
  <c r="L88" i="154" s="1"/>
  <c r="L82" i="299"/>
  <c r="N86" i="220"/>
  <c r="L92" i="220" s="1"/>
  <c r="N78" i="88"/>
  <c r="L85" i="88" s="1"/>
  <c r="N77" i="298"/>
  <c r="L82" i="298" s="1"/>
  <c r="N78" i="147"/>
  <c r="L85" i="147" s="1"/>
  <c r="N77" i="75"/>
  <c r="L82" i="75" s="1"/>
  <c r="N80" i="48"/>
  <c r="L85" i="48" s="1"/>
  <c r="N82" i="174"/>
  <c r="L89" i="174" s="1"/>
  <c r="N78" i="89"/>
  <c r="L83" i="89" s="1"/>
  <c r="L83" i="94"/>
  <c r="L85" i="316"/>
  <c r="L84" i="323"/>
  <c r="N78" i="141"/>
  <c r="L85" i="141" s="1"/>
  <c r="N78" i="148"/>
  <c r="L83" i="148" s="1"/>
  <c r="N78" i="146"/>
  <c r="L85" i="146" s="1"/>
  <c r="N78" i="134"/>
  <c r="L83" i="134" s="1"/>
  <c r="L86" i="316"/>
  <c r="L84" i="63"/>
  <c r="L85" i="345"/>
  <c r="N83" i="186"/>
  <c r="L89" i="186" s="1"/>
  <c r="N83" i="158"/>
  <c r="L90" i="158" s="1"/>
  <c r="N83" i="182"/>
  <c r="L88" i="182" s="1"/>
  <c r="N82" i="160"/>
  <c r="L88" i="160" s="1"/>
  <c r="N77" i="192"/>
  <c r="L82" i="192" s="1"/>
  <c r="N93" i="260"/>
  <c r="L98" i="260" s="1"/>
  <c r="L84" i="310"/>
  <c r="N83" i="185"/>
  <c r="L89" i="185" s="1"/>
  <c r="L85" i="94"/>
  <c r="N87" i="340"/>
  <c r="N89" i="340" s="1"/>
  <c r="D294" i="5" s="1"/>
  <c r="N83" i="176"/>
  <c r="L89" i="176" s="1"/>
  <c r="N78" i="136"/>
  <c r="L85" i="136" s="1"/>
  <c r="N78" i="99"/>
  <c r="L84" i="99" s="1"/>
  <c r="N80" i="232"/>
  <c r="L86" i="232" s="1"/>
  <c r="N85" i="165"/>
  <c r="L90" i="165" s="1"/>
  <c r="L85" i="16"/>
  <c r="L83" i="213"/>
  <c r="N78" i="209"/>
  <c r="L84" i="209" s="1"/>
  <c r="N78" i="81"/>
  <c r="L84" i="81" s="1"/>
  <c r="N79" i="247"/>
  <c r="L86" i="247" s="1"/>
  <c r="N78" i="40"/>
  <c r="L85" i="40" s="1"/>
  <c r="L84" i="344"/>
  <c r="L86" i="363"/>
  <c r="L84" i="193"/>
  <c r="L86" i="193"/>
  <c r="L85" i="193"/>
  <c r="L84" i="31"/>
  <c r="L83" i="31"/>
  <c r="L86" i="272"/>
  <c r="L85" i="234"/>
  <c r="L85" i="67"/>
  <c r="L85" i="337"/>
  <c r="L84" i="337"/>
  <c r="L89" i="217"/>
  <c r="L87" i="217"/>
  <c r="L86" i="332"/>
  <c r="L84" i="332"/>
  <c r="L83" i="61"/>
  <c r="N78" i="42"/>
  <c r="L83" i="42" s="1"/>
  <c r="N85" i="221"/>
  <c r="L90" i="221" s="1"/>
  <c r="L85" i="55"/>
  <c r="L84" i="55"/>
  <c r="N78" i="44"/>
  <c r="L85" i="44" s="1"/>
  <c r="L85" i="214"/>
  <c r="L83" i="214"/>
  <c r="L84" i="214"/>
  <c r="N88" i="252"/>
  <c r="L95" i="252" s="1"/>
  <c r="L83" i="215"/>
  <c r="L83" i="67"/>
  <c r="L85" i="30"/>
  <c r="L85" i="215"/>
  <c r="L84" i="60"/>
  <c r="L83" i="60"/>
  <c r="L85" i="60"/>
  <c r="L84" i="127"/>
  <c r="L83" i="127"/>
  <c r="L82" i="127"/>
  <c r="L84" i="46"/>
  <c r="L85" i="46"/>
  <c r="L83" i="46"/>
  <c r="L84" i="308"/>
  <c r="L89" i="219"/>
  <c r="N83" i="155"/>
  <c r="L90" i="155" s="1"/>
  <c r="N82" i="184"/>
  <c r="L87" i="184" s="1"/>
  <c r="N78" i="22"/>
  <c r="L85" i="22" s="1"/>
  <c r="L82" i="74"/>
  <c r="N78" i="37"/>
  <c r="L84" i="37" s="1"/>
  <c r="L86" i="337"/>
  <c r="L84" i="33"/>
  <c r="L85" i="332"/>
  <c r="N78" i="86"/>
  <c r="L84" i="86" s="1"/>
  <c r="L84" i="102"/>
  <c r="L83" i="102"/>
  <c r="L85" i="102"/>
  <c r="L84" i="208"/>
  <c r="L85" i="208"/>
  <c r="L83" i="208"/>
  <c r="L84" i="212"/>
  <c r="L85" i="212"/>
  <c r="L83" i="212"/>
  <c r="L83" i="103"/>
  <c r="L84" i="103"/>
  <c r="L86" i="256"/>
  <c r="L85" i="258"/>
  <c r="L86" i="307"/>
  <c r="L85" i="265"/>
  <c r="L83" i="100"/>
  <c r="L86" i="350"/>
  <c r="L85" i="344"/>
  <c r="L85" i="272"/>
  <c r="L85" i="108"/>
  <c r="L86" i="251"/>
  <c r="L84" i="100"/>
  <c r="L84" i="190"/>
  <c r="N78" i="105"/>
  <c r="L85" i="105" s="1"/>
  <c r="L84" i="265"/>
  <c r="L84" i="350"/>
  <c r="N78" i="38"/>
  <c r="L84" i="38" s="1"/>
  <c r="N78" i="87"/>
  <c r="L84" i="87" s="1"/>
  <c r="L86" i="365"/>
  <c r="L82" i="190"/>
  <c r="L85" i="27"/>
  <c r="N78" i="242"/>
  <c r="L83" i="242" s="1"/>
  <c r="L83" i="19"/>
  <c r="L86" i="261"/>
  <c r="L83" i="53"/>
  <c r="N82" i="180"/>
  <c r="L89" i="180" s="1"/>
  <c r="L86" i="259"/>
  <c r="L84" i="74"/>
  <c r="N78" i="34"/>
  <c r="L85" i="34" s="1"/>
  <c r="L84" i="213"/>
  <c r="L84" i="259"/>
  <c r="L86" i="308"/>
  <c r="L83" i="108"/>
  <c r="L85" i="33"/>
  <c r="L84" i="261"/>
  <c r="L82" i="191"/>
  <c r="L85" i="59"/>
  <c r="L87" i="219"/>
  <c r="L85" i="129"/>
  <c r="N83" i="168"/>
  <c r="L90" i="168" s="1"/>
  <c r="L84" i="59"/>
  <c r="N78" i="71"/>
  <c r="L85" i="71" s="1"/>
  <c r="L84" i="130"/>
  <c r="L84" i="83"/>
  <c r="L85" i="273"/>
  <c r="L86" i="273"/>
  <c r="L83" i="130"/>
  <c r="L85" i="103"/>
  <c r="L85" i="306"/>
  <c r="L86" i="306"/>
  <c r="L84" i="306"/>
  <c r="L82" i="72"/>
  <c r="L83" i="72"/>
  <c r="L83" i="29"/>
  <c r="L84" i="29"/>
  <c r="L85" i="29"/>
  <c r="L83" i="27"/>
  <c r="L85" i="128"/>
  <c r="L86" i="334"/>
  <c r="L84" i="128"/>
  <c r="L84" i="334"/>
  <c r="L88" i="217"/>
  <c r="L84" i="191"/>
  <c r="L85" i="335"/>
  <c r="L85" i="12"/>
  <c r="L83" i="30"/>
  <c r="L83" i="129"/>
  <c r="L85" i="19"/>
  <c r="L83" i="12"/>
  <c r="N82" i="181"/>
  <c r="L89" i="181" s="1"/>
  <c r="N77" i="133"/>
  <c r="L82" i="133" s="1"/>
  <c r="L83" i="15"/>
  <c r="L84" i="15"/>
  <c r="L85" i="15"/>
  <c r="L85" i="56"/>
  <c r="L84" i="56"/>
  <c r="L83" i="56"/>
  <c r="L84" i="233"/>
  <c r="L85" i="233"/>
  <c r="L86" i="233"/>
  <c r="L85" i="236"/>
  <c r="L86" i="236"/>
  <c r="L85" i="49"/>
  <c r="L84" i="72"/>
  <c r="L80" i="227"/>
  <c r="L84" i="239"/>
  <c r="L84" i="234"/>
  <c r="L85" i="317"/>
  <c r="L83" i="49"/>
  <c r="N81" i="50"/>
  <c r="L86" i="317"/>
  <c r="N78" i="80"/>
  <c r="L85" i="80" s="1"/>
  <c r="N82" i="183"/>
  <c r="L89" i="183" s="1"/>
  <c r="L84" i="54"/>
  <c r="L84" i="331"/>
  <c r="L84" i="336"/>
  <c r="L83" i="54"/>
  <c r="L83" i="78"/>
  <c r="L84" i="78"/>
  <c r="L85" i="331"/>
  <c r="L86" i="336"/>
  <c r="L81" i="227"/>
  <c r="L86" i="239"/>
  <c r="N78" i="98"/>
  <c r="L84" i="98" s="1"/>
  <c r="L86" i="323"/>
  <c r="N87" i="320"/>
  <c r="N89" i="320" s="1"/>
  <c r="D276" i="5" s="1"/>
  <c r="N86" i="125"/>
  <c r="N88" i="125" s="1"/>
  <c r="D115" i="5" s="1"/>
  <c r="L82" i="292"/>
  <c r="N86" i="110"/>
  <c r="N88" i="110" s="1"/>
  <c r="D100" i="5" s="1"/>
  <c r="L85" i="25"/>
  <c r="L84" i="9"/>
  <c r="L85" i="9"/>
  <c r="L83" i="9"/>
  <c r="L85" i="23"/>
  <c r="L83" i="23"/>
  <c r="L84" i="23"/>
  <c r="L83" i="20"/>
  <c r="L84" i="20"/>
  <c r="L85" i="20"/>
  <c r="L83" i="17"/>
  <c r="L84" i="17"/>
  <c r="L85" i="17"/>
  <c r="L84" i="7"/>
  <c r="L83" i="7"/>
  <c r="L85" i="7"/>
  <c r="L84" i="328"/>
  <c r="L86" i="328"/>
  <c r="L85" i="328"/>
  <c r="L84" i="52"/>
  <c r="L85" i="52"/>
  <c r="L83" i="52"/>
  <c r="L84" i="101"/>
  <c r="L85" i="101"/>
  <c r="L83" i="101"/>
  <c r="L84" i="69"/>
  <c r="L85" i="69"/>
  <c r="L83" i="69"/>
  <c r="L83" i="132"/>
  <c r="L85" i="132"/>
  <c r="L84" i="132"/>
  <c r="L83" i="26"/>
  <c r="L84" i="26"/>
  <c r="L85" i="26"/>
  <c r="L84" i="346"/>
  <c r="L85" i="346"/>
  <c r="L86" i="364"/>
  <c r="L85" i="364"/>
  <c r="L83" i="58"/>
  <c r="L85" i="58"/>
  <c r="L84" i="58"/>
  <c r="L85" i="257"/>
  <c r="L86" i="257"/>
  <c r="L85" i="92"/>
  <c r="L84" i="92"/>
  <c r="L85" i="24"/>
  <c r="L84" i="24"/>
  <c r="L83" i="24"/>
  <c r="N86" i="114"/>
  <c r="N88" i="114" s="1"/>
  <c r="D104" i="5" s="1"/>
  <c r="N85" i="304"/>
  <c r="N87" i="304" s="1"/>
  <c r="D260" i="5" s="1"/>
  <c r="N86" i="124"/>
  <c r="N88" i="124" s="1"/>
  <c r="D113" i="5" s="1"/>
  <c r="N86" i="226"/>
  <c r="N88" i="226" s="1"/>
  <c r="D187" i="5" s="1"/>
  <c r="N86" i="115"/>
  <c r="N88" i="115" s="1"/>
  <c r="D106" i="5" s="1"/>
  <c r="N86" i="122"/>
  <c r="N88" i="122" s="1"/>
  <c r="D112" i="5" s="1"/>
  <c r="L85" i="36"/>
  <c r="N86" i="116"/>
  <c r="N88" i="116" s="1"/>
  <c r="D105" i="5" s="1"/>
  <c r="N86" i="121"/>
  <c r="N88" i="121" s="1"/>
  <c r="D111" i="5" s="1"/>
  <c r="N87" i="339"/>
  <c r="N89" i="339" s="1"/>
  <c r="D292" i="5" s="1"/>
  <c r="N86" i="77"/>
  <c r="N88" i="77" s="1"/>
  <c r="D68" i="5" s="1"/>
  <c r="N85" i="303"/>
  <c r="N87" i="303" s="1"/>
  <c r="D259" i="5" s="1"/>
  <c r="L84" i="85"/>
  <c r="L85" i="85"/>
  <c r="N86" i="123"/>
  <c r="N88" i="123" s="1"/>
  <c r="D114" i="5" s="1"/>
  <c r="L86" i="357" l="1"/>
  <c r="L85" i="357"/>
  <c r="L86" i="254"/>
  <c r="L84" i="254"/>
  <c r="L85" i="254"/>
  <c r="N86" i="32"/>
  <c r="N88" i="32" s="1"/>
  <c r="D24" i="5" s="1"/>
  <c r="N87" i="348"/>
  <c r="N89" i="348" s="1"/>
  <c r="D301" i="5" s="1"/>
  <c r="L83" i="309"/>
  <c r="L85" i="333"/>
  <c r="N87" i="250"/>
  <c r="N89" i="250" s="1"/>
  <c r="D210" i="5" s="1"/>
  <c r="L86" i="314"/>
  <c r="L85" i="271"/>
  <c r="L86" i="271"/>
  <c r="L87" i="271"/>
  <c r="L85" i="351"/>
  <c r="L86" i="351"/>
  <c r="L84" i="351"/>
  <c r="L85" i="356"/>
  <c r="L84" i="356"/>
  <c r="L86" i="356"/>
  <c r="L85" i="14"/>
  <c r="L85" i="61"/>
  <c r="N87" i="371"/>
  <c r="N89" i="371" s="1"/>
  <c r="D293" i="5" s="1"/>
  <c r="L84" i="14"/>
  <c r="L84" i="296"/>
  <c r="L86" i="296"/>
  <c r="L83" i="21"/>
  <c r="L84" i="335"/>
  <c r="L84" i="291"/>
  <c r="L84" i="21"/>
  <c r="L84" i="285"/>
  <c r="L83" i="291"/>
  <c r="N87" i="253"/>
  <c r="N89" i="253" s="1"/>
  <c r="D213" i="5" s="1"/>
  <c r="L84" i="138"/>
  <c r="L84" i="264"/>
  <c r="L84" i="238"/>
  <c r="L84" i="286"/>
  <c r="L96" i="246"/>
  <c r="L86" i="270"/>
  <c r="N88" i="270" s="1"/>
  <c r="N90" i="270" s="1"/>
  <c r="D228" i="5" s="1"/>
  <c r="L89" i="266"/>
  <c r="L85" i="237"/>
  <c r="L85" i="238"/>
  <c r="L85" i="256"/>
  <c r="N87" i="256" s="1"/>
  <c r="N89" i="256" s="1"/>
  <c r="D215" i="5" s="1"/>
  <c r="L85" i="315"/>
  <c r="L90" i="266"/>
  <c r="L85" i="363"/>
  <c r="N87" i="363" s="1"/>
  <c r="N89" i="363" s="1"/>
  <c r="D313" i="5" s="1"/>
  <c r="L84" i="365"/>
  <c r="N87" i="365" s="1"/>
  <c r="N89" i="365" s="1"/>
  <c r="D315" i="5" s="1"/>
  <c r="L85" i="264"/>
  <c r="L91" i="279"/>
  <c r="L87" i="270"/>
  <c r="L90" i="279"/>
  <c r="N93" i="279" s="1"/>
  <c r="N95" i="279" s="1"/>
  <c r="D236" i="5" s="1"/>
  <c r="L84" i="357"/>
  <c r="L84" i="333"/>
  <c r="L94" i="246"/>
  <c r="L88" i="189"/>
  <c r="L85" i="83"/>
  <c r="N86" i="83" s="1"/>
  <c r="N88" i="83" s="1"/>
  <c r="D74" i="5" s="1"/>
  <c r="L83" i="310"/>
  <c r="N85" i="310" s="1"/>
  <c r="N87" i="310" s="1"/>
  <c r="D266" i="5" s="1"/>
  <c r="L86" i="315"/>
  <c r="L82" i="302"/>
  <c r="N85" i="302" s="1"/>
  <c r="N87" i="302" s="1"/>
  <c r="L83" i="18"/>
  <c r="L86" i="262"/>
  <c r="L85" i="18"/>
  <c r="L85" i="262"/>
  <c r="N87" i="262" s="1"/>
  <c r="N89" i="262" s="1"/>
  <c r="D221" i="5" s="1"/>
  <c r="L82" i="309"/>
  <c r="L86" i="150"/>
  <c r="L84" i="235"/>
  <c r="L86" i="235"/>
  <c r="N86" i="67"/>
  <c r="N88" i="67" s="1"/>
  <c r="D58" i="5" s="1"/>
  <c r="L82" i="287"/>
  <c r="L85" i="312"/>
  <c r="L83" i="287"/>
  <c r="N85" i="287" s="1"/>
  <c r="N87" i="287" s="1"/>
  <c r="D244" i="5" s="1"/>
  <c r="L82" i="285"/>
  <c r="L84" i="312"/>
  <c r="L83" i="91"/>
  <c r="L87" i="179"/>
  <c r="L86" i="295"/>
  <c r="L85" i="295"/>
  <c r="L88" i="179"/>
  <c r="L84" i="314"/>
  <c r="N87" i="314" s="1"/>
  <c r="N89" i="314" s="1"/>
  <c r="D270" i="5" s="1"/>
  <c r="L85" i="354"/>
  <c r="N87" i="354" s="1"/>
  <c r="N89" i="354" s="1"/>
  <c r="D306" i="5" s="1"/>
  <c r="L84" i="318"/>
  <c r="L85" i="318"/>
  <c r="L83" i="149"/>
  <c r="L85" i="294"/>
  <c r="L86" i="294"/>
  <c r="N86" i="57"/>
  <c r="N88" i="57" s="1"/>
  <c r="D53" i="5" s="1"/>
  <c r="L84" i="150"/>
  <c r="N86" i="16"/>
  <c r="N88" i="16" s="1"/>
  <c r="D8" i="5" s="1"/>
  <c r="L84" i="82"/>
  <c r="L88" i="162"/>
  <c r="L84" i="107"/>
  <c r="L84" i="41"/>
  <c r="L89" i="189"/>
  <c r="L83" i="284"/>
  <c r="L84" i="294"/>
  <c r="L83" i="286"/>
  <c r="N85" i="286" s="1"/>
  <c r="N87" i="286" s="1"/>
  <c r="D243" i="5" s="1"/>
  <c r="L86" i="258"/>
  <c r="N87" i="258" s="1"/>
  <c r="N89" i="258" s="1"/>
  <c r="D217" i="5" s="1"/>
  <c r="L83" i="138"/>
  <c r="N86" i="138" s="1"/>
  <c r="N88" i="138" s="1"/>
  <c r="D129" i="5" s="1"/>
  <c r="L84" i="149"/>
  <c r="L92" i="207"/>
  <c r="L84" i="293"/>
  <c r="L90" i="268"/>
  <c r="L83" i="301"/>
  <c r="L82" i="301"/>
  <c r="N90" i="218"/>
  <c r="N92" i="218" s="1"/>
  <c r="D180" i="5" s="1"/>
  <c r="L90" i="162"/>
  <c r="L85" i="41"/>
  <c r="L82" i="293"/>
  <c r="L83" i="43"/>
  <c r="L83" i="68"/>
  <c r="L84" i="237"/>
  <c r="L91" i="207"/>
  <c r="L85" i="43"/>
  <c r="L85" i="107"/>
  <c r="L83" i="84"/>
  <c r="L85" i="82"/>
  <c r="L89" i="267"/>
  <c r="L82" i="284"/>
  <c r="N85" i="284" s="1"/>
  <c r="N87" i="284" s="1"/>
  <c r="D241" i="5" s="1"/>
  <c r="L84" i="25"/>
  <c r="N86" i="25" s="1"/>
  <c r="N88" i="25" s="1"/>
  <c r="D17" i="5" s="1"/>
  <c r="L83" i="297"/>
  <c r="L86" i="342"/>
  <c r="L88" i="267"/>
  <c r="N87" i="321"/>
  <c r="N89" i="321" s="1"/>
  <c r="D277" i="5" s="1"/>
  <c r="N86" i="30"/>
  <c r="N88" i="30" s="1"/>
  <c r="D22" i="5" s="1"/>
  <c r="L84" i="91"/>
  <c r="L87" i="244"/>
  <c r="L87" i="180"/>
  <c r="N86" i="70"/>
  <c r="N88" i="70" s="1"/>
  <c r="D61" i="5" s="1"/>
  <c r="L83" i="36"/>
  <c r="N86" i="36" s="1"/>
  <c r="N88" i="36" s="1"/>
  <c r="D27" i="5" s="1"/>
  <c r="L86" i="330"/>
  <c r="L84" i="330"/>
  <c r="L83" i="142"/>
  <c r="N86" i="51"/>
  <c r="N88" i="51" s="1"/>
  <c r="D43" i="5" s="1"/>
  <c r="N86" i="19"/>
  <c r="N88" i="19" s="1"/>
  <c r="D11" i="5" s="1"/>
  <c r="L85" i="84"/>
  <c r="L82" i="297"/>
  <c r="L86" i="244"/>
  <c r="N85" i="305"/>
  <c r="N87" i="305" s="1"/>
  <c r="D261" i="5" s="1"/>
  <c r="L87" i="274"/>
  <c r="L85" i="263"/>
  <c r="L89" i="268"/>
  <c r="L84" i="22"/>
  <c r="L86" i="362"/>
  <c r="L84" i="362"/>
  <c r="L84" i="283"/>
  <c r="L86" i="274"/>
  <c r="L85" i="97"/>
  <c r="L83" i="97"/>
  <c r="L84" i="342"/>
  <c r="L90" i="187"/>
  <c r="N85" i="191"/>
  <c r="N87" i="191" s="1"/>
  <c r="D171" i="5" s="1"/>
  <c r="L90" i="178"/>
  <c r="L88" i="187"/>
  <c r="L84" i="144"/>
  <c r="L84" i="143"/>
  <c r="L85" i="135"/>
  <c r="N86" i="216"/>
  <c r="N88" i="216" s="1"/>
  <c r="D178" i="5" s="1"/>
  <c r="N87" i="322"/>
  <c r="N89" i="322" s="1"/>
  <c r="D278" i="5" s="1"/>
  <c r="L89" i="280"/>
  <c r="L84" i="263"/>
  <c r="L90" i="280"/>
  <c r="L84" i="142"/>
  <c r="L84" i="139"/>
  <c r="L87" i="172"/>
  <c r="L89" i="172"/>
  <c r="L85" i="139"/>
  <c r="L85" i="39"/>
  <c r="L83" i="39"/>
  <c r="L88" i="171"/>
  <c r="L83" i="96"/>
  <c r="L85" i="99"/>
  <c r="L89" i="171"/>
  <c r="L84" i="96"/>
  <c r="N87" i="333"/>
  <c r="N89" i="333" s="1"/>
  <c r="D287" i="5" s="1"/>
  <c r="N86" i="94"/>
  <c r="N88" i="94" s="1"/>
  <c r="D84" i="5" s="1"/>
  <c r="L83" i="144"/>
  <c r="L83" i="283"/>
  <c r="L88" i="188"/>
  <c r="L86" i="311"/>
  <c r="L89" i="164"/>
  <c r="L89" i="178"/>
  <c r="L88" i="164"/>
  <c r="L89" i="188"/>
  <c r="L83" i="143"/>
  <c r="N86" i="143" s="1"/>
  <c r="N88" i="143" s="1"/>
  <c r="D141" i="5" s="1"/>
  <c r="L91" i="220"/>
  <c r="L93" i="220"/>
  <c r="L85" i="311"/>
  <c r="N87" i="311" s="1"/>
  <c r="N89" i="311" s="1"/>
  <c r="D267" i="5" s="1"/>
  <c r="N86" i="55"/>
  <c r="N88" i="55" s="1"/>
  <c r="D47" i="5" s="1"/>
  <c r="L85" i="231"/>
  <c r="L99" i="260"/>
  <c r="N87" i="241"/>
  <c r="N89" i="241" s="1"/>
  <c r="D201" i="5" s="1"/>
  <c r="L84" i="145"/>
  <c r="N86" i="31"/>
  <c r="N88" i="31" s="1"/>
  <c r="D23" i="5" s="1"/>
  <c r="N87" i="296"/>
  <c r="N89" i="296" s="1"/>
  <c r="D252" i="5" s="1"/>
  <c r="L83" i="231"/>
  <c r="L90" i="245"/>
  <c r="N86" i="53"/>
  <c r="N88" i="53" s="1"/>
  <c r="D45" i="5" s="1"/>
  <c r="L83" i="145"/>
  <c r="L83" i="37"/>
  <c r="L100" i="260"/>
  <c r="L92" i="245"/>
  <c r="L85" i="275"/>
  <c r="N86" i="95"/>
  <c r="N88" i="95" s="1"/>
  <c r="D85" i="5" s="1"/>
  <c r="N87" i="353"/>
  <c r="N89" i="353" s="1"/>
  <c r="D305" i="5" s="1"/>
  <c r="N86" i="12"/>
  <c r="N88" i="12" s="1"/>
  <c r="D5" i="5" s="1"/>
  <c r="L87" i="275"/>
  <c r="N87" i="319"/>
  <c r="N89" i="319" s="1"/>
  <c r="D275" i="5" s="1"/>
  <c r="N85" i="289"/>
  <c r="N87" i="289" s="1"/>
  <c r="D245" i="5" s="1"/>
  <c r="L83" i="325"/>
  <c r="N87" i="366"/>
  <c r="N89" i="366" s="1"/>
  <c r="D316" i="5" s="1"/>
  <c r="N87" i="355"/>
  <c r="N89" i="355" s="1"/>
  <c r="D307" i="5" s="1"/>
  <c r="L82" i="325"/>
  <c r="L85" i="329"/>
  <c r="L86" i="329"/>
  <c r="L84" i="106"/>
  <c r="N87" i="240"/>
  <c r="N89" i="240" s="1"/>
  <c r="D200" i="5" s="1"/>
  <c r="L83" i="106"/>
  <c r="L84" i="136"/>
  <c r="L88" i="184"/>
  <c r="L90" i="185"/>
  <c r="L90" i="170"/>
  <c r="L84" i="105"/>
  <c r="L89" i="170"/>
  <c r="L84" i="75"/>
  <c r="L83" i="75"/>
  <c r="N87" i="323"/>
  <c r="N89" i="323" s="1"/>
  <c r="D279" i="5" s="1"/>
  <c r="N87" i="345"/>
  <c r="N89" i="345" s="1"/>
  <c r="D298" i="5" s="1"/>
  <c r="N87" i="357"/>
  <c r="N89" i="357" s="1"/>
  <c r="D309" i="5" s="1"/>
  <c r="L89" i="184"/>
  <c r="L88" i="174"/>
  <c r="L83" i="35"/>
  <c r="L87" i="174"/>
  <c r="L85" i="148"/>
  <c r="N86" i="65"/>
  <c r="N88" i="65" s="1"/>
  <c r="D56" i="5" s="1"/>
  <c r="N86" i="63"/>
  <c r="N88" i="63" s="1"/>
  <c r="D54" i="5" s="1"/>
  <c r="N88" i="276"/>
  <c r="N90" i="276" s="1"/>
  <c r="D234" i="5" s="1"/>
  <c r="L84" i="148"/>
  <c r="N87" i="316"/>
  <c r="N89" i="316" s="1"/>
  <c r="D272" i="5" s="1"/>
  <c r="N85" i="291"/>
  <c r="N87" i="291" s="1"/>
  <c r="D247" i="5" s="1"/>
  <c r="L81" i="228"/>
  <c r="N86" i="131"/>
  <c r="N88" i="131" s="1"/>
  <c r="D122" i="5" s="1"/>
  <c r="L84" i="192"/>
  <c r="N87" i="254"/>
  <c r="N89" i="254" s="1"/>
  <c r="D214" i="5" s="1"/>
  <c r="N85" i="299"/>
  <c r="N87" i="299" s="1"/>
  <c r="D255" i="5" s="1"/>
  <c r="N86" i="66"/>
  <c r="N88" i="66" s="1"/>
  <c r="D57" i="5" s="1"/>
  <c r="N83" i="229"/>
  <c r="N85" i="229" s="1"/>
  <c r="D190" i="5" s="1"/>
  <c r="L85" i="81"/>
  <c r="L89" i="154"/>
  <c r="L85" i="232"/>
  <c r="L84" i="135"/>
  <c r="N87" i="295"/>
  <c r="N89" i="295" s="1"/>
  <c r="D251" i="5" s="1"/>
  <c r="L83" i="192"/>
  <c r="N86" i="367"/>
  <c r="N88" i="367" s="1"/>
  <c r="D317" i="5" s="1"/>
  <c r="L87" i="48"/>
  <c r="L84" i="133"/>
  <c r="L85" i="68"/>
  <c r="N87" i="251"/>
  <c r="N89" i="251" s="1"/>
  <c r="D211" i="5" s="1"/>
  <c r="L84" i="35"/>
  <c r="L84" i="140"/>
  <c r="L92" i="221"/>
  <c r="L83" i="81"/>
  <c r="L90" i="154"/>
  <c r="L84" i="141"/>
  <c r="N87" i="307"/>
  <c r="N89" i="307" s="1"/>
  <c r="D263" i="5" s="1"/>
  <c r="L83" i="140"/>
  <c r="N87" i="359"/>
  <c r="N89" i="359" s="1"/>
  <c r="D310" i="5" s="1"/>
  <c r="L83" i="141"/>
  <c r="L87" i="232"/>
  <c r="L83" i="79"/>
  <c r="N90" i="219"/>
  <c r="N92" i="219" s="1"/>
  <c r="D181" i="5" s="1"/>
  <c r="N87" i="317"/>
  <c r="N89" i="317" s="1"/>
  <c r="D273" i="5" s="1"/>
  <c r="L89" i="249"/>
  <c r="N87" i="350"/>
  <c r="N89" i="350" s="1"/>
  <c r="D302" i="5" s="1"/>
  <c r="N86" i="61"/>
  <c r="N88" i="61" s="1"/>
  <c r="D52" i="5" s="1"/>
  <c r="L85" i="79"/>
  <c r="L90" i="249"/>
  <c r="L84" i="45"/>
  <c r="L86" i="48"/>
  <c r="L84" i="147"/>
  <c r="L83" i="147"/>
  <c r="L85" i="37"/>
  <c r="L87" i="160"/>
  <c r="L85" i="45"/>
  <c r="L87" i="177"/>
  <c r="L83" i="209"/>
  <c r="L83" i="298"/>
  <c r="L89" i="182"/>
  <c r="L85" i="86"/>
  <c r="L83" i="86"/>
  <c r="L89" i="177"/>
  <c r="L85" i="209"/>
  <c r="L85" i="137"/>
  <c r="L84" i="298"/>
  <c r="L84" i="137"/>
  <c r="L90" i="182"/>
  <c r="L89" i="160"/>
  <c r="N87" i="335"/>
  <c r="N89" i="335" s="1"/>
  <c r="D289" i="5" s="1"/>
  <c r="L91" i="221"/>
  <c r="N85" i="292"/>
  <c r="N87" i="292" s="1"/>
  <c r="D248" i="5" s="1"/>
  <c r="L84" i="242"/>
  <c r="L85" i="134"/>
  <c r="L83" i="136"/>
  <c r="L84" i="243"/>
  <c r="L83" i="146"/>
  <c r="L84" i="44"/>
  <c r="L83" i="44"/>
  <c r="L94" i="252"/>
  <c r="L85" i="243"/>
  <c r="L85" i="89"/>
  <c r="N87" i="265"/>
  <c r="N89" i="265" s="1"/>
  <c r="D224" i="5" s="1"/>
  <c r="N87" i="344"/>
  <c r="N89" i="344" s="1"/>
  <c r="D297" i="5" s="1"/>
  <c r="L85" i="242"/>
  <c r="L93" i="252"/>
  <c r="N85" i="78"/>
  <c r="N87" i="78" s="1"/>
  <c r="D69" i="5" s="1"/>
  <c r="L84" i="88"/>
  <c r="L88" i="186"/>
  <c r="L80" i="228"/>
  <c r="L88" i="185"/>
  <c r="L83" i="88"/>
  <c r="L90" i="186"/>
  <c r="N86" i="129"/>
  <c r="N88" i="129" s="1"/>
  <c r="D118" i="5" s="1"/>
  <c r="L88" i="157"/>
  <c r="L89" i="157"/>
  <c r="L84" i="134"/>
  <c r="N91" i="268"/>
  <c r="N93" i="268" s="1"/>
  <c r="D227" i="5" s="1"/>
  <c r="N85" i="290"/>
  <c r="N87" i="290" s="1"/>
  <c r="D246" i="5" s="1"/>
  <c r="L88" i="158"/>
  <c r="L84" i="90"/>
  <c r="L83" i="99"/>
  <c r="L89" i="158"/>
  <c r="N86" i="234"/>
  <c r="N88" i="234" s="1"/>
  <c r="D194" i="5" s="1"/>
  <c r="L85" i="90"/>
  <c r="L84" i="40"/>
  <c r="L90" i="176"/>
  <c r="L85" i="42"/>
  <c r="N86" i="213"/>
  <c r="N88" i="213" s="1"/>
  <c r="D175" i="5" s="1"/>
  <c r="L84" i="34"/>
  <c r="L87" i="183"/>
  <c r="L92" i="165"/>
  <c r="L84" i="146"/>
  <c r="L91" i="165"/>
  <c r="L83" i="34"/>
  <c r="N88" i="272"/>
  <c r="N90" i="272" s="1"/>
  <c r="D230" i="5" s="1"/>
  <c r="L83" i="40"/>
  <c r="L88" i="180"/>
  <c r="L88" i="176"/>
  <c r="L84" i="89"/>
  <c r="N85" i="74"/>
  <c r="N87" i="74" s="1"/>
  <c r="D65" i="5" s="1"/>
  <c r="N86" i="214"/>
  <c r="N88" i="214" s="1"/>
  <c r="D176" i="5" s="1"/>
  <c r="N87" i="193"/>
  <c r="N89" i="193" s="1"/>
  <c r="D173" i="5" s="1"/>
  <c r="N87" i="336"/>
  <c r="N89" i="336" s="1"/>
  <c r="D290" i="5" s="1"/>
  <c r="L83" i="133"/>
  <c r="N86" i="102"/>
  <c r="N88" i="102" s="1"/>
  <c r="D92" i="5" s="1"/>
  <c r="N86" i="33"/>
  <c r="N88" i="33" s="1"/>
  <c r="D25" i="5" s="1"/>
  <c r="N86" i="60"/>
  <c r="N88" i="60" s="1"/>
  <c r="D51" i="5" s="1"/>
  <c r="N87" i="332"/>
  <c r="N89" i="332" s="1"/>
  <c r="D286" i="5" s="1"/>
  <c r="L84" i="247"/>
  <c r="L85" i="247"/>
  <c r="L88" i="168"/>
  <c r="L90" i="248"/>
  <c r="L85" i="38"/>
  <c r="L88" i="155"/>
  <c r="L88" i="248"/>
  <c r="L85" i="87"/>
  <c r="N86" i="27"/>
  <c r="N88" i="27" s="1"/>
  <c r="D19" i="5" s="1"/>
  <c r="L83" i="87"/>
  <c r="L89" i="155"/>
  <c r="L89" i="168"/>
  <c r="N85" i="190"/>
  <c r="N87" i="190" s="1"/>
  <c r="D170" i="5" s="1"/>
  <c r="L84" i="42"/>
  <c r="N87" i="337"/>
  <c r="N89" i="337" s="1"/>
  <c r="D291" i="5" s="1"/>
  <c r="N87" i="308"/>
  <c r="N89" i="308" s="1"/>
  <c r="D264" i="5" s="1"/>
  <c r="N90" i="217"/>
  <c r="N92" i="217" s="1"/>
  <c r="D179" i="5" s="1"/>
  <c r="L87" i="181"/>
  <c r="N86" i="100"/>
  <c r="N88" i="100" s="1"/>
  <c r="D90" i="5" s="1"/>
  <c r="N86" i="46"/>
  <c r="N88" i="46" s="1"/>
  <c r="D38" i="5" s="1"/>
  <c r="N85" i="127"/>
  <c r="N87" i="127" s="1"/>
  <c r="D117" i="5" s="1"/>
  <c r="N86" i="215"/>
  <c r="N88" i="215" s="1"/>
  <c r="D177" i="5" s="1"/>
  <c r="L88" i="181"/>
  <c r="L85" i="98"/>
  <c r="N87" i="331"/>
  <c r="N89" i="331" s="1"/>
  <c r="D285" i="5" s="1"/>
  <c r="N86" i="49"/>
  <c r="N88" i="49" s="1"/>
  <c r="D41" i="5" s="1"/>
  <c r="N87" i="259"/>
  <c r="N89" i="259" s="1"/>
  <c r="D218" i="5" s="1"/>
  <c r="N87" i="261"/>
  <c r="N89" i="261" s="1"/>
  <c r="D220" i="5" s="1"/>
  <c r="L83" i="80"/>
  <c r="N87" i="306"/>
  <c r="N89" i="306" s="1"/>
  <c r="D262" i="5" s="1"/>
  <c r="L88" i="183"/>
  <c r="N86" i="103"/>
  <c r="N88" i="103" s="1"/>
  <c r="D93" i="5" s="1"/>
  <c r="N86" i="15"/>
  <c r="N88" i="15" s="1"/>
  <c r="D7" i="5" s="1"/>
  <c r="N88" i="273"/>
  <c r="N90" i="273" s="1"/>
  <c r="D231" i="5" s="1"/>
  <c r="L83" i="22"/>
  <c r="N86" i="212"/>
  <c r="N88" i="212" s="1"/>
  <c r="D174" i="5" s="1"/>
  <c r="N86" i="208"/>
  <c r="N88" i="208" s="1"/>
  <c r="D119" i="5" s="1"/>
  <c r="N82" i="227"/>
  <c r="N84" i="227" s="1"/>
  <c r="D188" i="5" s="1"/>
  <c r="N86" i="54"/>
  <c r="N88" i="54" s="1"/>
  <c r="D46" i="5" s="1"/>
  <c r="L83" i="105"/>
  <c r="L84" i="71"/>
  <c r="N87" i="334"/>
  <c r="N89" i="334" s="1"/>
  <c r="D288" i="5" s="1"/>
  <c r="L83" i="71"/>
  <c r="N86" i="128"/>
  <c r="N88" i="128" s="1"/>
  <c r="D120" i="5" s="1"/>
  <c r="L89" i="282"/>
  <c r="L88" i="282"/>
  <c r="L90" i="282"/>
  <c r="L84" i="80"/>
  <c r="L83" i="38"/>
  <c r="L83" i="98"/>
  <c r="N85" i="72"/>
  <c r="N87" i="72" s="1"/>
  <c r="D63" i="5" s="1"/>
  <c r="N86" i="59"/>
  <c r="N88" i="59" s="1"/>
  <c r="D50" i="5" s="1"/>
  <c r="N86" i="108"/>
  <c r="N88" i="108" s="1"/>
  <c r="D98" i="5" s="1"/>
  <c r="N87" i="236"/>
  <c r="N89" i="236" s="1"/>
  <c r="D196" i="5" s="1"/>
  <c r="N86" i="29"/>
  <c r="N88" i="29" s="1"/>
  <c r="D21" i="5" s="1"/>
  <c r="N86" i="130"/>
  <c r="N88" i="130" s="1"/>
  <c r="D121" i="5" s="1"/>
  <c r="L86" i="50"/>
  <c r="L88" i="50"/>
  <c r="L87" i="50"/>
  <c r="N87" i="239"/>
  <c r="N89" i="239" s="1"/>
  <c r="D199" i="5" s="1"/>
  <c r="N85" i="309"/>
  <c r="N87" i="309" s="1"/>
  <c r="D265" i="5" s="1"/>
  <c r="N86" i="14"/>
  <c r="N88" i="14" s="1"/>
  <c r="D6" i="5" s="1"/>
  <c r="N86" i="18"/>
  <c r="N88" i="18" s="1"/>
  <c r="D10" i="5" s="1"/>
  <c r="N87" i="233"/>
  <c r="N89" i="233" s="1"/>
  <c r="D193" i="5" s="1"/>
  <c r="N86" i="56"/>
  <c r="N88" i="56" s="1"/>
  <c r="D48" i="5" s="1"/>
  <c r="N87" i="257"/>
  <c r="N89" i="257" s="1"/>
  <c r="D216" i="5" s="1"/>
  <c r="N87" i="346"/>
  <c r="N89" i="346" s="1"/>
  <c r="D299" i="5" s="1"/>
  <c r="N88" i="271"/>
  <c r="N90" i="271" s="1"/>
  <c r="D229" i="5" s="1"/>
  <c r="N86" i="92"/>
  <c r="N88" i="92" s="1"/>
  <c r="D83" i="5" s="1"/>
  <c r="N87" i="364"/>
  <c r="N89" i="364" s="1"/>
  <c r="D314" i="5" s="1"/>
  <c r="N87" i="328"/>
  <c r="N89" i="328" s="1"/>
  <c r="D282" i="5" s="1"/>
  <c r="N86" i="26"/>
  <c r="N88" i="26" s="1"/>
  <c r="D18" i="5" s="1"/>
  <c r="N86" i="69"/>
  <c r="N88" i="69" s="1"/>
  <c r="D60" i="5" s="1"/>
  <c r="N86" i="52"/>
  <c r="N88" i="52" s="1"/>
  <c r="D44" i="5" s="1"/>
  <c r="N86" i="7"/>
  <c r="N88" i="7" s="1"/>
  <c r="D3" i="5" s="1"/>
  <c r="N86" i="17"/>
  <c r="N88" i="17" s="1"/>
  <c r="D9" i="5" s="1"/>
  <c r="N86" i="9"/>
  <c r="N88" i="9" s="1"/>
  <c r="D4" i="5" s="1"/>
  <c r="N86" i="24"/>
  <c r="N88" i="24" s="1"/>
  <c r="D16" i="5" s="1"/>
  <c r="N86" i="23"/>
  <c r="N88" i="23" s="1"/>
  <c r="D15" i="5" s="1"/>
  <c r="N86" i="20"/>
  <c r="N88" i="20" s="1"/>
  <c r="D12" i="5" s="1"/>
  <c r="N86" i="58"/>
  <c r="N88" i="58" s="1"/>
  <c r="D49" i="5" s="1"/>
  <c r="N86" i="101"/>
  <c r="N88" i="101" s="1"/>
  <c r="D91" i="5" s="1"/>
  <c r="N86" i="132"/>
  <c r="N88" i="132" s="1"/>
  <c r="D123" i="5" s="1"/>
  <c r="N97" i="246"/>
  <c r="N99" i="246" s="1"/>
  <c r="D206" i="5" s="1"/>
  <c r="N86" i="85"/>
  <c r="N88" i="85" s="1"/>
  <c r="D76" i="5" s="1"/>
  <c r="N85" i="301" l="1"/>
  <c r="N87" i="301" s="1"/>
  <c r="D257" i="5" s="1"/>
  <c r="N85" i="285"/>
  <c r="N87" i="285" s="1"/>
  <c r="D242" i="5" s="1"/>
  <c r="N86" i="21"/>
  <c r="N88" i="21" s="1"/>
  <c r="D13" i="5" s="1"/>
  <c r="N87" i="356"/>
  <c r="N89" i="356" s="1"/>
  <c r="D308" i="5" s="1"/>
  <c r="N87" i="312"/>
  <c r="N89" i="312" s="1"/>
  <c r="D268" i="5" s="1"/>
  <c r="N87" i="351"/>
  <c r="N89" i="351" s="1"/>
  <c r="D303" i="5" s="1"/>
  <c r="N87" i="150"/>
  <c r="N89" i="150" s="1"/>
  <c r="D142" i="5" s="1"/>
  <c r="N87" i="264"/>
  <c r="N89" i="264" s="1"/>
  <c r="D223" i="5" s="1"/>
  <c r="N91" i="266"/>
  <c r="N93" i="266" s="1"/>
  <c r="D225" i="5" s="1"/>
  <c r="N91" i="178"/>
  <c r="N93" i="178" s="1"/>
  <c r="D157" i="5" s="1"/>
  <c r="N90" i="189"/>
  <c r="N92" i="189" s="1"/>
  <c r="D169" i="5" s="1"/>
  <c r="N90" i="179"/>
  <c r="N92" i="179" s="1"/>
  <c r="D158" i="5" s="1"/>
  <c r="N87" i="315"/>
  <c r="N89" i="315" s="1"/>
  <c r="D271" i="5" s="1"/>
  <c r="N87" i="238"/>
  <c r="N89" i="238" s="1"/>
  <c r="D198" i="5" s="1"/>
  <c r="N87" i="235"/>
  <c r="N89" i="235" s="1"/>
  <c r="D195" i="5" s="1"/>
  <c r="N87" i="237"/>
  <c r="N89" i="237" s="1"/>
  <c r="D197" i="5" s="1"/>
  <c r="N86" i="22"/>
  <c r="N88" i="22" s="1"/>
  <c r="D14" i="5" s="1"/>
  <c r="N90" i="180"/>
  <c r="N92" i="180" s="1"/>
  <c r="N86" i="91"/>
  <c r="N88" i="91" s="1"/>
  <c r="D82" i="5" s="1"/>
  <c r="N86" i="43"/>
  <c r="N88" i="43" s="1"/>
  <c r="D34" i="5" s="1"/>
  <c r="N86" i="149"/>
  <c r="N88" i="149" s="1"/>
  <c r="D135" i="5" s="1"/>
  <c r="N91" i="267"/>
  <c r="N93" i="267" s="1"/>
  <c r="D226" i="5" s="1"/>
  <c r="N85" i="297"/>
  <c r="N87" i="297" s="1"/>
  <c r="D253" i="5" s="1"/>
  <c r="N87" i="318"/>
  <c r="N89" i="318" s="1"/>
  <c r="D274" i="5" s="1"/>
  <c r="N93" i="207"/>
  <c r="N95" i="207" s="1"/>
  <c r="D183" i="5" s="1"/>
  <c r="N86" i="41"/>
  <c r="N88" i="41" s="1"/>
  <c r="D32" i="5" s="1"/>
  <c r="N87" i="294"/>
  <c r="N89" i="294" s="1"/>
  <c r="D250" i="5" s="1"/>
  <c r="N86" i="139"/>
  <c r="N88" i="139" s="1"/>
  <c r="D130" i="5" s="1"/>
  <c r="N87" i="342"/>
  <c r="N89" i="342" s="1"/>
  <c r="D295" i="5" s="1"/>
  <c r="N85" i="293"/>
  <c r="N87" i="293" s="1"/>
  <c r="D249" i="5" s="1"/>
  <c r="N87" i="330"/>
  <c r="N89" i="330" s="1"/>
  <c r="D284" i="5" s="1"/>
  <c r="N86" i="107"/>
  <c r="N88" i="107" s="1"/>
  <c r="D97" i="5" s="1"/>
  <c r="N86" i="84"/>
  <c r="N88" i="84" s="1"/>
  <c r="D75" i="5" s="1"/>
  <c r="N89" i="244"/>
  <c r="N91" i="244" s="1"/>
  <c r="D204" i="5" s="1"/>
  <c r="N91" i="162"/>
  <c r="N93" i="162" s="1"/>
  <c r="D148" i="5" s="1"/>
  <c r="D258" i="5"/>
  <c r="N86" i="68"/>
  <c r="N88" i="68" s="1"/>
  <c r="D59" i="5" s="1"/>
  <c r="N88" i="275"/>
  <c r="N90" i="275" s="1"/>
  <c r="D233" i="5" s="1"/>
  <c r="N87" i="362"/>
  <c r="N89" i="362" s="1"/>
  <c r="D312" i="5" s="1"/>
  <c r="N86" i="82"/>
  <c r="N88" i="82" s="1"/>
  <c r="D73" i="5" s="1"/>
  <c r="N86" i="37"/>
  <c r="N88" i="37" s="1"/>
  <c r="D28" i="5" s="1"/>
  <c r="N88" i="274"/>
  <c r="N90" i="274" s="1"/>
  <c r="D232" i="5" s="1"/>
  <c r="N91" i="170"/>
  <c r="N93" i="170" s="1"/>
  <c r="D152" i="5" s="1"/>
  <c r="N85" i="283"/>
  <c r="N87" i="283" s="1"/>
  <c r="D240" i="5" s="1"/>
  <c r="N86" i="142"/>
  <c r="N88" i="142" s="1"/>
  <c r="D134" i="5" s="1"/>
  <c r="N86" i="135"/>
  <c r="N88" i="135" s="1"/>
  <c r="D126" i="5" s="1"/>
  <c r="N91" i="171"/>
  <c r="N93" i="171" s="1"/>
  <c r="D156" i="5" s="1"/>
  <c r="N94" i="220"/>
  <c r="N96" i="220" s="1"/>
  <c r="D182" i="5" s="1"/>
  <c r="N90" i="174"/>
  <c r="N92" i="174" s="1"/>
  <c r="D154" i="5" s="1"/>
  <c r="N86" i="145"/>
  <c r="N88" i="145" s="1"/>
  <c r="D139" i="5" s="1"/>
  <c r="N90" i="164"/>
  <c r="N92" i="164" s="1"/>
  <c r="D149" i="5" s="1"/>
  <c r="N87" i="263"/>
  <c r="N89" i="263" s="1"/>
  <c r="D222" i="5" s="1"/>
  <c r="N91" i="187"/>
  <c r="N93" i="187" s="1"/>
  <c r="D168" i="5" s="1"/>
  <c r="N86" i="97"/>
  <c r="N88" i="97" s="1"/>
  <c r="D87" i="5" s="1"/>
  <c r="N91" i="182"/>
  <c r="N93" i="182" s="1"/>
  <c r="D162" i="5" s="1"/>
  <c r="N86" i="39"/>
  <c r="N88" i="39" s="1"/>
  <c r="D30" i="5" s="1"/>
  <c r="N86" i="144"/>
  <c r="N88" i="144" s="1"/>
  <c r="D140" i="5" s="1"/>
  <c r="N86" i="231"/>
  <c r="N88" i="231" s="1"/>
  <c r="D191" i="5" s="1"/>
  <c r="N86" i="96"/>
  <c r="N88" i="96" s="1"/>
  <c r="D86" i="5" s="1"/>
  <c r="N86" i="79"/>
  <c r="N88" i="79" s="1"/>
  <c r="D70" i="5" s="1"/>
  <c r="N86" i="136"/>
  <c r="N88" i="136" s="1"/>
  <c r="D127" i="5" s="1"/>
  <c r="N91" i="280"/>
  <c r="N93" i="280" s="1"/>
  <c r="D237" i="5" s="1"/>
  <c r="N86" i="147"/>
  <c r="N88" i="147" s="1"/>
  <c r="D137" i="5" s="1"/>
  <c r="N90" i="172"/>
  <c r="N92" i="172" s="1"/>
  <c r="D153" i="5" s="1"/>
  <c r="N86" i="81"/>
  <c r="N88" i="81" s="1"/>
  <c r="D72" i="5" s="1"/>
  <c r="N86" i="99"/>
  <c r="N88" i="99" s="1"/>
  <c r="D89" i="5" s="1"/>
  <c r="N86" i="86"/>
  <c r="N88" i="86" s="1"/>
  <c r="D77" i="5" s="1"/>
  <c r="N90" i="188"/>
  <c r="N92" i="188" s="1"/>
  <c r="D167" i="5" s="1"/>
  <c r="N90" i="184"/>
  <c r="N92" i="184" s="1"/>
  <c r="D164" i="5" s="1"/>
  <c r="N85" i="298"/>
  <c r="N87" i="298" s="1"/>
  <c r="D254" i="5" s="1"/>
  <c r="N91" i="154"/>
  <c r="N93" i="154" s="1"/>
  <c r="D143" i="5" s="1"/>
  <c r="N82" i="228"/>
  <c r="N84" i="228" s="1"/>
  <c r="D189" i="5" s="1"/>
  <c r="N91" i="249"/>
  <c r="N93" i="249" s="1"/>
  <c r="D209" i="5" s="1"/>
  <c r="N87" i="329"/>
  <c r="N89" i="329" s="1"/>
  <c r="D283" i="5" s="1"/>
  <c r="N101" i="260"/>
  <c r="N103" i="260" s="1"/>
  <c r="D219" i="5" s="1"/>
  <c r="N96" i="252"/>
  <c r="N98" i="252" s="1"/>
  <c r="D212" i="5" s="1"/>
  <c r="N86" i="134"/>
  <c r="N88" i="134" s="1"/>
  <c r="D125" i="5" s="1"/>
  <c r="N86" i="209"/>
  <c r="N88" i="209" s="1"/>
  <c r="D131" i="5" s="1"/>
  <c r="N88" i="48"/>
  <c r="N90" i="48" s="1"/>
  <c r="D40" i="5" s="1"/>
  <c r="N85" i="325"/>
  <c r="N87" i="325" s="1"/>
  <c r="D280" i="5" s="1"/>
  <c r="N93" i="245"/>
  <c r="N95" i="245" s="1"/>
  <c r="D205" i="5" s="1"/>
  <c r="N91" i="185"/>
  <c r="N93" i="185" s="1"/>
  <c r="D165" i="5" s="1"/>
  <c r="N86" i="148"/>
  <c r="N88" i="148" s="1"/>
  <c r="D136" i="5" s="1"/>
  <c r="N86" i="106"/>
  <c r="N88" i="106" s="1"/>
  <c r="D96" i="5" s="1"/>
  <c r="N86" i="105"/>
  <c r="N88" i="105" s="1"/>
  <c r="D95" i="5" s="1"/>
  <c r="N93" i="165"/>
  <c r="N95" i="165" s="1"/>
  <c r="D150" i="5" s="1"/>
  <c r="N86" i="35"/>
  <c r="N88" i="35" s="1"/>
  <c r="D37" i="5" s="1"/>
  <c r="N85" i="75"/>
  <c r="N87" i="75" s="1"/>
  <c r="D66" i="5" s="1"/>
  <c r="N86" i="38"/>
  <c r="N88" i="38" s="1"/>
  <c r="D29" i="5" s="1"/>
  <c r="N86" i="137"/>
  <c r="N88" i="137" s="1"/>
  <c r="D128" i="5" s="1"/>
  <c r="N86" i="89"/>
  <c r="N88" i="89" s="1"/>
  <c r="D80" i="5" s="1"/>
  <c r="N85" i="133"/>
  <c r="N87" i="133" s="1"/>
  <c r="D124" i="5" s="1"/>
  <c r="N88" i="232"/>
  <c r="N90" i="232" s="1"/>
  <c r="D192" i="5" s="1"/>
  <c r="N86" i="141"/>
  <c r="N88" i="141" s="1"/>
  <c r="D133" i="5" s="1"/>
  <c r="N86" i="140"/>
  <c r="N88" i="140" s="1"/>
  <c r="D132" i="5" s="1"/>
  <c r="N85" i="192"/>
  <c r="N87" i="192" s="1"/>
  <c r="D172" i="5" s="1"/>
  <c r="N86" i="44"/>
  <c r="N88" i="44" s="1"/>
  <c r="D35" i="5" s="1"/>
  <c r="N86" i="242"/>
  <c r="N88" i="242" s="1"/>
  <c r="D202" i="5" s="1"/>
  <c r="N93" i="221"/>
  <c r="N95" i="221" s="1"/>
  <c r="D184" i="5" s="1"/>
  <c r="N86" i="243"/>
  <c r="N88" i="243" s="1"/>
  <c r="D203" i="5" s="1"/>
  <c r="N90" i="160"/>
  <c r="N92" i="160" s="1"/>
  <c r="D147" i="5" s="1"/>
  <c r="N90" i="177"/>
  <c r="N92" i="177" s="1"/>
  <c r="N86" i="45"/>
  <c r="N88" i="45" s="1"/>
  <c r="D36" i="5" s="1"/>
  <c r="N86" i="146"/>
  <c r="N88" i="146" s="1"/>
  <c r="D138" i="5" s="1"/>
  <c r="N91" i="168"/>
  <c r="N93" i="168" s="1"/>
  <c r="D151" i="5" s="1"/>
  <c r="N91" i="176"/>
  <c r="N93" i="176" s="1"/>
  <c r="D155" i="5" s="1"/>
  <c r="N86" i="34"/>
  <c r="N88" i="34" s="1"/>
  <c r="D26" i="5" s="1"/>
  <c r="N91" i="158"/>
  <c r="N93" i="158" s="1"/>
  <c r="D146" i="5" s="1"/>
  <c r="N90" i="181"/>
  <c r="N92" i="181" s="1"/>
  <c r="D161" i="5" s="1"/>
  <c r="N86" i="40"/>
  <c r="N88" i="40" s="1"/>
  <c r="D31" i="5" s="1"/>
  <c r="N86" i="88"/>
  <c r="N88" i="88" s="1"/>
  <c r="D79" i="5" s="1"/>
  <c r="N87" i="247"/>
  <c r="N89" i="247" s="1"/>
  <c r="D207" i="5" s="1"/>
  <c r="N91" i="248"/>
  <c r="N93" i="248" s="1"/>
  <c r="D208" i="5" s="1"/>
  <c r="N91" i="186"/>
  <c r="N93" i="186" s="1"/>
  <c r="D166" i="5" s="1"/>
  <c r="D160" i="5"/>
  <c r="D159" i="5"/>
  <c r="N86" i="42"/>
  <c r="N88" i="42" s="1"/>
  <c r="D33" i="5" s="1"/>
  <c r="N86" i="90"/>
  <c r="N88" i="90" s="1"/>
  <c r="D81" i="5" s="1"/>
  <c r="N86" i="98"/>
  <c r="N88" i="98" s="1"/>
  <c r="D88" i="5" s="1"/>
  <c r="N91" i="157"/>
  <c r="N93" i="157" s="1"/>
  <c r="D145" i="5" s="1"/>
  <c r="N86" i="87"/>
  <c r="N88" i="87" s="1"/>
  <c r="N90" i="183"/>
  <c r="N92" i="183" s="1"/>
  <c r="D163" i="5" s="1"/>
  <c r="N91" i="155"/>
  <c r="N93" i="155" s="1"/>
  <c r="D144" i="5" s="1"/>
  <c r="N86" i="71"/>
  <c r="N88" i="71" s="1"/>
  <c r="D62" i="5" s="1"/>
  <c r="N86" i="80"/>
  <c r="N88" i="80" s="1"/>
  <c r="D71" i="5" s="1"/>
  <c r="N91" i="282"/>
  <c r="N93" i="282" s="1"/>
  <c r="D239" i="5" s="1"/>
  <c r="N89" i="50"/>
  <c r="N91" i="50" s="1"/>
  <c r="D42" i="5" s="1"/>
  <c r="D78"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<sst xmlns="http://schemas.openxmlformats.org/spreadsheetml/2006/main" count="38539" uniqueCount="2344">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</sst>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PUTUMAYO</a:t>
          </a:r>
        </a:p>
        <a:p>
          <a:pPr algn="l"/>
          <a:endParaRPr lang="es-CO" sz="1100"/>
        </a:p>
      </xdr:txBody>
    </xdr:sp>
    <xdr:clientData/>
  </xdr:twoCellAnchor>
  <xdr:twoCellAnchor>
    <xdr:from>
      <xdr:col>0</xdr:col>
      <xdr:colOff>28086</xdr:colOff>
      <xdr:row>47</xdr:row>
      <xdr:rowOff>36633</xdr:rowOff>
    </xdr:from>
    <xdr:to>
      <xdr:col>21</xdr:col>
      <xdr:colOff>67362</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28086" y="9021883"/>
          <a:ext cx="20787901" cy="1265116"/>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6" sqref="B16"/>
    </sheetView>
  </sheetViews>
  <sheetFormatPr baseColWidth="10" defaultRowHeight="15"/>
  <cols>
    <col min="2" max="2" width="10.7109375" customWidth="1"/>
    <col min="8" max="8" width="83" customWidth="1"/>
    <col min="26" max="26" width="11.1406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2761710.5395693798</v>
      </c>
      <c r="G3" t="s">
        <v>980</v>
      </c>
      <c r="J3" s="1"/>
    </row>
    <row r="4" spans="1:10" ht="54" thickTop="1" thickBot="1">
      <c r="A4" s="131" t="s">
        <v>985</v>
      </c>
      <c r="B4" s="132" t="s">
        <v>1169</v>
      </c>
      <c r="C4" s="130" t="s">
        <v>984</v>
      </c>
      <c r="D4" s="177">
        <f>VLOOKUP('200.2'!A88,'200.2'!A37:N108,14,FALSE)</f>
        <v>238797.58708613395</v>
      </c>
      <c r="J4" s="1"/>
    </row>
    <row r="5" spans="1:10" ht="54" thickTop="1" thickBot="1">
      <c r="A5" s="131" t="s">
        <v>986</v>
      </c>
      <c r="B5" s="132" t="s">
        <v>1170</v>
      </c>
      <c r="C5" s="133" t="s">
        <v>987</v>
      </c>
      <c r="D5" s="177">
        <f>VLOOKUP('201.1'!A88,'201.1'!A38:N109,14,FALSE)</f>
        <v>157737.35036657372</v>
      </c>
    </row>
    <row r="6" spans="1:10" ht="54" thickTop="1" thickBot="1">
      <c r="A6" s="131" t="s">
        <v>988</v>
      </c>
      <c r="B6" s="132" t="s">
        <v>1171</v>
      </c>
      <c r="C6" s="133" t="s">
        <v>987</v>
      </c>
      <c r="D6" s="177">
        <f>VLOOKUP('201.2'!A88,'201.2'!A39:N110,14,FALSE)</f>
        <v>188123.91321376906</v>
      </c>
    </row>
    <row r="7" spans="1:10" ht="70.5" customHeight="1" thickTop="1" thickBot="1">
      <c r="A7" s="131" t="s">
        <v>989</v>
      </c>
      <c r="B7" s="132" t="s">
        <v>1172</v>
      </c>
      <c r="C7" s="133" t="s">
        <v>987</v>
      </c>
      <c r="D7" s="177">
        <f>VLOOKUP('201.3'!A88,'201.3'!A40:N111,14,FALSE)</f>
        <v>37625.573153587218</v>
      </c>
    </row>
    <row r="8" spans="1:10" ht="54" thickTop="1" thickBot="1">
      <c r="A8" s="131" t="s">
        <v>990</v>
      </c>
      <c r="B8" s="132" t="s">
        <v>1173</v>
      </c>
      <c r="C8" s="133" t="s">
        <v>987</v>
      </c>
      <c r="D8" s="178">
        <f>VLOOKUP('201.4'!A88,'201.4'!A41:N112,14,FALSE)</f>
        <v>75922.838064436466</v>
      </c>
    </row>
    <row r="9" spans="1:10" ht="54" thickTop="1" thickBot="1">
      <c r="A9" s="131" t="s">
        <v>991</v>
      </c>
      <c r="B9" s="132" t="s">
        <v>1170</v>
      </c>
      <c r="C9" s="133" t="s">
        <v>1845</v>
      </c>
      <c r="D9" s="178">
        <f>VLOOKUP('201.5'!A88,'201.5'!A42:N113,14,FALSE)</f>
        <v>157737.35036657372</v>
      </c>
    </row>
    <row r="10" spans="1:10" ht="54" thickTop="1" thickBot="1">
      <c r="A10" s="131" t="s">
        <v>992</v>
      </c>
      <c r="B10" s="132" t="s">
        <v>1171</v>
      </c>
      <c r="C10" s="133" t="s">
        <v>1845</v>
      </c>
      <c r="D10" s="178">
        <f>VLOOKUP('201.6'!A88,'201.6'!A43:N114,14,FALSE)</f>
        <v>188123.91321376906</v>
      </c>
    </row>
    <row r="11" spans="1:10" ht="54" thickTop="1" thickBot="1">
      <c r="A11" s="131" t="s">
        <v>993</v>
      </c>
      <c r="B11" s="132" t="s">
        <v>1171</v>
      </c>
      <c r="C11" s="133" t="s">
        <v>387</v>
      </c>
      <c r="D11" s="178">
        <f>VLOOKUP('201.7'!A88,'201.7'!A44:N115,14,FALSE)</f>
        <v>184473.09200559929</v>
      </c>
    </row>
    <row r="12" spans="1:10" ht="54" thickTop="1" thickBot="1">
      <c r="A12" s="131" t="s">
        <v>994</v>
      </c>
      <c r="B12" s="132" t="s">
        <v>1174</v>
      </c>
      <c r="C12" s="133" t="s">
        <v>233</v>
      </c>
      <c r="D12" s="178">
        <f>VLOOKUP('201.8'!A88,'201.8'!A45:N116,14,FALSE)</f>
        <v>15819.27629342834</v>
      </c>
    </row>
    <row r="13" spans="1:10" ht="54" thickTop="1" thickBot="1">
      <c r="A13" s="131" t="s">
        <v>995</v>
      </c>
      <c r="B13" s="132" t="s">
        <v>1175</v>
      </c>
      <c r="C13" s="133" t="s">
        <v>233</v>
      </c>
      <c r="D13" s="178">
        <f>VLOOKUP('201.9'!A88,'201.9'!A46:N117,14,FALSE)</f>
        <v>15557.338773004978</v>
      </c>
    </row>
    <row r="14" spans="1:10" ht="54" thickTop="1" thickBot="1">
      <c r="A14" s="131" t="s">
        <v>996</v>
      </c>
      <c r="B14" s="132" t="s">
        <v>1176</v>
      </c>
      <c r="C14" s="133" t="s">
        <v>144</v>
      </c>
      <c r="D14" s="178">
        <f>VLOOKUP('201.10'!A88,'201.10'!A47:N118,14,FALSE)</f>
        <v>8315.4201912674089</v>
      </c>
    </row>
    <row r="15" spans="1:10" ht="54" thickTop="1" thickBot="1">
      <c r="A15" s="131" t="s">
        <v>997</v>
      </c>
      <c r="B15" s="132" t="s">
        <v>1177</v>
      </c>
      <c r="C15" s="133" t="s">
        <v>998</v>
      </c>
      <c r="D15" s="178">
        <f>VLOOKUP('201.11'!A88,'201.11'!A48:N119,14,FALSE)</f>
        <v>1361.5406855940648</v>
      </c>
    </row>
    <row r="16" spans="1:10" ht="54" thickTop="1" thickBot="1">
      <c r="A16" s="131" t="s">
        <v>999</v>
      </c>
      <c r="B16" s="132" t="s">
        <v>1178</v>
      </c>
      <c r="C16" s="133" t="s">
        <v>1845</v>
      </c>
      <c r="D16" s="178">
        <f>VLOOKUP('201.12'!A88,'201.12'!A49:N120,14,FALSE)</f>
        <v>118455.37219773969</v>
      </c>
    </row>
    <row r="17" spans="1:4" ht="64.5" thickTop="1" thickBot="1">
      <c r="A17" s="134" t="s">
        <v>1000</v>
      </c>
      <c r="B17" s="135" t="s">
        <v>1179</v>
      </c>
      <c r="C17" s="133" t="s">
        <v>1845</v>
      </c>
      <c r="D17" s="178">
        <f>VLOOKUP('201.13'!A88,'201.13'!A50:N121,14,FALSE)</f>
        <v>102810.38660955656</v>
      </c>
    </row>
    <row r="18" spans="1:4" ht="54" thickTop="1" thickBot="1">
      <c r="A18" s="131" t="s">
        <v>1001</v>
      </c>
      <c r="B18" s="132" t="s">
        <v>1180</v>
      </c>
      <c r="C18" s="133" t="s">
        <v>144</v>
      </c>
      <c r="D18" s="178">
        <f>VLOOKUP('201.14'!A88,'201.14'!A51:N122,14,FALSE)</f>
        <v>35926.291206240079</v>
      </c>
    </row>
    <row r="19" spans="1:4" ht="54" thickTop="1" thickBot="1">
      <c r="A19" s="131" t="s">
        <v>1002</v>
      </c>
      <c r="B19" s="132" t="s">
        <v>1181</v>
      </c>
      <c r="C19" s="133" t="s">
        <v>144</v>
      </c>
      <c r="D19" s="178">
        <f>VLOOKUP('201.15'!A88,'201.15'!A52:N123,14,FALSE)</f>
        <v>43951.916137770415</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104264.21925793588</v>
      </c>
    </row>
    <row r="22" spans="1:4" ht="54" thickTop="1" thickBot="1">
      <c r="A22" s="131" t="s">
        <v>1005</v>
      </c>
      <c r="B22" s="132" t="s">
        <v>1184</v>
      </c>
      <c r="C22" s="133" t="s">
        <v>1845</v>
      </c>
      <c r="D22" s="178">
        <f>VLOOKUP('201.18'!A88,'201.18'!A55:N126,14,FALSE)</f>
        <v>104264.21925793588</v>
      </c>
    </row>
    <row r="23" spans="1:4" ht="54" thickTop="1" thickBot="1">
      <c r="A23" s="131" t="s">
        <v>1006</v>
      </c>
      <c r="B23" s="132" t="s">
        <v>1185</v>
      </c>
      <c r="C23" s="133" t="s">
        <v>144</v>
      </c>
      <c r="D23" s="178">
        <f>VLOOKUP('201.19'!A88,'201.19'!A56:N127,14,FALSE)</f>
        <v>5926.8032634771716</v>
      </c>
    </row>
    <row r="24" spans="1:4" ht="54" thickTop="1" thickBot="1">
      <c r="A24" s="131" t="s">
        <v>1007</v>
      </c>
      <c r="B24" s="132" t="s">
        <v>1186</v>
      </c>
      <c r="C24" s="133" t="s">
        <v>144</v>
      </c>
      <c r="D24" s="178">
        <f>VLOOKUP('201.20'!A88,'201.20'!A57:N128,14,FALSE)</f>
        <v>1000.5395775334254</v>
      </c>
    </row>
    <row r="25" spans="1:4" ht="54" thickTop="1" thickBot="1">
      <c r="A25" s="131" t="s">
        <v>1008</v>
      </c>
      <c r="B25" s="132" t="s">
        <v>1187</v>
      </c>
      <c r="C25" s="133" t="s">
        <v>144</v>
      </c>
      <c r="D25" s="178">
        <f>VLOOKUP('201.21'!A88,'201.21'!A58:N129,14,FALSE)</f>
        <v>6741.5532437578222</v>
      </c>
    </row>
    <row r="26" spans="1:4" ht="54" thickTop="1" thickBot="1">
      <c r="A26" s="131" t="s">
        <v>1425</v>
      </c>
      <c r="B26" s="132" t="s">
        <v>1413</v>
      </c>
      <c r="C26" s="133" t="s">
        <v>1845</v>
      </c>
      <c r="D26" s="178">
        <f>VLOOKUP('203.1'!A88,'203.1'!A59:N130,14,FALSE)</f>
        <v>1464236.0420145055</v>
      </c>
    </row>
    <row r="27" spans="1:4" ht="54" thickTop="1" thickBot="1">
      <c r="A27" s="131" t="s">
        <v>1426</v>
      </c>
      <c r="B27" s="132" t="s">
        <v>1417</v>
      </c>
      <c r="C27" s="133" t="s">
        <v>1845</v>
      </c>
      <c r="D27" s="178">
        <f>VLOOKUP('203.2'!A88,'203.2'!A60:N131,14,FALSE)</f>
        <v>1690551.4806699408</v>
      </c>
    </row>
    <row r="28" spans="1:4" ht="54" thickTop="1" thickBot="1">
      <c r="A28" s="131" t="s">
        <v>1427</v>
      </c>
      <c r="B28" s="132" t="s">
        <v>1418</v>
      </c>
      <c r="C28" s="133" t="s">
        <v>1845</v>
      </c>
      <c r="D28" s="178">
        <f>VLOOKUP('203.3'!A88,'203.3'!A61:N132,14,FALSE)</f>
        <v>1852205.3654238235</v>
      </c>
    </row>
    <row r="29" spans="1:4" ht="54" thickTop="1" thickBot="1">
      <c r="A29" s="131" t="s">
        <v>1428</v>
      </c>
      <c r="B29" s="132" t="s">
        <v>1419</v>
      </c>
      <c r="C29" s="133" t="s">
        <v>1845</v>
      </c>
      <c r="D29" s="178">
        <f>VLOOKUP('203.4'!A88,'203.4'!A62:N133,14,FALSE)</f>
        <v>666268.97766112618</v>
      </c>
    </row>
    <row r="30" spans="1:4" ht="54" thickTop="1" thickBot="1">
      <c r="A30" s="131" t="s">
        <v>1429</v>
      </c>
      <c r="B30" s="132" t="s">
        <v>1420</v>
      </c>
      <c r="C30" s="133" t="s">
        <v>1845</v>
      </c>
      <c r="D30" s="178">
        <f>VLOOKUP('203.5'!A88,'203.5'!A63:N134,14,FALSE)</f>
        <v>772004.0430762145</v>
      </c>
    </row>
    <row r="31" spans="1:4" ht="54" thickTop="1" thickBot="1">
      <c r="A31" s="131" t="s">
        <v>1430</v>
      </c>
      <c r="B31" s="132" t="s">
        <v>1421</v>
      </c>
      <c r="C31" s="133" t="s">
        <v>1845</v>
      </c>
      <c r="D31" s="178">
        <f>VLOOKUP('203.6'!A88,'203.6'!A64:N135,14,FALSE)</f>
        <v>839289.99379490735</v>
      </c>
    </row>
    <row r="32" spans="1:4" ht="54" thickTop="1" thickBot="1">
      <c r="A32" s="131" t="s">
        <v>1431</v>
      </c>
      <c r="B32" s="132" t="s">
        <v>1422</v>
      </c>
      <c r="C32" s="133" t="s">
        <v>1845</v>
      </c>
      <c r="D32" s="178">
        <f>VLOOKUP('203.7'!A88,'203.7'!A65:N136,14,FALSE)</f>
        <v>272957.17946940439</v>
      </c>
    </row>
    <row r="33" spans="1:4" ht="54" thickTop="1" thickBot="1">
      <c r="A33" s="131" t="s">
        <v>1432</v>
      </c>
      <c r="B33" s="132" t="s">
        <v>1871</v>
      </c>
      <c r="C33" s="133" t="s">
        <v>1845</v>
      </c>
      <c r="D33" s="178">
        <f>VLOOKUP('203.8'!A88,'203.8'!A66:N137,14,FALSE)</f>
        <v>385417.72446124128</v>
      </c>
    </row>
    <row r="34" spans="1:4" ht="54" thickTop="1" thickBot="1">
      <c r="A34" s="131" t="s">
        <v>1433</v>
      </c>
      <c r="B34" s="132" t="s">
        <v>1424</v>
      </c>
      <c r="C34" s="133" t="s">
        <v>1845</v>
      </c>
      <c r="D34" s="178">
        <f>VLOOKUP('203.9'!A88,'203.9'!A67:N138,14,FALSE)</f>
        <v>408988.33374728425</v>
      </c>
    </row>
    <row r="35" spans="1:4" ht="54" thickTop="1" thickBot="1">
      <c r="A35" s="131" t="s">
        <v>1434</v>
      </c>
      <c r="B35" s="132" t="s">
        <v>1414</v>
      </c>
      <c r="C35" s="133" t="s">
        <v>1845</v>
      </c>
      <c r="D35" s="178">
        <f>VLOOKUP('203.10'!A88,'203.10'!A68:N139,14,FALSE)</f>
        <v>212682.53089470242</v>
      </c>
    </row>
    <row r="36" spans="1:4" ht="54" thickTop="1" thickBot="1">
      <c r="A36" s="131" t="s">
        <v>1435</v>
      </c>
      <c r="B36" s="132" t="s">
        <v>1415</v>
      </c>
      <c r="C36" s="133" t="s">
        <v>1845</v>
      </c>
      <c r="D36" s="178">
        <f>VLOOKUP('203.11'!A88,'203.11'!A69:N140,14,FALSE)</f>
        <v>288992.50465470174</v>
      </c>
    </row>
    <row r="37" spans="1:4" ht="54" thickTop="1" thickBot="1">
      <c r="A37" s="131" t="s">
        <v>1436</v>
      </c>
      <c r="B37" s="216" t="s">
        <v>1416</v>
      </c>
      <c r="C37" s="133" t="s">
        <v>1845</v>
      </c>
      <c r="D37" s="178">
        <f>VLOOKUP('203.12'!A88,'203.12'!A70:N141,14,FALSE)</f>
        <v>301236.97701108776</v>
      </c>
    </row>
    <row r="38" spans="1:4" ht="54" thickTop="1" thickBot="1">
      <c r="A38" s="131" t="s">
        <v>1009</v>
      </c>
      <c r="B38" s="132" t="s">
        <v>1188</v>
      </c>
      <c r="C38" s="133" t="s">
        <v>387</v>
      </c>
      <c r="D38" s="178">
        <f>VLOOKUP('210.1.1'!A88,'210.1.1'!A71:N142,14,FALSE)</f>
        <v>12149.771113989329</v>
      </c>
    </row>
    <row r="39" spans="1:4" ht="54" thickTop="1" thickBot="1">
      <c r="A39" s="131" t="s">
        <v>1010</v>
      </c>
      <c r="B39" s="132" t="s">
        <v>1189</v>
      </c>
      <c r="C39" s="133" t="s">
        <v>387</v>
      </c>
      <c r="D39" s="178">
        <f>VLOOKUP('210.1.2'!A88,'210.1.2'!A72:N143,14,FALSE)</f>
        <v>4026.6442780397597</v>
      </c>
    </row>
    <row r="40" spans="1:4" ht="54" thickTop="1" thickBot="1">
      <c r="A40" s="131" t="s">
        <v>1011</v>
      </c>
      <c r="B40" s="132" t="s">
        <v>1190</v>
      </c>
      <c r="C40" s="133" t="s">
        <v>387</v>
      </c>
      <c r="D40" s="178">
        <f>VLOOKUP('210.2.1'!A90,'210.2.1'!A73:N144,14,FALSE)</f>
        <v>30239.023068152335</v>
      </c>
    </row>
    <row r="41" spans="1:4" ht="54" thickTop="1" thickBot="1">
      <c r="A41" s="131" t="s">
        <v>1012</v>
      </c>
      <c r="B41" s="132" t="s">
        <v>1191</v>
      </c>
      <c r="C41" s="133" t="s">
        <v>387</v>
      </c>
      <c r="D41" s="178">
        <f>VLOOKUP('210.2.2'!A88,'210.2.2'!A74:N145,14,FALSE)</f>
        <v>12149.771113989329</v>
      </c>
    </row>
    <row r="42" spans="1:4" ht="54" thickTop="1" thickBot="1">
      <c r="A42" s="131" t="s">
        <v>1013</v>
      </c>
      <c r="B42" s="132" t="s">
        <v>1192</v>
      </c>
      <c r="C42" s="133" t="s">
        <v>387</v>
      </c>
      <c r="D42" s="178">
        <f>VLOOKUP('210.2.3'!A91,'210.2.3'!A91:N146,14,FALSE)</f>
        <v>22115.896232202766</v>
      </c>
    </row>
    <row r="43" spans="1:4" ht="54" thickTop="1" thickBot="1">
      <c r="A43" s="131" t="s">
        <v>1014</v>
      </c>
      <c r="B43" s="132" t="s">
        <v>1193</v>
      </c>
      <c r="C43" s="133" t="s">
        <v>387</v>
      </c>
      <c r="D43" s="178">
        <f>VLOOKUP('210.2.4'!A88,'210.2.4'!A88:N147,14,FALSE)</f>
        <v>4026.6442780397597</v>
      </c>
    </row>
    <row r="44" spans="1:4" ht="54" thickTop="1" thickBot="1">
      <c r="A44" s="131" t="s">
        <v>1015</v>
      </c>
      <c r="B44" s="132" t="s">
        <v>1194</v>
      </c>
      <c r="C44" s="133" t="s">
        <v>387</v>
      </c>
      <c r="D44" s="178">
        <f>VLOOKUP('211.1'!A88,'211.1'!A88:N148,14,FALSE)</f>
        <v>8408.5250501304727</v>
      </c>
    </row>
    <row r="45" spans="1:4" ht="54" thickTop="1" thickBot="1">
      <c r="A45" s="131" t="s">
        <v>1016</v>
      </c>
      <c r="B45" s="132" t="s">
        <v>1195</v>
      </c>
      <c r="C45" s="133" t="s">
        <v>387</v>
      </c>
      <c r="D45" s="178">
        <f>VLOOKUP('220.1'!A88,'220.1'!A88:N149,14,FALSE)</f>
        <v>13790.92270333385</v>
      </c>
    </row>
    <row r="46" spans="1:4" ht="54" thickTop="1" thickBot="1">
      <c r="A46" s="131" t="s">
        <v>1017</v>
      </c>
      <c r="B46" s="132" t="s">
        <v>1196</v>
      </c>
      <c r="C46" s="133" t="s">
        <v>387</v>
      </c>
      <c r="D46" s="178">
        <f>VLOOKUP('221.1'!A88,'221.1'!A88:N150,14,FALSE)</f>
        <v>9026.4612616357626</v>
      </c>
    </row>
    <row r="47" spans="1:4" ht="54" thickTop="1" thickBot="1">
      <c r="A47" s="131" t="s">
        <v>1018</v>
      </c>
      <c r="B47" s="132" t="s">
        <v>1197</v>
      </c>
      <c r="C47" s="133" t="s">
        <v>387</v>
      </c>
      <c r="D47" s="178">
        <f>VLOOKUP('221.2'!A88,'221.2'!A88:N151,14,FALSE)</f>
        <v>5655.4673103744881</v>
      </c>
    </row>
    <row r="48" spans="1:4" ht="64.5" thickTop="1" thickBot="1">
      <c r="A48" s="131" t="s">
        <v>1441</v>
      </c>
      <c r="B48" s="132" t="s">
        <v>1438</v>
      </c>
      <c r="C48" s="133" t="s">
        <v>233</v>
      </c>
      <c r="D48" s="178">
        <f>VLOOKUP('223.1'!A88,'223.1'!A88:N152,14,FALSE)</f>
        <v>8975.8464392250826</v>
      </c>
    </row>
    <row r="49" spans="1:4" ht="54" thickTop="1" thickBot="1">
      <c r="A49" s="131" t="s">
        <v>1442</v>
      </c>
      <c r="B49" s="132" t="s">
        <v>1439</v>
      </c>
      <c r="C49" s="133" t="s">
        <v>233</v>
      </c>
      <c r="D49" s="178">
        <f>VLOOKUP('223.2'!A88,'223.2'!A88:N153,14,FALSE)</f>
        <v>6951.6865790673919</v>
      </c>
    </row>
    <row r="50" spans="1:4" ht="54" thickTop="1" thickBot="1">
      <c r="A50" s="131" t="s">
        <v>1443</v>
      </c>
      <c r="B50" s="132" t="s">
        <v>1440</v>
      </c>
      <c r="C50" s="133" t="s">
        <v>387</v>
      </c>
      <c r="D50" s="178">
        <f>VLOOKUP('223.3.1'!A88,'223.3.1'!A88:N154,14,FALSE)</f>
        <v>60861</v>
      </c>
    </row>
    <row r="51" spans="1:4" ht="64.5" thickTop="1" thickBot="1">
      <c r="A51" s="131" t="s">
        <v>1444</v>
      </c>
      <c r="B51" s="132" t="s">
        <v>1446</v>
      </c>
      <c r="C51" s="133" t="s">
        <v>387</v>
      </c>
      <c r="D51" s="178">
        <f>VLOOKUP('223.3.2'!A88,'223.3.2'!A88:N155,14,FALSE)</f>
        <v>112816.43455525275</v>
      </c>
    </row>
    <row r="52" spans="1:4" ht="54" thickTop="1" thickBot="1">
      <c r="A52" s="131" t="s">
        <v>1445</v>
      </c>
      <c r="B52" s="132" t="s">
        <v>1447</v>
      </c>
      <c r="C52" s="133" t="s">
        <v>387</v>
      </c>
      <c r="D52" s="178">
        <f>VLOOKUP('223.3.3'!A88,'223.3.3'!A88:N156,14,FALSE)</f>
        <v>121319.85456792118</v>
      </c>
    </row>
    <row r="53" spans="1:4" ht="54" thickTop="1" thickBot="1">
      <c r="A53" s="137" t="s">
        <v>1019</v>
      </c>
      <c r="B53" s="138" t="s">
        <v>1956</v>
      </c>
      <c r="C53" s="133" t="s">
        <v>233</v>
      </c>
      <c r="D53" s="178">
        <f>VLOOKUP('230.1'!A88,'230.1'!A88:N157,14,FALSE)</f>
        <v>3005.5752395918512</v>
      </c>
    </row>
    <row r="54" spans="1:4" ht="54" thickTop="1" thickBot="1">
      <c r="A54" s="137" t="s">
        <v>1020</v>
      </c>
      <c r="B54" s="138" t="s">
        <v>1198</v>
      </c>
      <c r="C54" s="133" t="s">
        <v>233</v>
      </c>
      <c r="D54" s="178">
        <f>VLOOKUP('231.1'!A88,'231.1'!A88:N159,14,FALSE)</f>
        <v>9875.7197464488418</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9564.5823924494689</v>
      </c>
    </row>
    <row r="57" spans="1:4" ht="54" thickTop="1" thickBot="1">
      <c r="A57" s="137" t="s">
        <v>1451</v>
      </c>
      <c r="B57" s="138" t="s">
        <v>1452</v>
      </c>
      <c r="C57" s="133" t="s">
        <v>233</v>
      </c>
      <c r="D57" s="178">
        <f>VLOOKUP('233.10'!A88,'233.10'!A88:N162,14,FALSE)</f>
        <v>26803.527985785633</v>
      </c>
    </row>
    <row r="58" spans="1:4" ht="54" thickTop="1" thickBot="1">
      <c r="A58" s="137" t="s">
        <v>1022</v>
      </c>
      <c r="B58" s="138" t="s">
        <v>1453</v>
      </c>
      <c r="C58" s="133" t="s">
        <v>233</v>
      </c>
      <c r="D58" s="178">
        <f>VLOOKUP('234.1'!A88,'234.1'!A88:N163,14,FALSE)</f>
        <v>998.51398447727502</v>
      </c>
    </row>
    <row r="59" spans="1:4" ht="54" thickTop="1" thickBot="1">
      <c r="A59" s="137" t="s">
        <v>1456</v>
      </c>
      <c r="B59" s="138" t="s">
        <v>1457</v>
      </c>
      <c r="C59" s="133" t="s">
        <v>387</v>
      </c>
      <c r="D59" s="178">
        <f>VLOOKUP('235.1'!A88,'235.1'!A88:N164,14,FALSE)</f>
        <v>80782.086432984972</v>
      </c>
    </row>
    <row r="60" spans="1:4" ht="54" thickTop="1" thickBot="1">
      <c r="A60" s="139" t="s">
        <v>1458</v>
      </c>
      <c r="B60" s="138" t="s">
        <v>1459</v>
      </c>
      <c r="C60" s="133" t="s">
        <v>387</v>
      </c>
      <c r="D60" s="178">
        <f>VLOOKUP('235.10'!A88,'235.10'!A88:N165,14,FALSE)</f>
        <v>15956.01386581847</v>
      </c>
    </row>
    <row r="61" spans="1:4" ht="54" thickTop="1" thickBot="1">
      <c r="A61" s="139" t="s">
        <v>1460</v>
      </c>
      <c r="B61" s="138" t="s">
        <v>1461</v>
      </c>
      <c r="C61" s="133" t="s">
        <v>377</v>
      </c>
      <c r="D61" s="178">
        <f>VLOOKUP('235.11'!A88,'235.11'!A88:N166,14,FALSE)</f>
        <v>810.32590708958105</v>
      </c>
    </row>
    <row r="62" spans="1:4" ht="54" thickTop="1" thickBot="1">
      <c r="A62" s="139" t="s">
        <v>1462</v>
      </c>
      <c r="B62" s="138" t="s">
        <v>1873</v>
      </c>
      <c r="C62" s="133" t="s">
        <v>387</v>
      </c>
      <c r="D62" s="178">
        <f>VLOOKUP('236.1'!A88,'236.1'!A88:N167,14,FALSE)</f>
        <v>136004.29639760824</v>
      </c>
    </row>
    <row r="63" spans="1:4" ht="54" thickTop="1" thickBot="1">
      <c r="A63" s="139" t="s">
        <v>1465</v>
      </c>
      <c r="B63" s="138" t="s">
        <v>1874</v>
      </c>
      <c r="C63" s="133" t="s">
        <v>387</v>
      </c>
      <c r="D63" s="178">
        <f>VLOOKUP('236.10'!A87,'236.10'!A87:N168,14,FALSE)</f>
        <v>15956.01386581847</v>
      </c>
    </row>
    <row r="64" spans="1:4" ht="54" thickTop="1" thickBot="1">
      <c r="A64" s="139" t="s">
        <v>1466</v>
      </c>
      <c r="B64" s="140" t="s">
        <v>1467</v>
      </c>
      <c r="C64" s="174" t="s">
        <v>377</v>
      </c>
      <c r="D64" s="178">
        <f>VLOOKUP('236.11'!A88,'236.11'!A88:N169,14,FALSE)</f>
        <v>1500.6035316473722</v>
      </c>
    </row>
    <row r="65" spans="1:4" ht="54" thickTop="1" thickBot="1">
      <c r="A65" s="137" t="s">
        <v>1023</v>
      </c>
      <c r="B65" s="138" t="s">
        <v>1199</v>
      </c>
      <c r="C65" s="133" t="s">
        <v>233</v>
      </c>
      <c r="D65" s="178">
        <f>VLOOKUP('310.1'!A87,'310.1'!A87:N170,14,FALSE)</f>
        <v>1030.0413492470752</v>
      </c>
    </row>
    <row r="66" spans="1:4" ht="54" thickTop="1" thickBot="1">
      <c r="A66" s="137" t="s">
        <v>1024</v>
      </c>
      <c r="B66" s="138" t="s">
        <v>1200</v>
      </c>
      <c r="C66" s="133" t="s">
        <v>387</v>
      </c>
      <c r="D66" s="178">
        <f>VLOOKUP('311.1'!A87,'311.1'!A87:N171,14,FALSE)</f>
        <v>79707.220217456488</v>
      </c>
    </row>
    <row r="67" spans="1:4" ht="54" thickTop="1" thickBot="1">
      <c r="A67" s="137" t="s">
        <v>1025</v>
      </c>
      <c r="B67" s="138" t="s">
        <v>1201</v>
      </c>
      <c r="C67" s="133" t="s">
        <v>998</v>
      </c>
      <c r="D67" s="178">
        <f>VLOOKUP('312.1'!A88,'312.1'!A88:N172,14,FALSE)</f>
        <v>8009.113809410268</v>
      </c>
    </row>
    <row r="68" spans="1:4" ht="54" thickTop="1" thickBot="1">
      <c r="A68" s="137" t="s">
        <v>1026</v>
      </c>
      <c r="B68" s="138" t="s">
        <v>1202</v>
      </c>
      <c r="C68" s="133" t="s">
        <v>998</v>
      </c>
      <c r="D68" s="178">
        <f>VLOOKUP('312.2'!A88,'312.2'!A88:N173,14,FALSE)</f>
        <v>5005.696130881418</v>
      </c>
    </row>
    <row r="69" spans="1:4" ht="54" thickTop="1" thickBot="1">
      <c r="A69" s="137" t="s">
        <v>1027</v>
      </c>
      <c r="B69" s="138" t="s">
        <v>1203</v>
      </c>
      <c r="C69" s="133" t="s">
        <v>1464</v>
      </c>
      <c r="D69" s="178">
        <f>VLOOKUP('312.3'!A87,'312.3'!A87:N174,14,FALSE)</f>
        <v>1866.8518054948481</v>
      </c>
    </row>
    <row r="70" spans="1:4" ht="54" thickTop="1" thickBot="1">
      <c r="A70" s="137" t="s">
        <v>1028</v>
      </c>
      <c r="B70" s="138" t="s">
        <v>1204</v>
      </c>
      <c r="C70" s="133" t="s">
        <v>387</v>
      </c>
      <c r="D70" s="179">
        <f>VLOOKUP('312.4'!A88,'312.4'!A88:N175,14,FALSE)</f>
        <v>79698.847234020417</v>
      </c>
    </row>
    <row r="71" spans="1:4" ht="54" thickTop="1" thickBot="1">
      <c r="A71" s="137" t="s">
        <v>1029</v>
      </c>
      <c r="B71" s="138" t="s">
        <v>1469</v>
      </c>
      <c r="C71" s="133" t="s">
        <v>387</v>
      </c>
      <c r="D71" s="179">
        <f>VLOOKUP('320.1'!A88,'320.1'!A88:N176,14,FALSE)</f>
        <v>97050.368206908664</v>
      </c>
    </row>
    <row r="72" spans="1:4" ht="54" thickTop="1" thickBot="1">
      <c r="A72" s="137" t="s">
        <v>1030</v>
      </c>
      <c r="B72" s="138" t="s">
        <v>1470</v>
      </c>
      <c r="C72" s="133" t="s">
        <v>387</v>
      </c>
      <c r="D72" s="179">
        <f>VLOOKUP('320.2'!A88,'320.2'!A88:N177,14,FALSE)</f>
        <v>94892.884033445851</v>
      </c>
    </row>
    <row r="73" spans="1:4" ht="54" thickTop="1" thickBot="1">
      <c r="A73" s="137" t="s">
        <v>1473</v>
      </c>
      <c r="B73" s="138" t="s">
        <v>1474</v>
      </c>
      <c r="C73" s="133" t="s">
        <v>387</v>
      </c>
      <c r="D73" s="179">
        <f>VLOOKUP('320.3'!A88,'320.3'!A88:N178,14,FALSE)</f>
        <v>113837.502187206</v>
      </c>
    </row>
    <row r="74" spans="1:4" ht="54" thickTop="1" thickBot="1">
      <c r="A74" s="137" t="s">
        <v>1475</v>
      </c>
      <c r="B74" s="138" t="s">
        <v>1476</v>
      </c>
      <c r="C74" s="133" t="s">
        <v>387</v>
      </c>
      <c r="D74" s="179">
        <f>VLOOKUP('320.4'!A88,'320.4'!A88:N179,14,FALSE)</f>
        <v>117260.35284820499</v>
      </c>
    </row>
    <row r="75" spans="1:4" ht="54" thickTop="1" thickBot="1">
      <c r="A75" s="137" t="s">
        <v>1477</v>
      </c>
      <c r="B75" s="138" t="s">
        <v>1478</v>
      </c>
      <c r="C75" s="133" t="s">
        <v>387</v>
      </c>
      <c r="D75" s="179">
        <f>VLOOKUP('320.5'!A88,'320.5'!A88:N180,14,FALSE)</f>
        <v>115102.86867474215</v>
      </c>
    </row>
    <row r="76" spans="1:4" ht="54" thickTop="1" thickBot="1">
      <c r="A76" s="137" t="s">
        <v>1479</v>
      </c>
      <c r="B76" s="138" t="s">
        <v>1480</v>
      </c>
      <c r="C76" s="133" t="s">
        <v>387</v>
      </c>
      <c r="D76" s="179">
        <f>VLOOKUP('320.6'!A88,'320.6'!A88:N181,14,FALSE)</f>
        <v>134047.48682850233</v>
      </c>
    </row>
    <row r="77" spans="1:4" ht="54" thickTop="1" thickBot="1">
      <c r="A77" s="137" t="s">
        <v>1031</v>
      </c>
      <c r="B77" s="138" t="s">
        <v>1481</v>
      </c>
      <c r="C77" s="133" t="s">
        <v>387</v>
      </c>
      <c r="D77" s="179">
        <f>VLOOKUP('330.1'!A88,'330.1'!A88:N182,14,FALSE)</f>
        <v>117680.11826535233</v>
      </c>
    </row>
    <row r="78" spans="1:4" ht="54" thickTop="1" thickBot="1">
      <c r="A78" s="139" t="s">
        <v>1032</v>
      </c>
      <c r="B78" s="138" t="s">
        <v>1482</v>
      </c>
      <c r="C78" s="133" t="s">
        <v>387</v>
      </c>
      <c r="D78" s="179">
        <f>VLOOKUP('330.2'!A88,'330.1'!A88:N183,14,FALSE)</f>
        <v>117680.11826535233</v>
      </c>
    </row>
    <row r="79" spans="1:4" ht="54" thickTop="1" thickBot="1">
      <c r="A79" s="139" t="s">
        <v>1483</v>
      </c>
      <c r="B79" s="140" t="s">
        <v>1484</v>
      </c>
      <c r="C79" s="133" t="s">
        <v>387</v>
      </c>
      <c r="D79" s="179">
        <f>VLOOKUP('330.3'!A88,'330.3'!A88:N184,14,FALSE)</f>
        <v>117680.11826535233</v>
      </c>
    </row>
    <row r="80" spans="1:4" ht="54" thickTop="1" thickBot="1">
      <c r="A80" s="139" t="s">
        <v>1485</v>
      </c>
      <c r="B80" s="140" t="s">
        <v>1486</v>
      </c>
      <c r="C80" s="133" t="s">
        <v>387</v>
      </c>
      <c r="D80" s="179">
        <f>VLOOKUP('330.4'!A88,'330.4'!A88:N185,14,FALSE)</f>
        <v>137890.10290664865</v>
      </c>
    </row>
    <row r="81" spans="1:4" ht="54" thickTop="1" thickBot="1">
      <c r="A81" s="139" t="s">
        <v>1487</v>
      </c>
      <c r="B81" s="140" t="s">
        <v>1488</v>
      </c>
      <c r="C81" s="133" t="s">
        <v>387</v>
      </c>
      <c r="D81" s="179">
        <f>VLOOKUP('330.5'!A88,'330.5'!A88:N186,14,FALSE)</f>
        <v>137890.10290664865</v>
      </c>
    </row>
    <row r="82" spans="1:4" ht="54" thickTop="1" thickBot="1">
      <c r="A82" s="139" t="s">
        <v>1489</v>
      </c>
      <c r="B82" s="140" t="s">
        <v>1490</v>
      </c>
      <c r="C82" s="133" t="s">
        <v>387</v>
      </c>
      <c r="D82" s="179">
        <f>VLOOKUP('330.6'!A88,'330.6'!A88:N187,14,FALSE)</f>
        <v>137890.10290664865</v>
      </c>
    </row>
    <row r="83" spans="1:4" ht="54" thickTop="1" thickBot="1">
      <c r="A83" s="137" t="s">
        <v>1033</v>
      </c>
      <c r="B83" s="138" t="s">
        <v>1491</v>
      </c>
      <c r="C83" s="133" t="s">
        <v>387</v>
      </c>
      <c r="D83" s="179">
        <f>VLOOKUP('340.1'!A88,'340.1'!A88:N188,14,FALSE)</f>
        <v>116880.53075114121</v>
      </c>
    </row>
    <row r="84" spans="1:4" ht="54" thickTop="1" thickBot="1">
      <c r="A84" s="137" t="s">
        <v>1034</v>
      </c>
      <c r="B84" s="138" t="s">
        <v>1492</v>
      </c>
      <c r="C84" s="133" t="s">
        <v>387</v>
      </c>
      <c r="D84" s="179">
        <f>VLOOKUP('340.2'!A88,'340.2'!A88:N190,14,FALSE)</f>
        <v>116880.53075114121</v>
      </c>
    </row>
    <row r="85" spans="1:4" ht="54" thickTop="1" thickBot="1">
      <c r="A85" s="137" t="s">
        <v>1035</v>
      </c>
      <c r="B85" s="138" t="s">
        <v>1493</v>
      </c>
      <c r="C85" s="133" t="s">
        <v>387</v>
      </c>
      <c r="D85" s="179">
        <f>VLOOKUP('340.3'!A88,'340.3'!A88:N191,14,FALSE)</f>
        <v>116880.53075114121</v>
      </c>
    </row>
    <row r="86" spans="1:4" ht="54" thickTop="1" thickBot="1">
      <c r="A86" s="137" t="s">
        <v>1494</v>
      </c>
      <c r="B86" s="138" t="s">
        <v>2021</v>
      </c>
      <c r="C86" s="133" t="s">
        <v>387</v>
      </c>
      <c r="D86" s="179">
        <f>VLOOKUP('350.1'!A88,'350.1'!A88:N192,14,FALSE)</f>
        <v>187729.4796597528</v>
      </c>
    </row>
    <row r="87" spans="1:4" ht="54" thickTop="1" thickBot="1">
      <c r="A87" s="195" t="s">
        <v>1495</v>
      </c>
      <c r="B87" s="138" t="s">
        <v>2022</v>
      </c>
      <c r="C87" s="133" t="s">
        <v>387</v>
      </c>
      <c r="D87" s="179">
        <f>VLOOKUP('350.2'!A88,'350.2'!A88:N193,14,FALSE)</f>
        <v>187729.4796597528</v>
      </c>
    </row>
    <row r="88" spans="1:4" ht="54" thickTop="1" thickBot="1">
      <c r="A88" s="139" t="s">
        <v>1496</v>
      </c>
      <c r="B88" s="140" t="s">
        <v>1497</v>
      </c>
      <c r="C88" s="133" t="s">
        <v>387</v>
      </c>
      <c r="D88" s="179">
        <f>VLOOKUP('350.3'!A88,'350.3'!A88:N194,14,FALSE)</f>
        <v>187729.4796597528</v>
      </c>
    </row>
    <row r="89" spans="1:4" ht="54" thickTop="1" thickBot="1">
      <c r="A89" s="137" t="s">
        <v>1498</v>
      </c>
      <c r="B89" s="138" t="s">
        <v>1499</v>
      </c>
      <c r="C89" s="133" t="s">
        <v>387</v>
      </c>
      <c r="D89" s="179">
        <f>VLOOKUP('350.4'!A88,'350.4'!A88:N195,14,FALSE)</f>
        <v>187729.4796597528</v>
      </c>
    </row>
    <row r="90" spans="1:4" ht="54" thickTop="1" thickBot="1">
      <c r="A90" s="139" t="s">
        <v>1500</v>
      </c>
      <c r="B90" s="140" t="s">
        <v>1501</v>
      </c>
      <c r="C90" s="133" t="s">
        <v>387</v>
      </c>
      <c r="D90" s="179">
        <f>VLOOKUP('350.10'!A88,'350.10'!A88:N196,14,FALSE)</f>
        <v>114800.14802169052</v>
      </c>
    </row>
    <row r="91" spans="1:4" ht="54" thickTop="1" thickBot="1">
      <c r="A91" s="139" t="s">
        <v>1502</v>
      </c>
      <c r="B91" s="140" t="s">
        <v>1503</v>
      </c>
      <c r="C91" s="133" t="s">
        <v>387</v>
      </c>
      <c r="D91" s="179">
        <f>VLOOKUP('350.11'!A88,'350.11'!A88:N197,14,FALSE)</f>
        <v>114800.14802169052</v>
      </c>
    </row>
    <row r="92" spans="1:4" ht="54" thickTop="1" thickBot="1">
      <c r="A92" s="139" t="s">
        <v>1504</v>
      </c>
      <c r="B92" s="140" t="s">
        <v>1505</v>
      </c>
      <c r="C92" s="133" t="s">
        <v>387</v>
      </c>
      <c r="D92" s="179">
        <f>VLOOKUP('350.12'!A88,'350.12'!A88:N198,14,FALSE)</f>
        <v>114800.14802169052</v>
      </c>
    </row>
    <row r="93" spans="1:4" ht="54" thickTop="1" thickBot="1">
      <c r="A93" s="139" t="s">
        <v>1506</v>
      </c>
      <c r="B93" s="140" t="s">
        <v>1507</v>
      </c>
      <c r="C93" s="133" t="s">
        <v>387</v>
      </c>
      <c r="D93" s="179">
        <f>VLOOKUP('350.13'!A88,'350.13'!A88:N199,14,FALSE)</f>
        <v>114800.14802169052</v>
      </c>
    </row>
    <row r="94" spans="1:4" ht="54" thickTop="1" thickBot="1">
      <c r="A94" s="137" t="s">
        <v>1508</v>
      </c>
      <c r="B94" s="138" t="s">
        <v>1509</v>
      </c>
      <c r="C94" s="133" t="s">
        <v>998</v>
      </c>
      <c r="D94" s="179">
        <f>VLOOKUP('350.14'!A88,'350.14'!A88:N200,14,FALSE)</f>
        <v>810.32590708958105</v>
      </c>
    </row>
    <row r="95" spans="1:4" ht="54" thickTop="1" thickBot="1">
      <c r="A95" s="139" t="s">
        <v>1510</v>
      </c>
      <c r="B95" s="140" t="s">
        <v>1511</v>
      </c>
      <c r="C95" s="133" t="s">
        <v>387</v>
      </c>
      <c r="D95" s="179">
        <f>VLOOKUP('351.1'!A88,'351.1'!A88:N201,14,FALSE)</f>
        <v>187729.4796597528</v>
      </c>
    </row>
    <row r="96" spans="1:4" ht="54" thickTop="1" thickBot="1">
      <c r="A96" s="139" t="s">
        <v>1512</v>
      </c>
      <c r="B96" s="140" t="s">
        <v>1513</v>
      </c>
      <c r="C96" s="133" t="s">
        <v>387</v>
      </c>
      <c r="D96" s="179">
        <f>VLOOKUP('351.2'!A88,'351.2'!A88:N202,14,FALSE)</f>
        <v>187729.4796597528</v>
      </c>
    </row>
    <row r="97" spans="1:4" ht="54" thickTop="1" thickBot="1">
      <c r="A97" s="139" t="s">
        <v>1514</v>
      </c>
      <c r="B97" s="140" t="s">
        <v>1515</v>
      </c>
      <c r="C97" s="133" t="s">
        <v>387</v>
      </c>
      <c r="D97" s="179">
        <f>VLOOKUP('351.10'!A88,'351.10'!A88:N203,14,FALSE)</f>
        <v>114800.14802169052</v>
      </c>
    </row>
    <row r="98" spans="1:4" ht="54" thickTop="1" thickBot="1">
      <c r="A98" s="139" t="s">
        <v>1516</v>
      </c>
      <c r="B98" s="140" t="s">
        <v>1517</v>
      </c>
      <c r="C98" s="133" t="s">
        <v>387</v>
      </c>
      <c r="D98" s="179">
        <f>VLOOKUP('351.11'!A88,'351.11'!A88:N204,14,FALSE)</f>
        <v>114800.14802169052</v>
      </c>
    </row>
    <row r="99" spans="1:4" ht="54" thickTop="1" thickBot="1">
      <c r="A99" s="139" t="s">
        <v>1518</v>
      </c>
      <c r="B99" s="140" t="s">
        <v>1519</v>
      </c>
      <c r="C99" s="133" t="s">
        <v>998</v>
      </c>
      <c r="D99" s="179">
        <f>VLOOKUP('351.12'!A88,'351.12'!A88:N205,14,FALSE)</f>
        <v>810.32590708958105</v>
      </c>
    </row>
    <row r="100" spans="1:4" ht="54" thickTop="1" thickBot="1">
      <c r="A100" s="139" t="s">
        <v>1522</v>
      </c>
      <c r="B100" s="140" t="s">
        <v>1520</v>
      </c>
      <c r="C100" s="133" t="s">
        <v>998</v>
      </c>
      <c r="D100" s="179">
        <f>VLOOKUP('410.1'!A88,'410.1'!A88:N206,14,FALSE)</f>
        <v>2436.8218583772905</v>
      </c>
    </row>
    <row r="101" spans="1:4" ht="54" thickTop="1" thickBot="1">
      <c r="A101" s="139" t="s">
        <v>1523</v>
      </c>
      <c r="B101" s="140" t="s">
        <v>1521</v>
      </c>
      <c r="C101" s="133" t="s">
        <v>998</v>
      </c>
      <c r="D101" s="179">
        <f>VLOOKUP('410.2'!A88,'410.2'!A88:N207,14,FALSE)</f>
        <v>2242.4677298083252</v>
      </c>
    </row>
    <row r="102" spans="1:4" ht="54" thickTop="1" thickBot="1">
      <c r="A102" s="139" t="s">
        <v>1525</v>
      </c>
      <c r="B102" s="140" t="s">
        <v>1524</v>
      </c>
      <c r="C102" s="133" t="s">
        <v>377</v>
      </c>
      <c r="D102" s="179">
        <f>VLOOKUP('410.3'!A88,'410.3'!A88:N208,14,FALSE)</f>
        <v>2242.4677298083252</v>
      </c>
    </row>
    <row r="103" spans="1:4" ht="54" thickTop="1" thickBot="1">
      <c r="A103" s="139" t="s">
        <v>1527</v>
      </c>
      <c r="B103" s="140" t="s">
        <v>1526</v>
      </c>
      <c r="C103" s="133" t="s">
        <v>1464</v>
      </c>
      <c r="D103" s="179">
        <f>VLOOKUP('411.1'!A88,'411.1'!A88:N209,14,FALSE)</f>
        <v>1800.0882511134259</v>
      </c>
    </row>
    <row r="104" spans="1:4" ht="54" thickTop="1" thickBot="1">
      <c r="A104" s="137" t="s">
        <v>1036</v>
      </c>
      <c r="B104" s="138" t="s">
        <v>1958</v>
      </c>
      <c r="C104" s="133" t="s">
        <v>1464</v>
      </c>
      <c r="D104" s="179">
        <f>VLOOKUP('411.2'!A88,'411.2'!A88:N210,14,FALSE)</f>
        <v>2974.912744972582</v>
      </c>
    </row>
    <row r="105" spans="1:4" ht="54" thickTop="1" thickBot="1">
      <c r="A105" s="137" t="s">
        <v>1037</v>
      </c>
      <c r="B105" s="138" t="s">
        <v>2054</v>
      </c>
      <c r="C105" s="133" t="s">
        <v>1464</v>
      </c>
      <c r="D105" s="179">
        <f>VLOOKUP('411.3'!A88,'411.3'!A88:N211,14,FALSE)</f>
        <v>2211.1553950197895</v>
      </c>
    </row>
    <row r="106" spans="1:4" ht="54" thickTop="1" thickBot="1">
      <c r="A106" s="137" t="s">
        <v>1528</v>
      </c>
      <c r="B106" s="138" t="s">
        <v>2055</v>
      </c>
      <c r="C106" s="133" t="s">
        <v>1464</v>
      </c>
      <c r="D106" s="179">
        <f>VLOOKUP('411.4'!A88,'411.4'!A88:N212,14,FALSE)</f>
        <v>1768.9243160158317</v>
      </c>
    </row>
    <row r="107" spans="1:4" ht="54" thickTop="1" thickBot="1">
      <c r="A107" s="137" t="s">
        <v>1535</v>
      </c>
      <c r="B107" s="191" t="s">
        <v>1606</v>
      </c>
      <c r="C107" s="133" t="s">
        <v>998</v>
      </c>
      <c r="D107" s="179">
        <f>VLOOKUP('413.1'!A88,'413.1'!A88:N213,14,FALSE)</f>
        <v>4359.7998559289772</v>
      </c>
    </row>
    <row r="108" spans="1:4" ht="54" thickTop="1" thickBot="1">
      <c r="A108" s="137" t="s">
        <v>1537</v>
      </c>
      <c r="B108" s="138" t="s">
        <v>1607</v>
      </c>
      <c r="C108" s="133" t="s">
        <v>998</v>
      </c>
      <c r="D108" s="179">
        <f>VLOOKUP('413.2'!A88,'413.2'!A88:N214,14,FALSE)</f>
        <v>3555.2833752427196</v>
      </c>
    </row>
    <row r="109" spans="1:4" ht="54" thickTop="1" thickBot="1">
      <c r="A109" s="137" t="s">
        <v>1539</v>
      </c>
      <c r="B109" s="138" t="s">
        <v>1608</v>
      </c>
      <c r="C109" s="133" t="s">
        <v>998</v>
      </c>
      <c r="D109" s="179">
        <f>VLOOKUP('413.3'!A88,'413.3'!A88:N215,14,FALSE)</f>
        <v>3790.4635690892119</v>
      </c>
    </row>
    <row r="110" spans="1:4" ht="54" thickTop="1" thickBot="1">
      <c r="A110" s="137" t="s">
        <v>1038</v>
      </c>
      <c r="B110" s="138" t="s">
        <v>1205</v>
      </c>
      <c r="C110" s="133" t="s">
        <v>998</v>
      </c>
      <c r="D110" s="179">
        <f>VLOOKUP('414.1'!A88,'414.1'!A88:N216,14,FALSE)</f>
        <v>3746.1983947241583</v>
      </c>
    </row>
    <row r="111" spans="1:4" ht="54" thickTop="1" thickBot="1">
      <c r="A111" s="137" t="s">
        <v>1039</v>
      </c>
      <c r="B111" s="138" t="s">
        <v>1959</v>
      </c>
      <c r="C111" s="133" t="s">
        <v>998</v>
      </c>
      <c r="D111" s="179">
        <f>VLOOKUP('414.2'!A88,'414.2'!A88:N217,14,FALSE)</f>
        <v>3746.1983947241583</v>
      </c>
    </row>
    <row r="112" spans="1:4" ht="54" thickTop="1" thickBot="1">
      <c r="A112" s="137" t="s">
        <v>1040</v>
      </c>
      <c r="B112" s="138" t="s">
        <v>1960</v>
      </c>
      <c r="C112" s="133" t="s">
        <v>998</v>
      </c>
      <c r="D112" s="179">
        <f>VLOOKUP('414.3'!A88,'414.3'!A88:N218,14,FALSE)</f>
        <v>3746.1983947241583</v>
      </c>
    </row>
    <row r="113" spans="1:4" ht="54" thickTop="1" thickBot="1">
      <c r="A113" s="137" t="s">
        <v>1041</v>
      </c>
      <c r="B113" s="138" t="s">
        <v>1206</v>
      </c>
      <c r="C113" s="133" t="s">
        <v>998</v>
      </c>
      <c r="D113" s="179">
        <f>VLOOKUP('414.4'!A88,'414.4'!A88:N219,14,FALSE)</f>
        <v>3746.1983947241583</v>
      </c>
    </row>
    <row r="114" spans="1:4" ht="54" thickTop="1" thickBot="1">
      <c r="A114" s="137" t="s">
        <v>1042</v>
      </c>
      <c r="B114" s="138" t="s">
        <v>1207</v>
      </c>
      <c r="C114" s="133" t="s">
        <v>998</v>
      </c>
      <c r="D114" s="179">
        <f>VLOOKUP('414.5'!A88,'414.5'!A88:N220,14,FALSE)</f>
        <v>3746.1983947241583</v>
      </c>
    </row>
    <row r="115" spans="1:4" ht="54" thickTop="1" thickBot="1">
      <c r="A115" s="137" t="s">
        <v>1546</v>
      </c>
      <c r="B115" s="138" t="s">
        <v>2056</v>
      </c>
      <c r="C115" s="133" t="s">
        <v>998</v>
      </c>
      <c r="D115" s="179">
        <f>VLOOKUP('414.6'!A88,'414.6'!A88:N221,14,FALSE)</f>
        <v>5005.696130881418</v>
      </c>
    </row>
    <row r="116" spans="1:4" ht="54" thickTop="1" thickBot="1">
      <c r="A116" s="137" t="s">
        <v>1043</v>
      </c>
      <c r="B116" s="138" t="s">
        <v>1961</v>
      </c>
      <c r="C116" s="133" t="s">
        <v>1464</v>
      </c>
      <c r="D116" s="179">
        <f>VLOOKUP('415.1'!A88,'415.1'!A88:N222,14,FALSE)</f>
        <v>3465.7841678694822</v>
      </c>
    </row>
    <row r="117" spans="1:4" ht="54" thickTop="1" thickBot="1">
      <c r="A117" s="137" t="s">
        <v>1044</v>
      </c>
      <c r="B117" s="138" t="s">
        <v>2058</v>
      </c>
      <c r="C117" s="133" t="s">
        <v>233</v>
      </c>
      <c r="D117" s="179">
        <f>VLOOKUP('420.1'!A87,'420.1'!A87:N223,14,FALSE)</f>
        <v>2086.6378204152206</v>
      </c>
    </row>
    <row r="118" spans="1:4" ht="54" thickTop="1" thickBot="1">
      <c r="A118" s="137" t="s">
        <v>1045</v>
      </c>
      <c r="B118" s="138" t="s">
        <v>2057</v>
      </c>
      <c r="C118" s="142" t="s">
        <v>233</v>
      </c>
      <c r="D118" s="179">
        <f>VLOOKUP('420.2 '!A88,'420.2 '!A59:N107,14,FALSE)</f>
        <v>2086.6378204152206</v>
      </c>
    </row>
    <row r="119" spans="1:4" ht="54" thickTop="1" thickBot="1">
      <c r="A119" s="137" t="s">
        <v>1551</v>
      </c>
      <c r="B119" s="138" t="s">
        <v>1552</v>
      </c>
      <c r="C119" s="133" t="s">
        <v>233</v>
      </c>
      <c r="D119" s="179">
        <f>VLOOKUP('420.3'!A88,'420.3'!A88:N225,14,FALSE)</f>
        <v>4236.2320997447105</v>
      </c>
    </row>
    <row r="120" spans="1:4" ht="54" thickTop="1" thickBot="1">
      <c r="A120" s="137" t="s">
        <v>1046</v>
      </c>
      <c r="B120" s="138" t="s">
        <v>1208</v>
      </c>
      <c r="C120" s="133" t="s">
        <v>233</v>
      </c>
      <c r="D120" s="179">
        <f>VLOOKUP('421.1'!A88,'421.1'!A88:N226,14,FALSE)</f>
        <v>1222.9516191390348</v>
      </c>
    </row>
    <row r="121" spans="1:4" ht="54" thickTop="1" thickBot="1">
      <c r="A121" s="137" t="s">
        <v>1047</v>
      </c>
      <c r="B121" s="138" t="s">
        <v>1209</v>
      </c>
      <c r="C121" s="133" t="s">
        <v>233</v>
      </c>
      <c r="D121" s="179">
        <f>VLOOKUP('421.2'!A88,'421.2'!A88:N227,14,FALSE)</f>
        <v>1147.2677767591631</v>
      </c>
    </row>
    <row r="122" spans="1:4" ht="54" thickTop="1" thickBot="1">
      <c r="A122" s="137" t="s">
        <v>1048</v>
      </c>
      <c r="B122" s="138" t="s">
        <v>1962</v>
      </c>
      <c r="C122" s="133" t="s">
        <v>233</v>
      </c>
      <c r="D122" s="179">
        <f>VLOOKUP('421.3'!A88,'421.3'!A88:N228,14,FALSE)</f>
        <v>1604.3759247799485</v>
      </c>
    </row>
    <row r="123" spans="1:4" ht="54" thickTop="1" thickBot="1">
      <c r="A123" s="137" t="s">
        <v>1049</v>
      </c>
      <c r="B123" s="138" t="s">
        <v>1963</v>
      </c>
      <c r="C123" s="133" t="s">
        <v>233</v>
      </c>
      <c r="D123" s="179">
        <f>VLOOKUP('421.4'!A88,'421.4'!A88:N229,14,FALSE)</f>
        <v>1441.0991648221952</v>
      </c>
    </row>
    <row r="124" spans="1:4" ht="54" thickTop="1" thickBot="1">
      <c r="A124" s="137" t="s">
        <v>1556</v>
      </c>
      <c r="B124" s="140" t="s">
        <v>1557</v>
      </c>
      <c r="C124" s="133" t="s">
        <v>233</v>
      </c>
      <c r="D124" s="179">
        <f>VLOOKUP('430.1.1'!A87,'430.1.1'!A87:N230,14,FALSE)</f>
        <v>5581.9189323173778</v>
      </c>
    </row>
    <row r="125" spans="1:4" ht="54" thickTop="1" thickBot="1">
      <c r="A125" s="137" t="s">
        <v>1558</v>
      </c>
      <c r="B125" s="138" t="s">
        <v>1559</v>
      </c>
      <c r="C125" s="133" t="s">
        <v>233</v>
      </c>
      <c r="D125" s="179">
        <f>VLOOKUP('430.1.2'!A88,'430.1.2'!A88:N231,14,FALSE)</f>
        <v>4621.315557089204</v>
      </c>
    </row>
    <row r="126" spans="1:4" ht="54" thickTop="1" thickBot="1">
      <c r="A126" s="137" t="s">
        <v>1560</v>
      </c>
      <c r="B126" s="138" t="s">
        <v>1609</v>
      </c>
      <c r="C126" s="133" t="s">
        <v>233</v>
      </c>
      <c r="D126" s="179">
        <f>VLOOKUP('430.2.1'!A88,'430.2.1'!A88:N232,14,FALSE)</f>
        <v>5581.9189323173778</v>
      </c>
    </row>
    <row r="127" spans="1:4" ht="54" thickTop="1" thickBot="1">
      <c r="A127" s="137" t="s">
        <v>1562</v>
      </c>
      <c r="B127" s="138" t="s">
        <v>1610</v>
      </c>
      <c r="C127" s="133" t="s">
        <v>233</v>
      </c>
      <c r="D127" s="179">
        <f>VLOOKUP('430.2.2'!A88,'430.2.2'!A88:N233,14,FALSE)</f>
        <v>4621.315557089204</v>
      </c>
    </row>
    <row r="128" spans="1:4" ht="54" thickTop="1" thickBot="1">
      <c r="A128" s="137" t="s">
        <v>1563</v>
      </c>
      <c r="B128" s="138" t="s">
        <v>1611</v>
      </c>
      <c r="C128" s="133" t="s">
        <v>233</v>
      </c>
      <c r="D128" s="179">
        <f>VLOOKUP('431.1.1'!A88,'431.1.1'!A88:N234,14,FALSE)</f>
        <v>11214.671976613463</v>
      </c>
    </row>
    <row r="129" spans="1:4" ht="54" thickTop="1" thickBot="1">
      <c r="A129" s="137" t="s">
        <v>1565</v>
      </c>
      <c r="B129" s="138" t="s">
        <v>1612</v>
      </c>
      <c r="C129" s="133" t="s">
        <v>233</v>
      </c>
      <c r="D129" s="179">
        <f>VLOOKUP('431.1.2'!A88,'431.1.2'!A88:N235,14,FALSE)</f>
        <v>9054.3252120895941</v>
      </c>
    </row>
    <row r="130" spans="1:4" ht="54" thickTop="1" thickBot="1">
      <c r="A130" s="137" t="s">
        <v>1568</v>
      </c>
      <c r="B130" s="138" t="s">
        <v>1613</v>
      </c>
      <c r="C130" s="133" t="s">
        <v>233</v>
      </c>
      <c r="D130" s="179">
        <f>VLOOKUP('431.2.1'!A88,'431.2.1'!A88:N236,14,FALSE)</f>
        <v>13983.216610807369</v>
      </c>
    </row>
    <row r="131" spans="1:4" ht="54" thickTop="1" thickBot="1">
      <c r="A131" s="137" t="s">
        <v>1569</v>
      </c>
      <c r="B131" s="138" t="s">
        <v>1614</v>
      </c>
      <c r="C131" s="133" t="s">
        <v>233</v>
      </c>
      <c r="D131" s="179">
        <f>VLOOKUP('431.2.2'!A88,'431.2.2'!A88:N237,14,FALSE)</f>
        <v>11169.911206143428</v>
      </c>
    </row>
    <row r="132" spans="1:4" ht="54" thickTop="1" thickBot="1">
      <c r="A132" s="137" t="s">
        <v>1050</v>
      </c>
      <c r="B132" s="138" t="s">
        <v>1210</v>
      </c>
      <c r="C132" s="133" t="s">
        <v>233</v>
      </c>
      <c r="D132" s="179">
        <f>VLOOKUP('432.1'!A88,'432.1'!A88:N238,14,FALSE)</f>
        <v>3700.5765573805161</v>
      </c>
    </row>
    <row r="133" spans="1:4" ht="54" thickTop="1" thickBot="1">
      <c r="A133" s="137" t="s">
        <v>1051</v>
      </c>
      <c r="B133" s="138" t="s">
        <v>1964</v>
      </c>
      <c r="C133" s="133" t="s">
        <v>233</v>
      </c>
      <c r="D133" s="179">
        <f>VLOOKUP('432.2'!A88,'432.2'!A88:N239,14,FALSE)</f>
        <v>3910.8094528801598</v>
      </c>
    </row>
    <row r="134" spans="1:4" ht="54" thickTop="1" thickBot="1">
      <c r="A134" s="137" t="s">
        <v>1052</v>
      </c>
      <c r="B134" s="138" t="s">
        <v>1965</v>
      </c>
      <c r="C134" s="133" t="s">
        <v>233</v>
      </c>
      <c r="D134" s="179">
        <f>VLOOKUP('433.1'!A88,'433.1'!A88:N240,14,FALSE)</f>
        <v>4308.0141056965758</v>
      </c>
    </row>
    <row r="135" spans="1:4" ht="54" thickTop="1" thickBot="1">
      <c r="A135" s="137" t="s">
        <v>1053</v>
      </c>
      <c r="B135" s="138" t="s">
        <v>1966</v>
      </c>
      <c r="C135" s="133" t="s">
        <v>233</v>
      </c>
      <c r="D135" s="179">
        <f>VLOOKUP('433.2'!A88,'433.2'!A88:N241,14,FALSE)</f>
        <v>3863.959203505437</v>
      </c>
    </row>
    <row r="136" spans="1:4" ht="54" thickTop="1" thickBot="1">
      <c r="A136" s="137" t="s">
        <v>1054</v>
      </c>
      <c r="B136" s="138" t="s">
        <v>1967</v>
      </c>
      <c r="C136" s="133" t="s">
        <v>233</v>
      </c>
      <c r="D136" s="179">
        <f>VLOOKUP('433.3'!A88,'433.3'!A88:N242,14,FALSE)</f>
        <v>4475.721399702853</v>
      </c>
    </row>
    <row r="137" spans="1:4" ht="54" thickTop="1" thickBot="1">
      <c r="A137" s="137" t="s">
        <v>1055</v>
      </c>
      <c r="B137" s="138" t="s">
        <v>1211</v>
      </c>
      <c r="C137" s="133" t="s">
        <v>233</v>
      </c>
      <c r="D137" s="179">
        <f>VLOOKUP('433.4'!A88,'433.4'!A88:N243,14,FALSE)</f>
        <v>2830.9018172996184</v>
      </c>
    </row>
    <row r="138" spans="1:4" ht="54" thickTop="1" thickBot="1">
      <c r="A138" s="137" t="s">
        <v>1056</v>
      </c>
      <c r="B138" s="138" t="s">
        <v>1968</v>
      </c>
      <c r="C138" s="133" t="s">
        <v>233</v>
      </c>
      <c r="D138" s="179">
        <f>VLOOKUP('433.5'!A88,'433.5'!A88:N244,14,FALSE)</f>
        <v>4954.7770587398645</v>
      </c>
    </row>
    <row r="139" spans="1:4" ht="54" thickTop="1" thickBot="1">
      <c r="A139" s="137" t="s">
        <v>1057</v>
      </c>
      <c r="B139" s="138" t="s">
        <v>1969</v>
      </c>
      <c r="C139" s="133" t="s">
        <v>233</v>
      </c>
      <c r="D139" s="179">
        <f>VLOOKUP('433.6'!A88,'433.6'!A88:N245,14,FALSE)</f>
        <v>4487.8366982102707</v>
      </c>
    </row>
    <row r="140" spans="1:4" ht="54" thickTop="1" thickBot="1">
      <c r="A140" s="137" t="s">
        <v>1058</v>
      </c>
      <c r="B140" s="138" t="s">
        <v>1970</v>
      </c>
      <c r="C140" s="133" t="s">
        <v>233</v>
      </c>
      <c r="D140" s="179">
        <f>VLOOKUP('433.7'!A88,'433.7'!A88:N246,14,FALSE)</f>
        <v>5231.9365447996206</v>
      </c>
    </row>
    <row r="141" spans="1:4" ht="54" thickTop="1" thickBot="1">
      <c r="A141" s="137" t="s">
        <v>1059</v>
      </c>
      <c r="B141" s="138" t="s">
        <v>1212</v>
      </c>
      <c r="C141" s="133" t="s">
        <v>233</v>
      </c>
      <c r="D141" s="179">
        <f>VLOOKUP('433.8'!A88,'433.8'!A88:N247,14,FALSE)</f>
        <v>3303.5362829850988</v>
      </c>
    </row>
    <row r="142" spans="1:4" ht="54" thickTop="1" thickBot="1">
      <c r="A142" s="137" t="s">
        <v>1060</v>
      </c>
      <c r="B142" s="138" t="s">
        <v>1971</v>
      </c>
      <c r="C142" s="133" t="s">
        <v>387</v>
      </c>
      <c r="D142" s="179">
        <f>VLOOKUP('440.1'!A89,'440.1'!A89:N248,14,FALSE)</f>
        <v>270633.84725159535</v>
      </c>
    </row>
    <row r="143" spans="1:4" ht="54" thickTop="1" thickBot="1">
      <c r="A143" s="137" t="s">
        <v>1061</v>
      </c>
      <c r="B143" s="138" t="s">
        <v>1972</v>
      </c>
      <c r="C143" s="133" t="s">
        <v>387</v>
      </c>
      <c r="D143" s="179">
        <f>VLOOKUP('440.2'!A93,'440.2'!A93:N250,14,FALSE)</f>
        <v>270633.84725159535</v>
      </c>
    </row>
    <row r="144" spans="1:4" ht="54" thickTop="1" thickBot="1">
      <c r="A144" s="137" t="s">
        <v>1062</v>
      </c>
      <c r="B144" s="138" t="s">
        <v>1973</v>
      </c>
      <c r="C144" s="133" t="s">
        <v>387</v>
      </c>
      <c r="D144" s="179">
        <f>VLOOKUP('440.3'!A93,'440.3'!A93:N252,14,FALSE)</f>
        <v>270633.84725159535</v>
      </c>
    </row>
    <row r="145" spans="1:4" ht="54" thickTop="1" thickBot="1">
      <c r="A145" s="137" t="s">
        <v>1063</v>
      </c>
      <c r="B145" s="138" t="s">
        <v>1213</v>
      </c>
      <c r="C145" s="133" t="s">
        <v>387</v>
      </c>
      <c r="D145" s="179">
        <f>VLOOKUP('440.4'!A93,'440.4'!A93:N254,14,FALSE)</f>
        <v>290159.10988827713</v>
      </c>
    </row>
    <row r="146" spans="1:4" ht="54" thickTop="1" thickBot="1">
      <c r="A146" s="137" t="s">
        <v>1064</v>
      </c>
      <c r="B146" s="138" t="s">
        <v>1974</v>
      </c>
      <c r="C146" s="133" t="s">
        <v>387</v>
      </c>
      <c r="D146" s="179">
        <f>VLOOKUP('441.1'!A93,'441.1'!A93:N256,14,FALSE)</f>
        <v>270150.59014759411</v>
      </c>
    </row>
    <row r="147" spans="1:4" ht="54" thickTop="1" thickBot="1">
      <c r="A147" s="137" t="s">
        <v>1065</v>
      </c>
      <c r="B147" s="138" t="s">
        <v>1975</v>
      </c>
      <c r="C147" s="133" t="s">
        <v>387</v>
      </c>
      <c r="D147" s="179">
        <f>VLOOKUP('441.2'!A92,'441.2'!A92:N258,14,FALSE)</f>
        <v>270633.84725159535</v>
      </c>
    </row>
    <row r="148" spans="1:4" ht="54" thickTop="1" thickBot="1">
      <c r="A148" s="137" t="s">
        <v>1066</v>
      </c>
      <c r="B148" s="138" t="s">
        <v>1976</v>
      </c>
      <c r="C148" s="133" t="s">
        <v>387</v>
      </c>
      <c r="D148" s="179">
        <f>VLOOKUP('441.3'!A93,'441.3'!A93:N260,14,FALSE)</f>
        <v>271136.87619319558</v>
      </c>
    </row>
    <row r="149" spans="1:4" ht="54" thickTop="1" thickBot="1">
      <c r="A149" s="137" t="s">
        <v>1067</v>
      </c>
      <c r="B149" s="138" t="s">
        <v>1977</v>
      </c>
      <c r="C149" s="133" t="s">
        <v>387</v>
      </c>
      <c r="D149" s="179">
        <f>VLOOKUP('441.4'!A92,'441.4'!A92:N262,14,FALSE)</f>
        <v>290662.13882987737</v>
      </c>
    </row>
    <row r="150" spans="1:4" ht="54" thickTop="1" thickBot="1">
      <c r="A150" s="137" t="s">
        <v>1068</v>
      </c>
      <c r="B150" s="138" t="s">
        <v>1957</v>
      </c>
      <c r="C150" s="133" t="s">
        <v>387</v>
      </c>
      <c r="D150" s="179">
        <f>VLOOKUP('450.1'!A95,'450.1'!A95:N264,14,FALSE)</f>
        <v>301383.40214580076</v>
      </c>
    </row>
    <row r="151" spans="1:4" ht="54" thickTop="1" thickBot="1">
      <c r="A151" s="137" t="s">
        <v>1069</v>
      </c>
      <c r="B151" s="138" t="s">
        <v>1978</v>
      </c>
      <c r="C151" s="133" t="s">
        <v>387</v>
      </c>
      <c r="D151" s="179">
        <f>VLOOKUP('450.2'!A93,'450.2'!A93:N266,14,FALSE)</f>
        <v>300880.37320420053</v>
      </c>
    </row>
    <row r="152" spans="1:4" ht="54" thickTop="1" thickBot="1">
      <c r="A152" s="137" t="s">
        <v>1070</v>
      </c>
      <c r="B152" s="138" t="s">
        <v>1979</v>
      </c>
      <c r="C152" s="133" t="s">
        <v>387</v>
      </c>
      <c r="D152" s="179">
        <f>VLOOKUP('450.3'!A93,'450.3'!A93:N268,14,FALSE)</f>
        <v>300880.37320420053</v>
      </c>
    </row>
    <row r="153" spans="1:4" ht="54" thickTop="1" thickBot="1">
      <c r="A153" s="137" t="s">
        <v>1071</v>
      </c>
      <c r="B153" s="138" t="s">
        <v>1980</v>
      </c>
      <c r="C153" s="133" t="s">
        <v>387</v>
      </c>
      <c r="D153" s="179">
        <f>VLOOKUP('450.4'!A92,'450.4'!A92:N270,14,FALSE)</f>
        <v>301383.40214580076</v>
      </c>
    </row>
    <row r="154" spans="1:4" ht="63.75" customHeight="1" thickTop="1" thickBot="1">
      <c r="A154" s="137" t="s">
        <v>1072</v>
      </c>
      <c r="B154" s="138" t="s">
        <v>1981</v>
      </c>
      <c r="C154" s="133" t="s">
        <v>387</v>
      </c>
      <c r="D154" s="179">
        <f>VLOOKUP('450.5'!A92,'450.5'!A92:N272,14,FALSE)</f>
        <v>300880.37320420053</v>
      </c>
    </row>
    <row r="155" spans="1:4" ht="54" thickTop="1" thickBot="1">
      <c r="A155" s="137" t="s">
        <v>1073</v>
      </c>
      <c r="B155" s="138" t="s">
        <v>1982</v>
      </c>
      <c r="C155" s="133" t="s">
        <v>387</v>
      </c>
      <c r="D155" s="179">
        <f>VLOOKUP('450.6'!A93,'450.6'!A93:N274,14,FALSE)</f>
        <v>300880.37320420053</v>
      </c>
    </row>
    <row r="156" spans="1:4" ht="54" thickTop="1" thickBot="1">
      <c r="A156" s="137" t="s">
        <v>1074</v>
      </c>
      <c r="B156" s="138" t="s">
        <v>1983</v>
      </c>
      <c r="C156" s="133" t="s">
        <v>387</v>
      </c>
      <c r="D156" s="179">
        <f>VLOOKUP('450.7'!A93,'450.7'!A93:N275,14,FALSE)</f>
        <v>300880.37320420053</v>
      </c>
    </row>
    <row r="157" spans="1:4" ht="54" thickTop="1" thickBot="1">
      <c r="A157" s="137" t="s">
        <v>1075</v>
      </c>
      <c r="B157" s="138" t="s">
        <v>1984</v>
      </c>
      <c r="C157" s="133" t="s">
        <v>387</v>
      </c>
      <c r="D157" s="179">
        <f>VLOOKUP('450.8'!A93,'450.8'!A93:N276,14,FALSE)</f>
        <v>300880.37320420053</v>
      </c>
    </row>
    <row r="158" spans="1:4" ht="54" thickTop="1" thickBot="1">
      <c r="A158" s="137" t="s">
        <v>1584</v>
      </c>
      <c r="B158" s="138" t="s">
        <v>1615</v>
      </c>
      <c r="C158" s="133" t="s">
        <v>387</v>
      </c>
      <c r="D158" s="179">
        <f>VLOOKUP('450.10'!A92,'450.10'!A92:N277,14,FALSE)</f>
        <v>337384.56543477066</v>
      </c>
    </row>
    <row r="159" spans="1:4" ht="54" thickTop="1" thickBot="1">
      <c r="A159" s="137" t="s">
        <v>1586</v>
      </c>
      <c r="B159" s="138" t="s">
        <v>1616</v>
      </c>
      <c r="C159" s="133" t="s">
        <v>387</v>
      </c>
      <c r="D159" s="179">
        <f>VLOOKUP('450.11'!A92,'450.11'!A92:N278,14,FALSE)</f>
        <v>336881.53649317042</v>
      </c>
    </row>
    <row r="160" spans="1:4" ht="54" thickTop="1" thickBot="1">
      <c r="A160" s="137" t="s">
        <v>1588</v>
      </c>
      <c r="B160" s="138" t="s">
        <v>1617</v>
      </c>
      <c r="C160" s="133" t="s">
        <v>387</v>
      </c>
      <c r="D160" s="179">
        <f>VLOOKUP('450.12'!A92,'450.11'!A92:N279,14,FALSE)</f>
        <v>336881.53649317042</v>
      </c>
    </row>
    <row r="161" spans="1:4" ht="54" thickTop="1" thickBot="1">
      <c r="A161" s="137" t="s">
        <v>1076</v>
      </c>
      <c r="B161" s="138" t="s">
        <v>1985</v>
      </c>
      <c r="C161" s="133" t="s">
        <v>387</v>
      </c>
      <c r="D161" s="179">
        <f>VLOOKUP('451.1'!A92,'451.1'!A92:N280,14,FALSE)</f>
        <v>300880.37320420053</v>
      </c>
    </row>
    <row r="162" spans="1:4" ht="54" thickTop="1" thickBot="1">
      <c r="A162" s="137" t="s">
        <v>1077</v>
      </c>
      <c r="B162" s="138" t="s">
        <v>1986</v>
      </c>
      <c r="C162" s="133" t="s">
        <v>387</v>
      </c>
      <c r="D162" s="179">
        <f>VLOOKUP('451.2'!A93,'451.2'!A93:N281,14,FALSE)</f>
        <v>300880.37320420053</v>
      </c>
    </row>
    <row r="163" spans="1:4" ht="54" thickTop="1" thickBot="1">
      <c r="A163" s="137" t="s">
        <v>1078</v>
      </c>
      <c r="B163" s="138" t="s">
        <v>1987</v>
      </c>
      <c r="C163" s="133" t="s">
        <v>387</v>
      </c>
      <c r="D163" s="179">
        <f>VLOOKUP('451.3'!A92,'451.3'!A92:N282,14,FALSE)</f>
        <v>300880.37320420053</v>
      </c>
    </row>
    <row r="164" spans="1:4" ht="54" thickTop="1" thickBot="1">
      <c r="A164" s="137" t="s">
        <v>1079</v>
      </c>
      <c r="B164" s="138" t="s">
        <v>1988</v>
      </c>
      <c r="C164" s="133" t="s">
        <v>387</v>
      </c>
      <c r="D164" s="179">
        <f>VLOOKUP('451.4'!A92,'451.4'!A92:N283,14,FALSE)</f>
        <v>336881.53649317042</v>
      </c>
    </row>
    <row r="165" spans="1:4" ht="54" thickTop="1" thickBot="1">
      <c r="A165" s="137" t="s">
        <v>1080</v>
      </c>
      <c r="B165" s="138" t="s">
        <v>1989</v>
      </c>
      <c r="C165" s="133" t="s">
        <v>387</v>
      </c>
      <c r="D165" s="179">
        <f>VLOOKUP('452.1'!A93,'452.1'!A93:N284,14,FALSE)</f>
        <v>300397.11610019929</v>
      </c>
    </row>
    <row r="166" spans="1:4" ht="54" thickTop="1" thickBot="1">
      <c r="A166" s="137" t="s">
        <v>1081</v>
      </c>
      <c r="B166" s="138" t="s">
        <v>1990</v>
      </c>
      <c r="C166" s="133" t="s">
        <v>387</v>
      </c>
      <c r="D166" s="179">
        <f>VLOOKUP('452.2'!A93,'452.2'!A93:N285,14,FALSE)</f>
        <v>300397.11610019929</v>
      </c>
    </row>
    <row r="167" spans="1:4" ht="54" thickTop="1" thickBot="1">
      <c r="A167" s="137" t="s">
        <v>1082</v>
      </c>
      <c r="B167" s="138" t="s">
        <v>1991</v>
      </c>
      <c r="C167" s="133" t="s">
        <v>387</v>
      </c>
      <c r="D167" s="179">
        <f>VLOOKUP('452.3'!A92,'452.3'!A92:N286,14,FALSE)</f>
        <v>300397.11610019929</v>
      </c>
    </row>
    <row r="168" spans="1:4" ht="54" thickTop="1" thickBot="1">
      <c r="A168" s="137" t="s">
        <v>1083</v>
      </c>
      <c r="B168" s="138" t="s">
        <v>1992</v>
      </c>
      <c r="C168" s="133" t="s">
        <v>387</v>
      </c>
      <c r="D168" s="179">
        <f>VLOOKUP('452.4'!A93,'452.4'!A93:N287,14,FALSE)</f>
        <v>300397.11610019929</v>
      </c>
    </row>
    <row r="169" spans="1:4" ht="54" thickTop="1" thickBot="1">
      <c r="A169" s="137" t="s">
        <v>1084</v>
      </c>
      <c r="B169" s="138" t="s">
        <v>1214</v>
      </c>
      <c r="C169" s="133" t="s">
        <v>387</v>
      </c>
      <c r="D169" s="179">
        <f>VLOOKUP('453.1'!A92,'453.1'!A92:N288,14,FALSE)</f>
        <v>304257.18134915654</v>
      </c>
    </row>
    <row r="170" spans="1:4" ht="54" thickTop="1" thickBot="1">
      <c r="A170" s="137" t="s">
        <v>1085</v>
      </c>
      <c r="B170" s="138" t="s">
        <v>1993</v>
      </c>
      <c r="C170" s="133" t="s">
        <v>233</v>
      </c>
      <c r="D170" s="179">
        <f>VLOOKUP('460.1'!A87,'460.1'!A87:N289,14,FALSE)</f>
        <v>5006.9249876079875</v>
      </c>
    </row>
    <row r="171" spans="1:4" ht="54" thickTop="1" thickBot="1">
      <c r="A171" s="196" t="s">
        <v>2017</v>
      </c>
      <c r="B171" s="138" t="s">
        <v>2073</v>
      </c>
      <c r="C171" s="133" t="s">
        <v>233</v>
      </c>
      <c r="D171" s="179">
        <f>VLOOKUP('460.2'!A87,'460.2'!A87:N290,14,FALSE)</f>
        <v>2503.4624938039938</v>
      </c>
    </row>
    <row r="172" spans="1:4" ht="51.75" customHeight="1" thickTop="1" thickBot="1">
      <c r="A172" s="137" t="s">
        <v>1086</v>
      </c>
      <c r="B172" s="138" t="s">
        <v>1215</v>
      </c>
      <c r="C172" s="133" t="s">
        <v>387</v>
      </c>
      <c r="D172" s="179">
        <f>VLOOKUP('461.1'!A87,'461.1'!A87:N291,14,FALSE)</f>
        <v>93669.448454247278</v>
      </c>
    </row>
    <row r="173" spans="1:4" ht="54" thickTop="1" thickBot="1">
      <c r="A173" s="137" t="s">
        <v>1087</v>
      </c>
      <c r="B173" s="138" t="s">
        <v>1216</v>
      </c>
      <c r="C173" s="133" t="s">
        <v>387</v>
      </c>
      <c r="D173" s="179">
        <f>VLOOKUP('461.2'!A89,'461.2'!A89:N294,14,FALSE)</f>
        <v>113156.87015470937</v>
      </c>
    </row>
    <row r="174" spans="1:4" ht="54" thickTop="1" thickBot="1">
      <c r="A174" s="137" t="s">
        <v>1598</v>
      </c>
      <c r="B174" s="138" t="s">
        <v>2078</v>
      </c>
      <c r="C174" s="133" t="s">
        <v>387</v>
      </c>
      <c r="D174" s="179">
        <f>VLOOKUP('462.1.1'!A88,'462.1.1'!A88:N293,14,FALSE)</f>
        <v>148015.85294163975</v>
      </c>
    </row>
    <row r="175" spans="1:4" ht="54" thickTop="1" thickBot="1">
      <c r="A175" s="137" t="s">
        <v>1599</v>
      </c>
      <c r="B175" s="138" t="s">
        <v>2079</v>
      </c>
      <c r="C175" s="133" t="s">
        <v>387</v>
      </c>
      <c r="D175" s="179">
        <f>VLOOKUP('462.1.2'!A88,'462.1.2'!A88:N294,14,FALSE)</f>
        <v>151660.73052082106</v>
      </c>
    </row>
    <row r="176" spans="1:4" ht="54" thickTop="1" thickBot="1">
      <c r="A176" s="137" t="s">
        <v>1600</v>
      </c>
      <c r="B176" s="138" t="s">
        <v>2082</v>
      </c>
      <c r="C176" s="133" t="s">
        <v>387</v>
      </c>
      <c r="D176" s="179">
        <f>VLOOKUP('462.2.1'!A88,'462.2.1'!A88:N295,14,FALSE)</f>
        <v>162117.94894202196</v>
      </c>
    </row>
    <row r="177" spans="1:4" ht="54" thickTop="1" thickBot="1">
      <c r="A177" s="137" t="s">
        <v>1601</v>
      </c>
      <c r="B177" s="138" t="s">
        <v>2083</v>
      </c>
      <c r="C177" s="133" t="s">
        <v>387</v>
      </c>
      <c r="D177" s="179">
        <f>VLOOKUP('462.2.2'!A88,'462.2.2'!A88:N296,14,FALSE)</f>
        <v>165762.82652120327</v>
      </c>
    </row>
    <row r="178" spans="1:4" ht="54" thickTop="1" thickBot="1">
      <c r="A178" s="137" t="s">
        <v>1088</v>
      </c>
      <c r="B178" s="138" t="s">
        <v>1618</v>
      </c>
      <c r="C178" s="133" t="s">
        <v>233</v>
      </c>
      <c r="D178" s="179">
        <f>VLOOKUP('464.1'!A88,'464.1'!A88:N297,14,FALSE)</f>
        <v>13138.807255937627</v>
      </c>
    </row>
    <row r="179" spans="1:4" ht="54" thickTop="1" thickBot="1">
      <c r="A179" s="137" t="s">
        <v>1089</v>
      </c>
      <c r="B179" s="138" t="s">
        <v>1619</v>
      </c>
      <c r="C179" s="133" t="s">
        <v>387</v>
      </c>
      <c r="D179" s="179">
        <f>VLOOKUP('465.1'!A92,'465.1'!A92:N298,14,FALSE)</f>
        <v>93515.115118245274</v>
      </c>
    </row>
    <row r="180" spans="1:4" ht="54" thickTop="1" thickBot="1">
      <c r="A180" s="137" t="s">
        <v>1602</v>
      </c>
      <c r="B180" s="138" t="s">
        <v>1620</v>
      </c>
      <c r="C180" s="133" t="s">
        <v>387</v>
      </c>
      <c r="D180" s="179">
        <f>VLOOKUP('465.2'!A92,'465.2'!A92:N299,14,FALSE)</f>
        <v>25395.749261736353</v>
      </c>
    </row>
    <row r="181" spans="1:4" ht="54" thickTop="1" thickBot="1">
      <c r="A181" s="137" t="s">
        <v>1090</v>
      </c>
      <c r="B181" s="138" t="s">
        <v>1621</v>
      </c>
      <c r="C181" s="133" t="s">
        <v>144</v>
      </c>
      <c r="D181" s="179">
        <f>VLOOKUP('466.1'!A92,'466.1'!A92:N300,14,FALSE)</f>
        <v>3565.3092998077909</v>
      </c>
    </row>
    <row r="182" spans="1:4" ht="54" thickTop="1" thickBot="1">
      <c r="A182" s="137" t="s">
        <v>1091</v>
      </c>
      <c r="B182" s="138" t="s">
        <v>1622</v>
      </c>
      <c r="C182" s="133" t="s">
        <v>144</v>
      </c>
      <c r="D182" s="179">
        <f>VLOOKUP('466.2'!A96,'466.2'!A96:N301,14,FALSE)</f>
        <v>4210.7014666030109</v>
      </c>
    </row>
    <row r="183" spans="1:4" ht="54" thickTop="1" thickBot="1">
      <c r="A183" s="139" t="s">
        <v>1092</v>
      </c>
      <c r="B183" s="140" t="s">
        <v>1735</v>
      </c>
      <c r="C183" s="133" t="s">
        <v>387</v>
      </c>
      <c r="D183" s="179">
        <f>VLOOKUP('500.1'!A95,'500.1'!A95:N302,14,FALSE)</f>
        <v>584171.12127461552</v>
      </c>
    </row>
    <row r="184" spans="1:4" ht="54" thickTop="1" thickBot="1">
      <c r="A184" s="137" t="s">
        <v>1624</v>
      </c>
      <c r="B184" s="138" t="s">
        <v>1736</v>
      </c>
      <c r="C184" s="133" t="s">
        <v>387</v>
      </c>
      <c r="D184" s="179">
        <f>VLOOKUP('500.2'!A95,'500.2'!A95:N303,14,FALSE)</f>
        <v>607220.39152071916</v>
      </c>
    </row>
    <row r="185" spans="1:4" ht="57.75" thickTop="1" thickBot="1">
      <c r="A185" s="137" t="s">
        <v>1093</v>
      </c>
      <c r="B185" s="138" t="s">
        <v>1875</v>
      </c>
      <c r="C185" s="133" t="s">
        <v>377</v>
      </c>
      <c r="D185" s="179">
        <f>VLOOKUP('501.1'!A88,'501.1'!A88:N304,14,FALSE)</f>
        <v>968.8444124286616</v>
      </c>
    </row>
    <row r="186" spans="1:4" ht="57.75" thickTop="1" thickBot="1">
      <c r="A186" s="137" t="s">
        <v>1626</v>
      </c>
      <c r="B186" s="138" t="s">
        <v>1876</v>
      </c>
      <c r="C186" s="133" t="s">
        <v>377</v>
      </c>
      <c r="D186" s="179">
        <f>VLOOKUP('501.10'!A88,'501.10'!A88:N305,14,FALSE)</f>
        <v>861.91567571454993</v>
      </c>
    </row>
    <row r="187" spans="1:4" ht="57.75" thickTop="1" thickBot="1">
      <c r="A187" s="137" t="s">
        <v>1627</v>
      </c>
      <c r="B187" s="138" t="s">
        <v>1877</v>
      </c>
      <c r="C187" s="133" t="s">
        <v>377</v>
      </c>
      <c r="D187" s="179">
        <f>VLOOKUP('501.20'!A88,'501.20'!A88:N306,14,FALSE)</f>
        <v>810.32590708958105</v>
      </c>
    </row>
    <row r="188" spans="1:4" ht="54" thickTop="1" thickBot="1">
      <c r="A188" s="137" t="s">
        <v>1628</v>
      </c>
      <c r="B188" s="138" t="s">
        <v>1737</v>
      </c>
      <c r="C188" s="133" t="s">
        <v>387</v>
      </c>
      <c r="D188" s="179">
        <f>VLOOKUP('505.1'!A84,'505.1'!A84:N307,14,FALSE)</f>
        <v>528278.33071285044</v>
      </c>
    </row>
    <row r="189" spans="1:4" ht="54" thickTop="1" thickBot="1">
      <c r="A189" s="137" t="s">
        <v>1094</v>
      </c>
      <c r="B189" s="138" t="s">
        <v>1738</v>
      </c>
      <c r="C189" s="133" t="s">
        <v>233</v>
      </c>
      <c r="D189" s="179">
        <f>VLOOKUP('510.1'!A84,'510.1'!A84:N308,14,FALSE)</f>
        <v>128052.63918093794</v>
      </c>
    </row>
    <row r="190" spans="1:4" ht="54" thickTop="1" thickBot="1">
      <c r="A190" s="137" t="s">
        <v>1632</v>
      </c>
      <c r="B190" s="138" t="s">
        <v>1217</v>
      </c>
      <c r="C190" s="133" t="s">
        <v>387</v>
      </c>
      <c r="D190" s="179">
        <f>VLOOKUP('600.1.1'!A85,'600.1.1'!A85:N311,14,FALSE)</f>
        <v>22511.638092640755</v>
      </c>
    </row>
    <row r="191" spans="1:4" ht="54" thickTop="1" thickBot="1">
      <c r="A191" s="137" t="s">
        <v>1633</v>
      </c>
      <c r="B191" s="138" t="s">
        <v>1739</v>
      </c>
      <c r="C191" s="133" t="s">
        <v>387</v>
      </c>
      <c r="D191" s="179">
        <f>VLOOKUP('600.2.1'!A88,'600.2.1'!A88:N310,14,FALSE)</f>
        <v>110038.29524038354</v>
      </c>
    </row>
    <row r="192" spans="1:4" ht="54" thickTop="1" thickBot="1">
      <c r="A192" s="137" t="s">
        <v>1634</v>
      </c>
      <c r="B192" s="138" t="s">
        <v>1740</v>
      </c>
      <c r="C192" s="133" t="s">
        <v>387</v>
      </c>
      <c r="D192" s="179">
        <f>VLOOKUP('600.2.2'!A90,'600.2.2'!A90:N312,14,FALSE)</f>
        <v>155784.32913582123</v>
      </c>
    </row>
    <row r="193" spans="1:4" ht="54" thickTop="1" thickBot="1">
      <c r="A193" s="137" t="s">
        <v>1635</v>
      </c>
      <c r="B193" s="138" t="s">
        <v>1741</v>
      </c>
      <c r="C193" s="133" t="s">
        <v>387</v>
      </c>
      <c r="D193" s="179">
        <f>VLOOKUP('600.2.3'!A89,'600.2.3'!A89:N312,14,FALSE)</f>
        <v>20443.419247355643</v>
      </c>
    </row>
    <row r="194" spans="1:4" ht="54" thickTop="1" thickBot="1">
      <c r="A194" s="137" t="s">
        <v>1636</v>
      </c>
      <c r="B194" s="138" t="s">
        <v>1742</v>
      </c>
      <c r="C194" s="133" t="s">
        <v>387</v>
      </c>
      <c r="D194" s="179">
        <f>VLOOKUP('600.2.4'!A88,'600.2.4'!A88:N312,14,FALSE)</f>
        <v>26684.663347605478</v>
      </c>
    </row>
    <row r="195" spans="1:4" ht="54" thickTop="1" thickBot="1">
      <c r="A195" s="137" t="s">
        <v>1095</v>
      </c>
      <c r="B195" s="138" t="s">
        <v>2094</v>
      </c>
      <c r="C195" s="133" t="s">
        <v>387</v>
      </c>
      <c r="D195" s="179">
        <f>VLOOKUP('610.1'!A89,'610.1'!A89:N314,14,FALSE)</f>
        <v>68849.893219519596</v>
      </c>
    </row>
    <row r="196" spans="1:4" ht="54" thickTop="1" thickBot="1">
      <c r="A196" s="137" t="s">
        <v>1096</v>
      </c>
      <c r="B196" s="138" t="s">
        <v>1743</v>
      </c>
      <c r="C196" s="133" t="s">
        <v>387</v>
      </c>
      <c r="D196" s="179">
        <f>VLOOKUP('610.2'!A89,'610.2'!A89:N315,14,FALSE)</f>
        <v>68849.893219519596</v>
      </c>
    </row>
    <row r="197" spans="1:4" ht="54" thickTop="1" thickBot="1">
      <c r="A197" s="137" t="s">
        <v>1638</v>
      </c>
      <c r="B197" s="138" t="s">
        <v>1744</v>
      </c>
      <c r="C197" s="133" t="s">
        <v>387</v>
      </c>
      <c r="D197" s="179">
        <f>VLOOKUP('610.3'!A89,'610.3'!A89:N316,14,FALSE)</f>
        <v>107433.81286416022</v>
      </c>
    </row>
    <row r="198" spans="1:4" ht="54" thickTop="1" thickBot="1">
      <c r="A198" s="137" t="s">
        <v>1640</v>
      </c>
      <c r="B198" s="138" t="s">
        <v>1745</v>
      </c>
      <c r="C198" s="133" t="s">
        <v>387</v>
      </c>
      <c r="D198" s="179">
        <f>VLOOKUP('610.4'!A89,'610.4'!A89:N317,14,FALSE)</f>
        <v>129941.09932353394</v>
      </c>
    </row>
    <row r="199" spans="1:4" ht="54" thickTop="1" thickBot="1">
      <c r="A199" s="137" t="s">
        <v>1642</v>
      </c>
      <c r="B199" s="138" t="s">
        <v>1218</v>
      </c>
      <c r="C199" s="133" t="s">
        <v>387</v>
      </c>
      <c r="D199" s="179">
        <f>VLOOKUP('610.5'!A89,'610.5'!A89:N318,14,FALSE)</f>
        <v>72783.883715267875</v>
      </c>
    </row>
    <row r="200" spans="1:4" ht="54" thickTop="1" thickBot="1">
      <c r="A200" s="137" t="s">
        <v>1644</v>
      </c>
      <c r="B200" s="138" t="s">
        <v>1746</v>
      </c>
      <c r="C200" s="133" t="s">
        <v>387</v>
      </c>
      <c r="D200" s="179">
        <f>VLOOKUP('610.6'!A89,'610.6'!A89:N319,14,FALSE)</f>
        <v>119727.6526162473</v>
      </c>
    </row>
    <row r="201" spans="1:4" ht="54" thickTop="1" thickBot="1">
      <c r="A201" s="137" t="s">
        <v>1646</v>
      </c>
      <c r="B201" s="138" t="s">
        <v>1747</v>
      </c>
      <c r="C201" s="133" t="s">
        <v>387</v>
      </c>
      <c r="D201" s="179">
        <f>VLOOKUP('610.7'!A89,'610.7'!A89:N320,14,FALSE)</f>
        <v>109668.2633858012</v>
      </c>
    </row>
    <row r="202" spans="1:4" ht="54" thickTop="1" thickBot="1">
      <c r="A202" s="137" t="s">
        <v>1097</v>
      </c>
      <c r="B202" s="138" t="s">
        <v>1748</v>
      </c>
      <c r="C202" s="133" t="s">
        <v>144</v>
      </c>
      <c r="D202" s="179">
        <f>VLOOKUP('620.1'!A88,'620.1'!A88:N321,14,FALSE)</f>
        <v>372924.53206506569</v>
      </c>
    </row>
    <row r="203" spans="1:4" ht="54" thickTop="1" thickBot="1">
      <c r="A203" s="137" t="s">
        <v>1098</v>
      </c>
      <c r="B203" s="138" t="s">
        <v>1878</v>
      </c>
      <c r="C203" s="133" t="s">
        <v>144</v>
      </c>
      <c r="D203" s="179">
        <f>VLOOKUP('620.2'!A88,'620.2'!A88:N322,14,FALSE)</f>
        <v>372924.53206506569</v>
      </c>
    </row>
    <row r="204" spans="1:4" ht="54" thickTop="1" thickBot="1">
      <c r="A204" s="137" t="s">
        <v>1099</v>
      </c>
      <c r="B204" s="138" t="s">
        <v>1749</v>
      </c>
      <c r="C204" s="133" t="s">
        <v>1845</v>
      </c>
      <c r="D204" s="179">
        <f>VLOOKUP('620.3'!A91,'620.3'!A91:N321,14,FALSE)</f>
        <v>68637202.177447751</v>
      </c>
    </row>
    <row r="205" spans="1:4" ht="54" thickTop="1" thickBot="1">
      <c r="A205" s="137" t="s">
        <v>1650</v>
      </c>
      <c r="B205" s="138" t="s">
        <v>1750</v>
      </c>
      <c r="C205" s="133" t="s">
        <v>144</v>
      </c>
      <c r="D205" s="179">
        <f>VLOOKUP('621.1.1'!A95,'621.1.1'!A95:N325,14,FALSE)</f>
        <v>2586968.3407380795</v>
      </c>
    </row>
    <row r="206" spans="1:4" ht="54" thickTop="1" thickBot="1">
      <c r="A206" s="137" t="s">
        <v>1652</v>
      </c>
      <c r="B206" s="138" t="s">
        <v>1751</v>
      </c>
      <c r="C206" s="133" t="s">
        <v>144</v>
      </c>
      <c r="D206" s="179">
        <f>VLOOKUP('621.1.2'!A99,'621.1.2'!A99:N326,14,FALSE)</f>
        <v>3854726.4835975082</v>
      </c>
    </row>
    <row r="207" spans="1:4" ht="54" thickTop="1" thickBot="1">
      <c r="A207" s="137" t="s">
        <v>1100</v>
      </c>
      <c r="B207" s="138" t="s">
        <v>1752</v>
      </c>
      <c r="C207" s="133" t="s">
        <v>387</v>
      </c>
      <c r="D207" s="179">
        <f>VLOOKUP('621.2'!A89,'621.2'!A89:N326,14,FALSE)</f>
        <v>2688012.8035516744</v>
      </c>
    </row>
    <row r="208" spans="1:4" ht="54" thickTop="1" thickBot="1">
      <c r="A208" s="137" t="s">
        <v>1101</v>
      </c>
      <c r="B208" s="138" t="s">
        <v>1753</v>
      </c>
      <c r="C208" s="133" t="s">
        <v>144</v>
      </c>
      <c r="D208" s="179">
        <f>VLOOKUP('621.3'!A93,'621.3'!A93:N327,14,FALSE)</f>
        <v>65710769.673646837</v>
      </c>
    </row>
    <row r="209" spans="1:4" ht="54" thickTop="1" thickBot="1">
      <c r="A209" s="137" t="s">
        <v>1102</v>
      </c>
      <c r="B209" s="138" t="s">
        <v>1754</v>
      </c>
      <c r="C209" s="133" t="s">
        <v>387</v>
      </c>
      <c r="D209" s="179">
        <f>VLOOKUP('621.4'!A93,'621.4'!A93:N328,14,FALSE)</f>
        <v>57478447.603198245</v>
      </c>
    </row>
    <row r="210" spans="1:4" ht="54" thickTop="1" thickBot="1">
      <c r="A210" s="137" t="s">
        <v>1103</v>
      </c>
      <c r="B210" s="138" t="s">
        <v>1755</v>
      </c>
      <c r="C210" s="133" t="s">
        <v>144</v>
      </c>
      <c r="D210" s="179">
        <f>VLOOKUP('621.5'!A89,'621.5'!A89:N329,14,FALSE)</f>
        <v>4190535.0257436307</v>
      </c>
    </row>
    <row r="211" spans="1:4" ht="54" thickTop="1" thickBot="1">
      <c r="A211" s="137" t="s">
        <v>1656</v>
      </c>
      <c r="B211" s="138" t="s">
        <v>1756</v>
      </c>
      <c r="C211" s="133" t="s">
        <v>144</v>
      </c>
      <c r="D211" s="179">
        <f>VLOOKUP('621.5.1'!A89,'621.5.1'!A89:N330,14,FALSE)</f>
        <v>604785.4582963062</v>
      </c>
    </row>
    <row r="212" spans="1:4" ht="54" thickTop="1" thickBot="1">
      <c r="A212" s="137" t="s">
        <v>1104</v>
      </c>
      <c r="B212" s="138" t="s">
        <v>1757</v>
      </c>
      <c r="C212" s="133" t="s">
        <v>1845</v>
      </c>
      <c r="D212" s="179">
        <f>VLOOKUP('621.6'!A98,'621.6'!A98:N331,14,FALSE)</f>
        <v>64013989.90676216</v>
      </c>
    </row>
    <row r="213" spans="1:4" ht="54" thickTop="1" thickBot="1">
      <c r="A213" s="137" t="s">
        <v>1731</v>
      </c>
      <c r="B213" s="138" t="s">
        <v>1758</v>
      </c>
      <c r="C213" s="133" t="s">
        <v>1845</v>
      </c>
      <c r="D213" s="179">
        <f>VLOOKUP('621.7'!A89,'621.7'!A89:N332,14,FALSE)</f>
        <v>637908.98424668552</v>
      </c>
    </row>
    <row r="214" spans="1:4" ht="54" thickTop="1" thickBot="1">
      <c r="A214" s="137" t="s">
        <v>1105</v>
      </c>
      <c r="B214" s="138" t="s">
        <v>1994</v>
      </c>
      <c r="C214" s="133" t="s">
        <v>233</v>
      </c>
      <c r="D214" s="179">
        <f>VLOOKUP('622.1'!A89,'622.1'!A89:N333,14,FALSE)</f>
        <v>112847.76512252017</v>
      </c>
    </row>
    <row r="215" spans="1:4" ht="54" thickTop="1" thickBot="1">
      <c r="A215" s="137" t="s">
        <v>1106</v>
      </c>
      <c r="B215" s="138" t="s">
        <v>1759</v>
      </c>
      <c r="C215" s="133" t="s">
        <v>233</v>
      </c>
      <c r="D215" s="179">
        <f>VLOOKUP('622.2'!A89,'622.2'!A89:N335,14,FALSE)</f>
        <v>376418.29829331738</v>
      </c>
    </row>
    <row r="216" spans="1:4" ht="54" thickTop="1" thickBot="1">
      <c r="A216" s="137" t="s">
        <v>1107</v>
      </c>
      <c r="B216" s="138" t="s">
        <v>1760</v>
      </c>
      <c r="C216" s="133" t="s">
        <v>233</v>
      </c>
      <c r="D216" s="179">
        <f>VLOOKUP('622.3'!A89,'622.3'!A89:N336,14,FALSE)</f>
        <v>861897.90130967018</v>
      </c>
    </row>
    <row r="217" spans="1:4" ht="54" thickTop="1" thickBot="1">
      <c r="A217" s="137" t="s">
        <v>1108</v>
      </c>
      <c r="B217" s="138" t="s">
        <v>1761</v>
      </c>
      <c r="C217" s="133" t="s">
        <v>233</v>
      </c>
      <c r="D217" s="179">
        <f>VLOOKUP('622.4'!A89,'622.4'!A89:N337,14,FALSE)</f>
        <v>873304.0870550035</v>
      </c>
    </row>
    <row r="218" spans="1:4" ht="54" thickTop="1" thickBot="1">
      <c r="A218" s="137" t="s">
        <v>1109</v>
      </c>
      <c r="B218" s="138" t="s">
        <v>1762</v>
      </c>
      <c r="C218" s="133" t="s">
        <v>144</v>
      </c>
      <c r="D218" s="179">
        <f>VLOOKUP('622.5'!A89,'622.5'!A89:N338,14,FALSE)</f>
        <v>83692.308815122087</v>
      </c>
    </row>
    <row r="219" spans="1:4" ht="54" thickTop="1" thickBot="1">
      <c r="A219" s="137" t="s">
        <v>1110</v>
      </c>
      <c r="B219" s="138" t="s">
        <v>1763</v>
      </c>
      <c r="C219" s="133" t="s">
        <v>144</v>
      </c>
      <c r="D219" s="179">
        <f>VLOOKUP('623.1'!A103,'623.1'!A103:N339,14,FALSE)</f>
        <v>487056.53259575809</v>
      </c>
    </row>
    <row r="220" spans="1:4" ht="54" thickTop="1" thickBot="1">
      <c r="A220" s="137" t="s">
        <v>1111</v>
      </c>
      <c r="B220" s="138" t="s">
        <v>1219</v>
      </c>
      <c r="C220" s="133" t="s">
        <v>1995</v>
      </c>
      <c r="D220" s="179">
        <f>VLOOKUP('623.2'!A89,'623.2'!A89:N340,14,FALSE)</f>
        <v>2833625.4319814695</v>
      </c>
    </row>
    <row r="221" spans="1:4" ht="54" thickTop="1" thickBot="1">
      <c r="A221" s="137" t="s">
        <v>1112</v>
      </c>
      <c r="B221" s="138" t="s">
        <v>2114</v>
      </c>
      <c r="C221" s="133" t="s">
        <v>387</v>
      </c>
      <c r="D221" s="179">
        <f>VLOOKUP('630.1'!A89,'630.1'!A89:N341,14,FALSE)</f>
        <v>1164774.3287970263</v>
      </c>
    </row>
    <row r="222" spans="1:4" ht="54" thickTop="1" thickBot="1">
      <c r="A222" s="137" t="s">
        <v>1113</v>
      </c>
      <c r="B222" s="138" t="s">
        <v>2115</v>
      </c>
      <c r="C222" s="133" t="s">
        <v>387</v>
      </c>
      <c r="D222" s="179">
        <f>VLOOKUP('630.2'!A89,'630.2'!A89:N342,14,FALSE)</f>
        <v>1127991.6642874612</v>
      </c>
    </row>
    <row r="223" spans="1:4" ht="54" thickTop="1" thickBot="1">
      <c r="A223" s="137" t="s">
        <v>1114</v>
      </c>
      <c r="B223" s="138" t="s">
        <v>2116</v>
      </c>
      <c r="C223" s="133" t="s">
        <v>387</v>
      </c>
      <c r="D223" s="179">
        <f>VLOOKUP('630.3'!A89,'630.3'!A89:N343,14,FALSE)</f>
        <v>732418.19607937499</v>
      </c>
    </row>
    <row r="224" spans="1:4" ht="54" thickTop="1" thickBot="1">
      <c r="A224" s="137" t="s">
        <v>1115</v>
      </c>
      <c r="B224" s="138" t="s">
        <v>2117</v>
      </c>
      <c r="C224" s="133" t="s">
        <v>387</v>
      </c>
      <c r="D224" s="179">
        <f>VLOOKUP('630.4'!A89,'630.4'!A89:N344,14,FALSE)</f>
        <v>575344.08151502511</v>
      </c>
    </row>
    <row r="225" spans="1:4" ht="54" thickTop="1" thickBot="1">
      <c r="A225" s="137" t="s">
        <v>1116</v>
      </c>
      <c r="B225" s="138" t="s">
        <v>2118</v>
      </c>
      <c r="C225" s="133" t="s">
        <v>387</v>
      </c>
      <c r="D225" s="179">
        <f>VLOOKUP('630.5'!A93,'630.5'!A93:N345,14,FALSE)</f>
        <v>499128.88552411197</v>
      </c>
    </row>
    <row r="226" spans="1:4" ht="54" thickTop="1" thickBot="1">
      <c r="A226" s="137" t="s">
        <v>1117</v>
      </c>
      <c r="B226" s="138" t="s">
        <v>2119</v>
      </c>
      <c r="C226" s="133" t="s">
        <v>387</v>
      </c>
      <c r="D226" s="179">
        <f>VLOOKUP('630.6'!A93,'630.6'!A89:N346,14,FALSE)</f>
        <v>448099.74100921222</v>
      </c>
    </row>
    <row r="227" spans="1:4" ht="54" thickTop="1" thickBot="1">
      <c r="A227" s="137" t="s">
        <v>1118</v>
      </c>
      <c r="B227" s="138" t="s">
        <v>2120</v>
      </c>
      <c r="C227" s="133" t="s">
        <v>387</v>
      </c>
      <c r="D227" s="179">
        <f>VLOOKUP('630.7'!A93,'630.7'!A90:N347,14,FALSE)</f>
        <v>312867.09092459449</v>
      </c>
    </row>
    <row r="228" spans="1:4" ht="54" thickTop="1" thickBot="1">
      <c r="A228" s="137" t="s">
        <v>1119</v>
      </c>
      <c r="B228" s="138" t="s">
        <v>1764</v>
      </c>
      <c r="C228" s="133" t="s">
        <v>144</v>
      </c>
      <c r="D228" s="179">
        <f>VLOOKUP('632.1'!A90,'632.1'!A90:N349,14,FALSE)</f>
        <v>374456.48404880974</v>
      </c>
    </row>
    <row r="229" spans="1:4" ht="54" thickTop="1" thickBot="1">
      <c r="A229" s="137" t="s">
        <v>1659</v>
      </c>
      <c r="B229" s="138" t="s">
        <v>1765</v>
      </c>
      <c r="C229" s="133" t="s">
        <v>144</v>
      </c>
      <c r="D229" s="179">
        <f>VLOOKUP('632.2'!A90,'632.2'!A90:N350,14,FALSE)</f>
        <v>383991.05882798368</v>
      </c>
    </row>
    <row r="230" spans="1:4" ht="54" thickTop="1" thickBot="1">
      <c r="A230" s="137" t="s">
        <v>1662</v>
      </c>
      <c r="B230" s="138" t="s">
        <v>1766</v>
      </c>
      <c r="C230" s="133" t="s">
        <v>377</v>
      </c>
      <c r="D230" s="179">
        <f>VLOOKUP('640.1'!A90,'640.1'!A90:N351,14,FALSE)</f>
        <v>6269.7640683381323</v>
      </c>
    </row>
    <row r="231" spans="1:4" ht="54" thickTop="1" thickBot="1">
      <c r="A231" s="137" t="s">
        <v>1663</v>
      </c>
      <c r="B231" s="138" t="s">
        <v>1767</v>
      </c>
      <c r="C231" s="133" t="s">
        <v>377</v>
      </c>
      <c r="D231" s="179">
        <f>VLOOKUP('640.2'!A90,'640.2'!A90:N352,14,FALSE)</f>
        <v>6330.5668248636894</v>
      </c>
    </row>
    <row r="232" spans="1:4" ht="54" thickTop="1" thickBot="1">
      <c r="A232" s="137" t="s">
        <v>1120</v>
      </c>
      <c r="B232" s="138" t="s">
        <v>1768</v>
      </c>
      <c r="C232" s="133" t="s">
        <v>1664</v>
      </c>
      <c r="D232" s="179">
        <f>VLOOKUP('641.1'!A90,'641.1'!A90:N353,14,FALSE)</f>
        <v>2023.8950687870713</v>
      </c>
    </row>
    <row r="233" spans="1:4" ht="54" thickTop="1" thickBot="1">
      <c r="A233" s="137" t="s">
        <v>1121</v>
      </c>
      <c r="B233" s="138" t="s">
        <v>1768</v>
      </c>
      <c r="C233" s="133" t="s">
        <v>377</v>
      </c>
      <c r="D233" s="179">
        <f>VLOOKUP('641.2'!A90,'641.2'!A90:N354,14,FALSE)</f>
        <v>43347.531369900549</v>
      </c>
    </row>
    <row r="234" spans="1:4" ht="54" thickTop="1" thickBot="1">
      <c r="A234" s="137" t="s">
        <v>1122</v>
      </c>
      <c r="B234" s="138" t="s">
        <v>1769</v>
      </c>
      <c r="C234" s="133" t="s">
        <v>1845</v>
      </c>
      <c r="D234" s="179">
        <f>VLOOKUP('642.1'!A90,'642.1'!A90:N355,14,FALSE)</f>
        <v>549124.22798339732</v>
      </c>
    </row>
    <row r="235" spans="1:4" ht="54" thickTop="1" thickBot="1">
      <c r="A235" s="137" t="s">
        <v>1123</v>
      </c>
      <c r="B235" s="138" t="s">
        <v>1770</v>
      </c>
      <c r="C235" s="133" t="s">
        <v>144</v>
      </c>
      <c r="D235" s="179">
        <f>VLOOKUP('642.2'!A90,'642.2'!A90:N356,14,FALSE)</f>
        <v>57405.121194123873</v>
      </c>
    </row>
    <row r="236" spans="1:4" ht="54" thickTop="1" thickBot="1">
      <c r="A236" s="137" t="s">
        <v>1124</v>
      </c>
      <c r="B236" s="138" t="s">
        <v>1771</v>
      </c>
      <c r="C236" s="133" t="s">
        <v>377</v>
      </c>
      <c r="D236" s="179">
        <f>VLOOKUP('650.1'!A95,'650.1'!A95:N358,14,FALSE)</f>
        <v>11736.228352481568</v>
      </c>
    </row>
    <row r="237" spans="1:4" ht="54" thickTop="1" thickBot="1">
      <c r="A237" s="137" t="s">
        <v>1125</v>
      </c>
      <c r="B237" s="138" t="s">
        <v>2127</v>
      </c>
      <c r="C237" s="133" t="s">
        <v>377</v>
      </c>
      <c r="D237" s="179">
        <f>VLOOKUP('650.2'!A93,'650.2'!A93:N359,14,FALSE)</f>
        <v>11557.667907320327</v>
      </c>
    </row>
    <row r="238" spans="1:4" ht="54" thickTop="1" thickBot="1">
      <c r="A238" s="137" t="s">
        <v>1126</v>
      </c>
      <c r="B238" s="138" t="s">
        <v>1772</v>
      </c>
      <c r="C238" s="133" t="s">
        <v>377</v>
      </c>
      <c r="D238" s="201">
        <f>VLOOKUP('650.3'!A90,'650.3'!A90:N360,14,FALSE)</f>
        <v>0.58986897345070766</v>
      </c>
    </row>
    <row r="239" spans="1:4" ht="54" thickTop="1" thickBot="1">
      <c r="A239" s="137" t="s">
        <v>1127</v>
      </c>
      <c r="B239" s="138" t="s">
        <v>2131</v>
      </c>
      <c r="C239" s="133" t="s">
        <v>377</v>
      </c>
      <c r="D239" s="179">
        <f>VLOOKUP('650.4'!A93,'650.4'!A93:N361,14,FALSE)</f>
        <v>4648.4297287604504</v>
      </c>
    </row>
    <row r="240" spans="1:4" ht="57.75" thickTop="1" thickBot="1">
      <c r="A240" s="137" t="s">
        <v>1128</v>
      </c>
      <c r="B240" s="138" t="s">
        <v>1773</v>
      </c>
      <c r="C240" s="133" t="s">
        <v>233</v>
      </c>
      <c r="D240" s="179">
        <f>VLOOKUP('660.1'!A87,'660.1'!A87:N362,14,FALSE)</f>
        <v>364372.46018642304</v>
      </c>
    </row>
    <row r="241" spans="1:4" ht="76.5" thickTop="1" thickBot="1">
      <c r="A241" s="137" t="s">
        <v>1129</v>
      </c>
      <c r="B241" s="138" t="s">
        <v>1880</v>
      </c>
      <c r="C241" s="133" t="s">
        <v>144</v>
      </c>
      <c r="D241" s="179">
        <f>VLOOKUP('660.2'!A87,'660.2'!A87:N363,14,FALSE)</f>
        <v>420854.20617682399</v>
      </c>
    </row>
    <row r="242" spans="1:4" ht="54" thickTop="1" thickBot="1">
      <c r="A242" s="137" t="s">
        <v>1677</v>
      </c>
      <c r="B242" s="138" t="s">
        <v>1774</v>
      </c>
      <c r="C242" s="133" t="s">
        <v>144</v>
      </c>
      <c r="D242" s="179">
        <f>VLOOKUP('661.1'!A87,'661.1'!A87:N364,14,FALSE)</f>
        <v>647997.41082962323</v>
      </c>
    </row>
    <row r="243" spans="1:4" ht="54" thickTop="1" thickBot="1">
      <c r="A243" s="137" t="s">
        <v>1130</v>
      </c>
      <c r="B243" s="138" t="s">
        <v>1775</v>
      </c>
      <c r="C243" s="133" t="s">
        <v>144</v>
      </c>
      <c r="D243" s="179">
        <f>VLOOKUP('662.1'!A87,'662.1'!A87:N365,14,FALSE)</f>
        <v>426533.90959020669</v>
      </c>
    </row>
    <row r="244" spans="1:4" ht="54" thickTop="1" thickBot="1">
      <c r="A244" s="137" t="s">
        <v>1131</v>
      </c>
      <c r="B244" s="138" t="s">
        <v>1776</v>
      </c>
      <c r="C244" s="133" t="s">
        <v>144</v>
      </c>
      <c r="D244" s="179">
        <f>VLOOKUP('662.2'!A87,'662.2'!A87:N366,14,FALSE)</f>
        <v>426533.90959020669</v>
      </c>
    </row>
    <row r="245" spans="1:4" ht="54" thickTop="1" thickBot="1">
      <c r="A245" s="137" t="s">
        <v>1678</v>
      </c>
      <c r="B245" s="138" t="s">
        <v>1777</v>
      </c>
      <c r="C245" s="133" t="s">
        <v>144</v>
      </c>
      <c r="D245" s="179">
        <f>VLOOKUP('663.1'!A87,'663.1'!A87:N367,14,FALSE)</f>
        <v>22386.28128166169</v>
      </c>
    </row>
    <row r="246" spans="1:4" ht="54" thickTop="1" thickBot="1">
      <c r="A246" s="137" t="s">
        <v>1132</v>
      </c>
      <c r="B246" s="138" t="s">
        <v>1778</v>
      </c>
      <c r="C246" s="133" t="s">
        <v>387</v>
      </c>
      <c r="D246" s="179">
        <f>VLOOKUP('670.1'!A87,'670.1'!A87:N368,14,FALSE)</f>
        <v>331903.80531771987</v>
      </c>
    </row>
    <row r="247" spans="1:4" ht="54" thickTop="1" thickBot="1">
      <c r="A247" s="137" t="s">
        <v>1133</v>
      </c>
      <c r="B247" s="138" t="s">
        <v>1779</v>
      </c>
      <c r="C247" s="133" t="s">
        <v>387</v>
      </c>
      <c r="D247" s="179">
        <f>VLOOKUP('670.2'!A87,'670.2'!A87:N369,14,FALSE)</f>
        <v>280234.18305369758</v>
      </c>
    </row>
    <row r="248" spans="1:4" ht="54" thickTop="1" thickBot="1">
      <c r="A248" s="137" t="s">
        <v>1680</v>
      </c>
      <c r="B248" s="138" t="s">
        <v>1780</v>
      </c>
      <c r="C248" s="133" t="s">
        <v>387</v>
      </c>
      <c r="D248" s="179">
        <f>VLOOKUP('670.3'!A87,'670.3'!A87:N370,14,FALSE)</f>
        <v>285880.98361891031</v>
      </c>
    </row>
    <row r="249" spans="1:4" ht="54" thickTop="1" thickBot="1">
      <c r="A249" s="137" t="s">
        <v>1681</v>
      </c>
      <c r="B249" s="138" t="s">
        <v>1781</v>
      </c>
      <c r="C249" s="133" t="s">
        <v>387</v>
      </c>
      <c r="D249" s="179">
        <f>VLOOKUP('670.4'!A87,'670.4'!A87:N371,14,FALSE)</f>
        <v>288637.37836739857</v>
      </c>
    </row>
    <row r="250" spans="1:4" ht="54" thickTop="1" thickBot="1">
      <c r="A250" s="137" t="s">
        <v>1682</v>
      </c>
      <c r="B250" s="138" t="s">
        <v>1782</v>
      </c>
      <c r="C250" s="133" t="s">
        <v>387</v>
      </c>
      <c r="D250" s="179">
        <f>VLOOKUP('670.5'!A89,'670.5'!A89:N372,14,FALSE)</f>
        <v>338364.20041268656</v>
      </c>
    </row>
    <row r="251" spans="1:4" ht="54" thickTop="1" thickBot="1">
      <c r="A251" s="137" t="s">
        <v>1134</v>
      </c>
      <c r="B251" s="138" t="s">
        <v>1783</v>
      </c>
      <c r="C251" s="133" t="s">
        <v>387</v>
      </c>
      <c r="D251" s="179">
        <f>VLOOKUP('671.1'!A89,'671.1'!A89:N373,14,FALSE)</f>
        <v>579036.45047572278</v>
      </c>
    </row>
    <row r="252" spans="1:4" ht="54" thickTop="1" thickBot="1">
      <c r="A252" s="137" t="s">
        <v>1135</v>
      </c>
      <c r="B252" s="138" t="s">
        <v>1784</v>
      </c>
      <c r="C252" s="133" t="s">
        <v>144</v>
      </c>
      <c r="D252" s="179">
        <f>VLOOKUP('671.2'!A89,'671.2'!A89:N374,14,FALSE)</f>
        <v>52182.930253929037</v>
      </c>
    </row>
    <row r="253" spans="1:4" ht="54" thickTop="1" thickBot="1">
      <c r="A253" s="137" t="s">
        <v>1683</v>
      </c>
      <c r="B253" s="138" t="s">
        <v>1785</v>
      </c>
      <c r="C253" s="133" t="s">
        <v>387</v>
      </c>
      <c r="D253" s="179">
        <f>VLOOKUP('671.3'!A87,'671.3'!A87:N375,14,FALSE)</f>
        <v>621271.27189212944</v>
      </c>
    </row>
    <row r="254" spans="1:4" ht="54" thickTop="1" thickBot="1">
      <c r="A254" s="137" t="s">
        <v>1684</v>
      </c>
      <c r="B254" s="138" t="s">
        <v>1786</v>
      </c>
      <c r="C254" s="133" t="s">
        <v>144</v>
      </c>
      <c r="D254" s="179">
        <f>VLOOKUP('671.4'!A87,'671.4'!A87:N376,14,FALSE)</f>
        <v>55602.523134456191</v>
      </c>
    </row>
    <row r="255" spans="1:4" ht="54" thickTop="1" thickBot="1">
      <c r="A255" s="137" t="s">
        <v>1136</v>
      </c>
      <c r="B255" s="138" t="s">
        <v>1787</v>
      </c>
      <c r="C255" s="133" t="s">
        <v>144</v>
      </c>
      <c r="D255" s="179">
        <f>VLOOKUP('672.1'!A87,'672.1'!A87:N377,14,FALSE)</f>
        <v>41952.995404201953</v>
      </c>
    </row>
    <row r="256" spans="1:4" ht="54" thickTop="1" thickBot="1">
      <c r="A256" s="137" t="s">
        <v>1685</v>
      </c>
      <c r="B256" s="138" t="s">
        <v>1788</v>
      </c>
      <c r="C256" s="133" t="s">
        <v>144</v>
      </c>
      <c r="D256" s="179">
        <f>VLOOKUP('672.2'!A87,'672.2'!A87:N378,14,FALSE)</f>
        <v>75451.989435156429</v>
      </c>
    </row>
    <row r="257" spans="1:4" ht="54" thickTop="1" thickBot="1">
      <c r="A257" s="137" t="s">
        <v>1686</v>
      </c>
      <c r="B257" s="138" t="s">
        <v>1789</v>
      </c>
      <c r="C257" s="133" t="s">
        <v>144</v>
      </c>
      <c r="D257" s="179">
        <f>VLOOKUP('672.3'!A87,'672.3'!A87:N379,14,FALSE)</f>
        <v>44052.310500089719</v>
      </c>
    </row>
    <row r="258" spans="1:4" ht="54" thickTop="1" thickBot="1">
      <c r="A258" s="137" t="s">
        <v>1687</v>
      </c>
      <c r="B258" s="138" t="s">
        <v>1790</v>
      </c>
      <c r="C258" s="133" t="s">
        <v>144</v>
      </c>
      <c r="D258" s="179">
        <f>VLOOKUP('672.4'!A87,'672.3'!A87:N380,14,FALSE)</f>
        <v>44052.310500089719</v>
      </c>
    </row>
    <row r="259" spans="1:4" ht="54" thickTop="1" thickBot="1">
      <c r="A259" s="137" t="s">
        <v>1732</v>
      </c>
      <c r="B259" s="138" t="s">
        <v>1791</v>
      </c>
      <c r="C259" s="133" t="s">
        <v>233</v>
      </c>
      <c r="D259" s="179">
        <f>VLOOKUP('673.1.1'!A87,'673.1.1'!A87:N381,14,FALSE)</f>
        <v>8049.3093711160009</v>
      </c>
    </row>
    <row r="260" spans="1:4" ht="54" thickTop="1" thickBot="1">
      <c r="A260" s="137" t="s">
        <v>1733</v>
      </c>
      <c r="B260" s="138" t="s">
        <v>2046</v>
      </c>
      <c r="C260" s="133" t="s">
        <v>233</v>
      </c>
      <c r="D260" s="179">
        <f>VLOOKUP('673.1.2'!A87,'673.1.2'!A87:N382,14,FALSE)</f>
        <v>9485.6384436120297</v>
      </c>
    </row>
    <row r="261" spans="1:4" ht="54" thickTop="1" thickBot="1">
      <c r="A261" s="137" t="s">
        <v>1137</v>
      </c>
      <c r="B261" s="138" t="s">
        <v>1792</v>
      </c>
      <c r="C261" s="133" t="s">
        <v>387</v>
      </c>
      <c r="D261" s="179">
        <f>VLOOKUP('673.2'!A87,'673.2'!A87:N383,14,FALSE)</f>
        <v>77318.848969440005</v>
      </c>
    </row>
    <row r="262" spans="1:4" ht="54" thickTop="1" thickBot="1">
      <c r="A262" s="137" t="s">
        <v>1138</v>
      </c>
      <c r="B262" s="138" t="s">
        <v>1793</v>
      </c>
      <c r="C262" s="133" t="s">
        <v>387</v>
      </c>
      <c r="D262" s="179">
        <f>VLOOKUP('673.3'!A89,'673.3'!A89:N384,14,FALSE)</f>
        <v>91496.5925390677</v>
      </c>
    </row>
    <row r="263" spans="1:4" ht="54" thickTop="1" thickBot="1">
      <c r="A263" s="137" t="s">
        <v>1139</v>
      </c>
      <c r="B263" s="138" t="s">
        <v>1996</v>
      </c>
      <c r="C263" s="133" t="s">
        <v>144</v>
      </c>
      <c r="D263" s="179">
        <f>VLOOKUP('674.1'!A89,'674.1'!A89:N385,14,FALSE)</f>
        <v>96942.087268214338</v>
      </c>
    </row>
    <row r="264" spans="1:4" ht="54" thickTop="1" thickBot="1">
      <c r="A264" s="137" t="s">
        <v>1140</v>
      </c>
      <c r="B264" s="138" t="s">
        <v>1794</v>
      </c>
      <c r="C264" s="133" t="s">
        <v>144</v>
      </c>
      <c r="D264" s="179">
        <f>VLOOKUP('674.2'!A89,'674.2'!A89:N386,14,FALSE)</f>
        <v>191186.50051515357</v>
      </c>
    </row>
    <row r="265" spans="1:4" ht="54" thickTop="1" thickBot="1">
      <c r="A265" s="137" t="s">
        <v>1141</v>
      </c>
      <c r="B265" s="138" t="s">
        <v>1795</v>
      </c>
      <c r="C265" s="133" t="s">
        <v>233</v>
      </c>
      <c r="D265" s="179">
        <f>VLOOKUP('680.1'!A87,'680.1'!A87:N387,14,FALSE)</f>
        <v>155926.40854375128</v>
      </c>
    </row>
    <row r="266" spans="1:4" ht="54" thickTop="1" thickBot="1">
      <c r="A266" s="137" t="s">
        <v>1142</v>
      </c>
      <c r="B266" s="138" t="s">
        <v>1796</v>
      </c>
      <c r="C266" s="133" t="s">
        <v>144</v>
      </c>
      <c r="D266" s="179">
        <f>VLOOKUP('680.2'!A87,'680.2'!A87:N388,14,FALSE)</f>
        <v>11155.236239197748</v>
      </c>
    </row>
    <row r="267" spans="1:4" ht="54" thickTop="1" thickBot="1">
      <c r="A267" s="137" t="s">
        <v>1143</v>
      </c>
      <c r="B267" s="138" t="s">
        <v>1797</v>
      </c>
      <c r="C267" s="133" t="s">
        <v>387</v>
      </c>
      <c r="D267" s="179">
        <f>VLOOKUP('680.3'!A89,'680.3'!A89:N389,14,FALSE)</f>
        <v>68606.306699650377</v>
      </c>
    </row>
    <row r="268" spans="1:4" ht="54" thickTop="1" thickBot="1">
      <c r="A268" s="137" t="s">
        <v>1144</v>
      </c>
      <c r="B268" s="138" t="s">
        <v>1798</v>
      </c>
      <c r="C268" s="133" t="s">
        <v>387</v>
      </c>
      <c r="D268" s="179">
        <f>VLOOKUP('681.1'!A89,'681.1'!A89:N390,14,FALSE)</f>
        <v>218053.03728689667</v>
      </c>
    </row>
    <row r="269" spans="1:4" ht="54" thickTop="1" thickBot="1">
      <c r="A269" s="137" t="s">
        <v>1692</v>
      </c>
      <c r="B269" s="138" t="s">
        <v>1799</v>
      </c>
      <c r="C269" s="133" t="s">
        <v>387</v>
      </c>
      <c r="D269" s="179">
        <f>VLOOKUP('681.2'!A89,'681.2'!A89:N391,14,FALSE)</f>
        <v>166383.41502287434</v>
      </c>
    </row>
    <row r="270" spans="1:4" ht="54" thickTop="1" thickBot="1">
      <c r="A270" s="137" t="s">
        <v>1693</v>
      </c>
      <c r="B270" s="138" t="s">
        <v>1800</v>
      </c>
      <c r="C270" s="133" t="s">
        <v>387</v>
      </c>
      <c r="D270" s="179">
        <f>VLOOKUP('681.3'!A89,'681.3'!A89:N392,14,FALSE)</f>
        <v>172030.21558808701</v>
      </c>
    </row>
    <row r="271" spans="1:4" ht="54" thickTop="1" thickBot="1">
      <c r="A271" s="137" t="s">
        <v>1694</v>
      </c>
      <c r="B271" s="138" t="s">
        <v>1801</v>
      </c>
      <c r="C271" s="133" t="s">
        <v>387</v>
      </c>
      <c r="D271" s="179">
        <f>VLOOKUP('681.4'!A89,'681.4'!A89:N393,14,FALSE)</f>
        <v>174786.61033657531</v>
      </c>
    </row>
    <row r="272" spans="1:4" ht="54" thickTop="1" thickBot="1">
      <c r="A272" s="137" t="s">
        <v>1145</v>
      </c>
      <c r="B272" s="138" t="s">
        <v>1802</v>
      </c>
      <c r="C272" s="133" t="s">
        <v>387</v>
      </c>
      <c r="D272" s="179">
        <f>VLOOKUP('682.1'!A89,'682.1'!A89:N394,14,FALSE)</f>
        <v>303941.63517529605</v>
      </c>
    </row>
    <row r="273" spans="1:4" ht="54" thickTop="1" thickBot="1">
      <c r="A273" s="137" t="s">
        <v>1695</v>
      </c>
      <c r="B273" s="138" t="s">
        <v>1803</v>
      </c>
      <c r="C273" s="133" t="s">
        <v>387</v>
      </c>
      <c r="D273" s="179">
        <f>VLOOKUP('682.2'!A89,'682.2'!A89:N395,14,FALSE)</f>
        <v>303941.63517529605</v>
      </c>
    </row>
    <row r="274" spans="1:4" ht="54" thickTop="1" thickBot="1">
      <c r="A274" s="137" t="s">
        <v>1697</v>
      </c>
      <c r="B274" s="138" t="s">
        <v>1804</v>
      </c>
      <c r="C274" s="133" t="s">
        <v>387</v>
      </c>
      <c r="D274" s="179">
        <f>VLOOKUP('682.3'!A89,'682.3'!A89:N396,14,FALSE)</f>
        <v>303941.63517529605</v>
      </c>
    </row>
    <row r="275" spans="1:4" ht="54" thickTop="1" thickBot="1">
      <c r="A275" s="137" t="s">
        <v>1699</v>
      </c>
      <c r="B275" s="138" t="s">
        <v>1997</v>
      </c>
      <c r="C275" s="133" t="s">
        <v>387</v>
      </c>
      <c r="D275" s="179">
        <f>VLOOKUP('682.4'!A89,'682.4'!A89:N397,14,FALSE)</f>
        <v>303941.63517529605</v>
      </c>
    </row>
    <row r="276" spans="1:4" ht="54" thickTop="1" thickBot="1">
      <c r="A276" s="137" t="s">
        <v>1701</v>
      </c>
      <c r="B276" s="138" t="s">
        <v>1805</v>
      </c>
      <c r="C276" s="133" t="s">
        <v>233</v>
      </c>
      <c r="D276" s="179">
        <f>VLOOKUP('683.1'!A89,'683.1'!A89:N398,14,FALSE)</f>
        <v>15513.189329547726</v>
      </c>
    </row>
    <row r="277" spans="1:4" ht="54" thickTop="1" thickBot="1">
      <c r="A277" s="137" t="s">
        <v>1703</v>
      </c>
      <c r="B277" s="138" t="s">
        <v>1806</v>
      </c>
      <c r="C277" s="133" t="s">
        <v>233</v>
      </c>
      <c r="D277" s="179">
        <f>VLOOKUP('683.2'!A89,'683.2'!A89:N399,14,FALSE)</f>
        <v>28819.899761543566</v>
      </c>
    </row>
    <row r="278" spans="1:4" ht="54" thickTop="1" thickBot="1">
      <c r="A278" s="137" t="s">
        <v>1705</v>
      </c>
      <c r="B278" s="138" t="s">
        <v>1807</v>
      </c>
      <c r="C278" s="133" t="s">
        <v>233</v>
      </c>
      <c r="D278" s="179">
        <f>VLOOKUP('683.3'!A89,'683.3'!A89:N400,14,FALSE)</f>
        <v>15513.189329547726</v>
      </c>
    </row>
    <row r="279" spans="1:4" ht="54" thickTop="1" thickBot="1">
      <c r="A279" s="137" t="s">
        <v>1706</v>
      </c>
      <c r="B279" s="138" t="s">
        <v>1808</v>
      </c>
      <c r="C279" s="133" t="s">
        <v>233</v>
      </c>
      <c r="D279" s="179">
        <f>VLOOKUP('683.4'!A89,'683.4'!A89:N401,14,FALSE)</f>
        <v>28819.899761543566</v>
      </c>
    </row>
    <row r="280" spans="1:4" ht="54" thickTop="1" thickBot="1">
      <c r="A280" s="137" t="s">
        <v>1707</v>
      </c>
      <c r="B280" s="138" t="s">
        <v>1809</v>
      </c>
      <c r="C280" s="133" t="s">
        <v>233</v>
      </c>
      <c r="D280" s="179">
        <f>VLOOKUP('683.5'!A87,'683.5'!A87:N402,14,FALSE)</f>
        <v>79266.551099771605</v>
      </c>
    </row>
    <row r="281" spans="1:4" ht="54" thickTop="1" thickBot="1">
      <c r="A281" s="137" t="s">
        <v>2047</v>
      </c>
      <c r="B281" s="138" t="s">
        <v>1810</v>
      </c>
      <c r="C281" s="133" t="s">
        <v>233</v>
      </c>
      <c r="D281" s="179">
        <f>VLOOKUP('690.1.1'!A89,'690.1.1'!A89:N403,14,FALSE)</f>
        <v>15817.724822840737</v>
      </c>
    </row>
    <row r="282" spans="1:4" ht="54" thickTop="1" thickBot="1">
      <c r="A282" s="137" t="s">
        <v>1710</v>
      </c>
      <c r="B282" s="138" t="s">
        <v>1811</v>
      </c>
      <c r="C282" s="133" t="s">
        <v>233</v>
      </c>
      <c r="D282" s="179">
        <f>VLOOKUP('690.1.2'!A89,'690.1.2'!A89:N404,14,FALSE)</f>
        <v>38267.078837277346</v>
      </c>
    </row>
    <row r="283" spans="1:4" ht="54" thickTop="1" thickBot="1">
      <c r="A283" s="137" t="s">
        <v>1146</v>
      </c>
      <c r="B283" s="138" t="s">
        <v>1812</v>
      </c>
      <c r="C283" s="133" t="s">
        <v>144</v>
      </c>
      <c r="D283" s="179">
        <f>VLOOKUP('700.1'!A89,'700.1'!A89:N405,14,FALSE)</f>
        <v>2143.9593264745977</v>
      </c>
    </row>
    <row r="284" spans="1:4" ht="54" thickTop="1" thickBot="1">
      <c r="A284" s="137" t="s">
        <v>1147</v>
      </c>
      <c r="B284" s="138" t="s">
        <v>1813</v>
      </c>
      <c r="C284" s="133" t="s">
        <v>144</v>
      </c>
      <c r="D284" s="179">
        <f>VLOOKUP('700.2'!A89,'700.2'!A89:N406,14,FALSE)</f>
        <v>1263.9899768655882</v>
      </c>
    </row>
    <row r="285" spans="1:4" ht="54" thickTop="1" thickBot="1">
      <c r="A285" s="137" t="s">
        <v>1148</v>
      </c>
      <c r="B285" s="138" t="s">
        <v>1814</v>
      </c>
      <c r="C285" s="133" t="s">
        <v>233</v>
      </c>
      <c r="D285" s="179">
        <f>VLOOKUP('700.3'!A89,'700.3'!A89:N407,14,FALSE)</f>
        <v>44657.670333528265</v>
      </c>
    </row>
    <row r="286" spans="1:4" ht="54" thickTop="1" thickBot="1">
      <c r="A286" s="137" t="s">
        <v>1149</v>
      </c>
      <c r="B286" s="138" t="s">
        <v>1815</v>
      </c>
      <c r="C286" s="133" t="s">
        <v>233</v>
      </c>
      <c r="D286" s="179">
        <f>VLOOKUP('700.4'!A89,'700.4'!A89:N408,14,FALSE)</f>
        <v>43570.327740155502</v>
      </c>
    </row>
    <row r="287" spans="1:4" ht="54" thickTop="1" thickBot="1">
      <c r="A287" s="137" t="s">
        <v>1150</v>
      </c>
      <c r="B287" s="138" t="s">
        <v>1816</v>
      </c>
      <c r="C287" s="133" t="s">
        <v>1845</v>
      </c>
      <c r="D287" s="179">
        <f>VLOOKUP('701.1'!A89,'701.1'!A89:N409,14,FALSE)</f>
        <v>7336.4366369546206</v>
      </c>
    </row>
    <row r="288" spans="1:4" ht="54" thickTop="1" thickBot="1">
      <c r="A288" s="137" t="s">
        <v>1713</v>
      </c>
      <c r="B288" s="138" t="s">
        <v>1817</v>
      </c>
      <c r="C288" s="133" t="s">
        <v>1845</v>
      </c>
      <c r="D288" s="179">
        <f>VLOOKUP('710.1'!A89,'710.1'!A89:N410,14,FALSE)</f>
        <v>430059.59776233463</v>
      </c>
    </row>
    <row r="289" spans="1:4" ht="54" thickTop="1" thickBot="1">
      <c r="A289" s="137" t="s">
        <v>1151</v>
      </c>
      <c r="B289" s="138" t="s">
        <v>1818</v>
      </c>
      <c r="C289" s="133" t="s">
        <v>233</v>
      </c>
      <c r="D289" s="179">
        <f>VLOOKUP('710.2'!A89,'710.2'!A89:N411,14,FALSE)</f>
        <v>526519.39687393617</v>
      </c>
    </row>
    <row r="290" spans="1:4" ht="54" thickTop="1" thickBot="1">
      <c r="A290" s="137" t="s">
        <v>1152</v>
      </c>
      <c r="B290" s="138" t="s">
        <v>1819</v>
      </c>
      <c r="C290" s="133" t="s">
        <v>1845</v>
      </c>
      <c r="D290" s="179">
        <f>VLOOKUP('720.1'!A89,'720.1'!A89:N412,14,FALSE)</f>
        <v>225027.5743719723</v>
      </c>
    </row>
    <row r="291" spans="1:4" ht="54" thickTop="1" thickBot="1">
      <c r="A291" s="137" t="s">
        <v>1153</v>
      </c>
      <c r="B291" s="138" t="s">
        <v>1820</v>
      </c>
      <c r="C291" s="133" t="s">
        <v>144</v>
      </c>
      <c r="D291" s="179">
        <f>VLOOKUP('730.1'!A89,'730.1'!A89:N413,14,FALSE)</f>
        <v>194386.14137856028</v>
      </c>
    </row>
    <row r="292" spans="1:4" ht="54" thickTop="1" thickBot="1">
      <c r="A292" s="137" t="s">
        <v>1154</v>
      </c>
      <c r="B292" s="138" t="s">
        <v>1821</v>
      </c>
      <c r="C292" s="133" t="s">
        <v>1845</v>
      </c>
      <c r="D292" s="179">
        <f>VLOOKUP('730.2'!A89,'730.2'!A89:N414,14,FALSE)</f>
        <v>102324.3929703813</v>
      </c>
    </row>
    <row r="293" spans="1:4" ht="54" thickTop="1" thickBot="1">
      <c r="A293" s="137" t="s">
        <v>1155</v>
      </c>
      <c r="B293" s="138" t="s">
        <v>1822</v>
      </c>
      <c r="C293" s="133" t="s">
        <v>1845</v>
      </c>
      <c r="D293" s="179">
        <f>VLOOKUP('730.3'!A89,'730.3'!A89:N415,14,FALSE)</f>
        <v>102552.11847976272</v>
      </c>
    </row>
    <row r="294" spans="1:4" ht="54" thickTop="1" thickBot="1">
      <c r="A294" s="137" t="s">
        <v>1714</v>
      </c>
      <c r="B294" s="138" t="s">
        <v>1823</v>
      </c>
      <c r="C294" s="133" t="s">
        <v>1845</v>
      </c>
      <c r="D294" s="179">
        <f>VLOOKUP('730.4'!A89,'730.4'!A89:N416,14,FALSE)</f>
        <v>58448.500648219051</v>
      </c>
    </row>
    <row r="295" spans="1:4" ht="54" thickTop="1" thickBot="1">
      <c r="A295" s="137" t="s">
        <v>1156</v>
      </c>
      <c r="B295" s="138" t="s">
        <v>1824</v>
      </c>
      <c r="C295" s="133" t="s">
        <v>144</v>
      </c>
      <c r="D295" s="179">
        <f>VLOOKUP('731.1'!A89,'731.1'!A89:N417,14,FALSE)</f>
        <v>157795.70703184931</v>
      </c>
    </row>
    <row r="296" spans="1:4" ht="54" thickTop="1" thickBot="1">
      <c r="A296" s="137" t="s">
        <v>1157</v>
      </c>
      <c r="B296" s="138" t="s">
        <v>1825</v>
      </c>
      <c r="C296" s="133" t="s">
        <v>1995</v>
      </c>
      <c r="D296" s="179">
        <f>VLOOKUP('740.1'!A89,'740.1'!A89:N418,14,FALSE)</f>
        <v>12303.995676783699</v>
      </c>
    </row>
    <row r="297" spans="1:4" ht="54" thickTop="1" thickBot="1">
      <c r="A297" s="137" t="s">
        <v>1717</v>
      </c>
      <c r="B297" s="138" t="s">
        <v>1826</v>
      </c>
      <c r="C297" s="133" t="s">
        <v>1845</v>
      </c>
      <c r="D297" s="179">
        <f>VLOOKUP('741.1'!A89,'741.1'!A89:N419,14,FALSE)</f>
        <v>57030.381631293363</v>
      </c>
    </row>
    <row r="298" spans="1:4" ht="54" thickTop="1" thickBot="1">
      <c r="A298" s="137" t="s">
        <v>1158</v>
      </c>
      <c r="B298" s="138" t="s">
        <v>1827</v>
      </c>
      <c r="C298" s="133" t="s">
        <v>144</v>
      </c>
      <c r="D298" s="179">
        <f>VLOOKUP('800.1'!A89,'800.1'!A89:N420,14,FALSE)</f>
        <v>13750.061730802694</v>
      </c>
    </row>
    <row r="299" spans="1:4" ht="54" thickTop="1" thickBot="1">
      <c r="A299" s="137" t="s">
        <v>1159</v>
      </c>
      <c r="B299" s="138" t="s">
        <v>1828</v>
      </c>
      <c r="C299" s="133" t="s">
        <v>144</v>
      </c>
      <c r="D299" s="179">
        <f>VLOOKUP('800.2'!A89,'800.2'!A89:N421,14,FALSE)</f>
        <v>20565.152278530404</v>
      </c>
    </row>
    <row r="300" spans="1:4" ht="54" thickTop="1" thickBot="1">
      <c r="A300" s="137" t="s">
        <v>1160</v>
      </c>
      <c r="B300" s="138" t="s">
        <v>1829</v>
      </c>
      <c r="C300" s="133" t="s">
        <v>144</v>
      </c>
      <c r="D300" s="179">
        <f>VLOOKUP('800.3'!A89,'800.3'!A89:N422,14,FALSE)</f>
        <v>51245.815872949657</v>
      </c>
    </row>
    <row r="301" spans="1:4" ht="54" thickTop="1" thickBot="1">
      <c r="A301" s="137" t="s">
        <v>1161</v>
      </c>
      <c r="B301" s="138" t="s">
        <v>1830</v>
      </c>
      <c r="C301" s="133" t="s">
        <v>144</v>
      </c>
      <c r="D301" s="179">
        <f>VLOOKUP('800.4'!A89,'800.4'!A89:N423,14,FALSE)</f>
        <v>57721.341278658874</v>
      </c>
    </row>
    <row r="302" spans="1:4" ht="54" thickTop="1" thickBot="1">
      <c r="A302" s="137" t="s">
        <v>1718</v>
      </c>
      <c r="B302" s="138" t="s">
        <v>1831</v>
      </c>
      <c r="C302" s="133" t="s">
        <v>1845</v>
      </c>
      <c r="D302" s="179">
        <f>VLOOKUP('802.1'!A89,'802.1'!A89:N424,14,FALSE)</f>
        <v>398539.36141497706</v>
      </c>
    </row>
    <row r="303" spans="1:4" ht="54" thickTop="1" thickBot="1">
      <c r="A303" s="137" t="s">
        <v>1719</v>
      </c>
      <c r="B303" s="138" t="s">
        <v>1881</v>
      </c>
      <c r="C303" s="133" t="s">
        <v>1845</v>
      </c>
      <c r="D303" s="179">
        <f>VLOOKUP('802.2'!A89,'802.2'!A89:N425,14,FALSE)</f>
        <v>74709.068056828517</v>
      </c>
    </row>
    <row r="304" spans="1:4" ht="54" thickTop="1" thickBot="1">
      <c r="A304" s="137" t="s">
        <v>1720</v>
      </c>
      <c r="B304" s="138" t="s">
        <v>1832</v>
      </c>
      <c r="C304" s="133" t="s">
        <v>1845</v>
      </c>
      <c r="D304" s="179">
        <f>VLOOKUP('802.3'!A89,'802.3'!A89:N426,14,FALSE)</f>
        <v>46176.603831480621</v>
      </c>
    </row>
    <row r="305" spans="1:4" ht="54" thickTop="1" thickBot="1">
      <c r="A305" s="137" t="s">
        <v>1721</v>
      </c>
      <c r="B305" s="138" t="s">
        <v>1833</v>
      </c>
      <c r="C305" s="133" t="s">
        <v>1845</v>
      </c>
      <c r="D305" s="179">
        <f>VLOOKUP('802.4'!A89,'802.4'!A89:N427,14,FALSE)</f>
        <v>38954.90561786521</v>
      </c>
    </row>
    <row r="306" spans="1:4" ht="54" thickTop="1" thickBot="1">
      <c r="A306" s="137" t="s">
        <v>1722</v>
      </c>
      <c r="B306" s="138" t="s">
        <v>1834</v>
      </c>
      <c r="C306" s="133" t="s">
        <v>1845</v>
      </c>
      <c r="D306" s="179">
        <f>VLOOKUP('802.5'!A89,'802.5'!A89:N428,14,FALSE)</f>
        <v>694070.62723985757</v>
      </c>
    </row>
    <row r="307" spans="1:4" ht="54" thickTop="1" thickBot="1">
      <c r="A307" s="137" t="s">
        <v>1723</v>
      </c>
      <c r="B307" s="138" t="s">
        <v>1835</v>
      </c>
      <c r="C307" s="133" t="s">
        <v>1845</v>
      </c>
      <c r="D307" s="179">
        <f>VLOOKUP('802.6'!A89,'802.6'!A89:N429,14,FALSE)</f>
        <v>667714.84212874924</v>
      </c>
    </row>
    <row r="308" spans="1:4" ht="54" thickTop="1" thickBot="1">
      <c r="A308" s="137" t="s">
        <v>1724</v>
      </c>
      <c r="B308" s="138" t="s">
        <v>1836</v>
      </c>
      <c r="C308" s="133" t="s">
        <v>1845</v>
      </c>
      <c r="D308" s="179">
        <f>VLOOKUP('802.7'!A89,'802.7'!A89:N430,14,FALSE)</f>
        <v>436423.32433931105</v>
      </c>
    </row>
    <row r="309" spans="1:4" ht="54" thickTop="1" thickBot="1">
      <c r="A309" s="137" t="s">
        <v>1725</v>
      </c>
      <c r="B309" s="138" t="s">
        <v>1837</v>
      </c>
      <c r="C309" s="133" t="s">
        <v>1845</v>
      </c>
      <c r="D309" s="179">
        <f>VLOOKUP('802.8'!A89,'802.8'!A89:N431,14,FALSE)</f>
        <v>369126.17542253505</v>
      </c>
    </row>
    <row r="310" spans="1:4" ht="54" thickTop="1" thickBot="1">
      <c r="A310" s="137" t="s">
        <v>1162</v>
      </c>
      <c r="B310" s="138" t="s">
        <v>1838</v>
      </c>
      <c r="C310" s="133" t="s">
        <v>233</v>
      </c>
      <c r="D310" s="179">
        <f>VLOOKUP('810.1'!A89,'810.1'!A89:N432,14,FALSE)</f>
        <v>25221.188262950032</v>
      </c>
    </row>
    <row r="311" spans="1:4" ht="54" thickTop="1" thickBot="1">
      <c r="A311" s="137" t="s">
        <v>1163</v>
      </c>
      <c r="B311" s="138" t="s">
        <v>1839</v>
      </c>
      <c r="C311" s="133" t="s">
        <v>233</v>
      </c>
      <c r="D311" s="179">
        <f>VLOOKUP('810.2'!A89,'810.2'!A89:N433,14,FALSE)</f>
        <v>25019.500827332453</v>
      </c>
    </row>
    <row r="312" spans="1:4" ht="54" thickTop="1" thickBot="1">
      <c r="A312" s="137" t="s">
        <v>1164</v>
      </c>
      <c r="B312" s="138" t="s">
        <v>1840</v>
      </c>
      <c r="C312" s="133" t="s">
        <v>233</v>
      </c>
      <c r="D312" s="179">
        <f>VLOOKUP('810.3'!A89,'810.3'!A89:N435,14,FALSE)</f>
        <v>5176.1637954405232</v>
      </c>
    </row>
    <row r="313" spans="1:4" ht="57.75" thickTop="1" thickBot="1">
      <c r="A313" s="137" t="s">
        <v>1726</v>
      </c>
      <c r="B313" s="138" t="s">
        <v>2050</v>
      </c>
      <c r="C313" s="133" t="s">
        <v>233</v>
      </c>
      <c r="D313" s="179">
        <f>VLOOKUP('811.1'!A89,'811.1'!A89:N436,14,FALSE)</f>
        <v>34839.536736176982</v>
      </c>
    </row>
    <row r="314" spans="1:4" ht="57.75" thickTop="1" thickBot="1">
      <c r="A314" s="137" t="s">
        <v>1727</v>
      </c>
      <c r="B314" s="138" t="s">
        <v>2051</v>
      </c>
      <c r="C314" s="133" t="s">
        <v>233</v>
      </c>
      <c r="D314" s="179">
        <f>VLOOKUP('811.2'!A89,'811.2'!A89:N437,14,FALSE)</f>
        <v>40325.562309349341</v>
      </c>
    </row>
    <row r="315" spans="1:4" ht="54" thickTop="1" thickBot="1">
      <c r="A315" s="137" t="s">
        <v>1165</v>
      </c>
      <c r="B315" s="138" t="s">
        <v>2053</v>
      </c>
      <c r="C315" s="133" t="s">
        <v>233</v>
      </c>
      <c r="D315" s="179">
        <f>VLOOKUP('812.1'!A89,'812.1'!A89:N438,14,FALSE)</f>
        <v>76334.095697815821</v>
      </c>
    </row>
    <row r="316" spans="1:4" ht="54" thickTop="1" thickBot="1">
      <c r="A316" s="137" t="s">
        <v>1728</v>
      </c>
      <c r="B316" s="138" t="s">
        <v>1841</v>
      </c>
      <c r="C316" s="133" t="s">
        <v>1995</v>
      </c>
      <c r="D316" s="179">
        <f>VLOOKUP('820.1'!A89,'820.1'!A89:N439,14,FALSE)</f>
        <v>170002.46631122692</v>
      </c>
    </row>
    <row r="317" spans="1:4" ht="54" thickTop="1" thickBot="1">
      <c r="A317" s="137" t="s">
        <v>1729</v>
      </c>
      <c r="B317" s="138" t="s">
        <v>1842</v>
      </c>
      <c r="C317" s="133" t="s">
        <v>984</v>
      </c>
      <c r="D317" s="179">
        <f>VLOOKUP('820.1.2'!A88,'820.1.2'!A88:N440,14,FALSE)</f>
        <v>27333816.527752712</v>
      </c>
    </row>
    <row r="318" spans="1:4" ht="57.75" thickTop="1" thickBot="1">
      <c r="A318" s="137" t="s">
        <v>1166</v>
      </c>
      <c r="B318" s="138" t="s">
        <v>1843</v>
      </c>
      <c r="C318" s="133" t="s">
        <v>1998</v>
      </c>
      <c r="D318" s="179">
        <f>VLOOKUP('900.1'!A88,'900.1'!A88:N441,14,FALSE)</f>
        <v>1016.3360580800722</v>
      </c>
    </row>
    <row r="319" spans="1:4" ht="57.75" thickTop="1" thickBot="1">
      <c r="A319" s="137" t="s">
        <v>1167</v>
      </c>
      <c r="B319" s="138" t="s">
        <v>2195</v>
      </c>
      <c r="C319" s="133" t="s">
        <v>1999</v>
      </c>
      <c r="D319" s="179">
        <f>VLOOKUP('900.2'!A88,'900.2'!A88:N442,14,FALSE)</f>
        <v>1247.3215258255432</v>
      </c>
    </row>
    <row r="320" spans="1:4" ht="54" thickTop="1" thickBot="1">
      <c r="A320" s="137" t="s">
        <v>1168</v>
      </c>
      <c r="B320" s="138" t="s">
        <v>1844</v>
      </c>
      <c r="C320" s="133" t="s">
        <v>1999</v>
      </c>
      <c r="D320" s="179">
        <f>VLOOKUP('900.3'!A88,'900.3'!A88:N443,14,FALSE)</f>
        <v>1247.3215258255432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5703125" style="183" customWidth="1"/>
    <col min="5" max="5" width="10.4257812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2343</v>
      </c>
      <c r="D6" s="653">
        <v>33832.699999999997</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62590.494999999995</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169276.73861440798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625904.94999999995</v>
      </c>
    </row>
    <row r="32" spans="1:4" ht="16.5" thickTop="1" thickBot="1">
      <c r="A32" s="658" t="s">
        <v>7</v>
      </c>
      <c r="B32" s="659" t="s">
        <v>1882</v>
      </c>
      <c r="C32" s="660" t="s">
        <v>8</v>
      </c>
      <c r="D32" s="661">
        <f>$D$64*2</f>
        <v>125180.98999999999</v>
      </c>
    </row>
    <row r="33" spans="1:4" ht="16.5" thickTop="1" thickBot="1">
      <c r="A33" s="658" t="s">
        <v>9</v>
      </c>
      <c r="B33" s="659" t="s">
        <v>1882</v>
      </c>
      <c r="C33" s="660" t="s">
        <v>10</v>
      </c>
      <c r="D33" s="661">
        <f>$D$64*3</f>
        <v>187771.48499999999</v>
      </c>
    </row>
    <row r="34" spans="1:4" ht="16.5" thickTop="1" thickBot="1">
      <c r="A34" s="658" t="s">
        <v>11</v>
      </c>
      <c r="B34" s="659" t="s">
        <v>1882</v>
      </c>
      <c r="C34" s="660" t="s">
        <v>12</v>
      </c>
      <c r="D34" s="661">
        <f>$D$64*4</f>
        <v>250361.97999999998</v>
      </c>
    </row>
    <row r="35" spans="1:4" ht="16.5" thickTop="1" thickBot="1">
      <c r="A35" s="658" t="s">
        <v>13</v>
      </c>
      <c r="B35" s="659" t="s">
        <v>1882</v>
      </c>
      <c r="C35" s="660" t="s">
        <v>14</v>
      </c>
      <c r="D35" s="661">
        <f>$D$64*5</f>
        <v>312952.47499999998</v>
      </c>
    </row>
    <row r="36" spans="1:4" ht="16.5" thickTop="1" thickBot="1">
      <c r="A36" s="658" t="s">
        <v>15</v>
      </c>
      <c r="B36" s="659" t="s">
        <v>1882</v>
      </c>
      <c r="C36" s="660" t="s">
        <v>16</v>
      </c>
      <c r="D36" s="661">
        <f>$D$64*6</f>
        <v>375542.97</v>
      </c>
    </row>
    <row r="37" spans="1:4" ht="16.5" thickTop="1" thickBot="1">
      <c r="A37" s="658" t="s">
        <v>17</v>
      </c>
      <c r="B37" s="659" t="s">
        <v>1882</v>
      </c>
      <c r="C37" s="660" t="s">
        <v>18</v>
      </c>
      <c r="D37" s="661">
        <f>$D$64*7</f>
        <v>438133.46499999997</v>
      </c>
    </row>
    <row r="38" spans="1:4" ht="16.5" thickTop="1" thickBot="1">
      <c r="A38" s="658" t="s">
        <v>19</v>
      </c>
      <c r="B38" s="659" t="s">
        <v>1882</v>
      </c>
      <c r="C38" s="660" t="s">
        <v>20</v>
      </c>
      <c r="D38" s="661">
        <f>$D$64*8</f>
        <v>500723.95999999996</v>
      </c>
    </row>
    <row r="39" spans="1:4" ht="16.5" thickTop="1" thickBot="1">
      <c r="A39" s="658" t="s">
        <v>21</v>
      </c>
      <c r="B39" s="659" t="s">
        <v>1882</v>
      </c>
      <c r="C39" s="660" t="s">
        <v>22</v>
      </c>
      <c r="D39" s="661">
        <f>$D$64*9</f>
        <v>563314.45499999996</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62590.494999999995</v>
      </c>
    </row>
    <row r="52" spans="1:4" ht="16.5" thickTop="1" thickBot="1">
      <c r="A52" s="658" t="s">
        <v>48</v>
      </c>
      <c r="B52" s="659" t="s">
        <v>1882</v>
      </c>
      <c r="C52" s="660" t="s">
        <v>49</v>
      </c>
      <c r="D52" s="661">
        <f>D51*2</f>
        <v>125180.98999999999</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62590.494999999995</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0" t="s">
        <v>1850</v>
      </c>
      <c r="B1" s="681"/>
      <c r="C1" s="681"/>
      <c r="D1" s="682"/>
    </row>
    <row r="2" spans="1:4" ht="89.25" customHeight="1" thickBot="1">
      <c r="A2" s="683"/>
      <c r="B2" s="684"/>
      <c r="C2" s="684"/>
      <c r="D2" s="685"/>
    </row>
    <row r="3" spans="1:4" ht="37.5"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49025.662834419585</v>
      </c>
    </row>
    <row r="8" spans="1:4" ht="30" customHeight="1" thickTop="1" thickBot="1">
      <c r="A8" s="10" t="s">
        <v>112</v>
      </c>
      <c r="B8" s="8" t="s">
        <v>113</v>
      </c>
      <c r="C8" s="11" t="s">
        <v>114</v>
      </c>
      <c r="D8" s="648">
        <v>3266.7251505016125</v>
      </c>
    </row>
    <row r="9" spans="1:4" ht="30" customHeight="1" thickTop="1" thickBot="1">
      <c r="A9" s="10" t="s">
        <v>117</v>
      </c>
      <c r="B9" s="8" t="s">
        <v>113</v>
      </c>
      <c r="C9" s="11" t="s">
        <v>118</v>
      </c>
      <c r="D9" s="648">
        <v>74322.364453524686</v>
      </c>
    </row>
    <row r="10" spans="1:4" ht="30" customHeight="1" thickTop="1" thickBot="1">
      <c r="A10" s="10" t="s">
        <v>119</v>
      </c>
      <c r="B10" s="8" t="s">
        <v>113</v>
      </c>
      <c r="C10" s="11" t="s">
        <v>120</v>
      </c>
      <c r="D10" s="648">
        <v>47437.620053821098</v>
      </c>
    </row>
    <row r="11" spans="1:4" ht="30" customHeight="1" thickTop="1" thickBot="1">
      <c r="A11" s="10" t="s">
        <v>123</v>
      </c>
      <c r="B11" s="8" t="s">
        <v>113</v>
      </c>
      <c r="C11" s="11" t="s">
        <v>124</v>
      </c>
      <c r="D11" s="648">
        <v>23299.43673519533</v>
      </c>
    </row>
    <row r="12" spans="1:4" ht="30" customHeight="1" thickTop="1" thickBot="1">
      <c r="A12" s="10" t="s">
        <v>121</v>
      </c>
      <c r="B12" s="8" t="s">
        <v>113</v>
      </c>
      <c r="C12" s="11" t="s">
        <v>122</v>
      </c>
      <c r="D12" s="648">
        <v>70968.293710763654</v>
      </c>
    </row>
    <row r="13" spans="1:4" ht="30" customHeight="1" thickTop="1" thickBot="1">
      <c r="A13" s="10" t="s">
        <v>125</v>
      </c>
      <c r="B13" s="8" t="s">
        <v>113</v>
      </c>
      <c r="C13" s="11" t="s">
        <v>126</v>
      </c>
      <c r="D13" s="648">
        <v>40774.014286591824</v>
      </c>
    </row>
    <row r="14" spans="1:4" ht="30" customHeight="1" thickTop="1" thickBot="1">
      <c r="A14" s="10" t="s">
        <v>131</v>
      </c>
      <c r="B14" s="8" t="s">
        <v>113</v>
      </c>
      <c r="C14" s="11" t="s">
        <v>132</v>
      </c>
      <c r="D14" s="648">
        <v>216726.25079363977</v>
      </c>
    </row>
    <row r="15" spans="1:4" ht="30" customHeight="1" thickTop="1" thickBot="1">
      <c r="A15" s="10" t="s">
        <v>129</v>
      </c>
      <c r="B15" s="8" t="s">
        <v>113</v>
      </c>
      <c r="C15" s="11" t="s">
        <v>130</v>
      </c>
      <c r="D15" s="648">
        <v>152854.78645395249</v>
      </c>
    </row>
    <row r="16" spans="1:4" ht="30" customHeight="1" thickTop="1" thickBot="1">
      <c r="A16" s="10" t="s">
        <v>127</v>
      </c>
      <c r="B16" s="8" t="s">
        <v>113</v>
      </c>
      <c r="C16" s="11" t="s">
        <v>128</v>
      </c>
      <c r="D16" s="648">
        <v>131018.38838910213</v>
      </c>
    </row>
    <row r="17" spans="1:4" ht="30" customHeight="1" thickTop="1" thickBot="1">
      <c r="A17" s="10" t="s">
        <v>1711</v>
      </c>
      <c r="B17" s="8" t="s">
        <v>113</v>
      </c>
      <c r="C17" s="11" t="s">
        <v>1712</v>
      </c>
      <c r="D17" s="648">
        <v>46100.777595282219</v>
      </c>
    </row>
    <row r="18" spans="1:4" ht="30" customHeight="1" thickTop="1" thickBot="1">
      <c r="A18" s="10" t="s">
        <v>133</v>
      </c>
      <c r="B18" s="8" t="s">
        <v>113</v>
      </c>
      <c r="C18" s="11" t="s">
        <v>134</v>
      </c>
      <c r="D18" s="648">
        <v>84070.132549673886</v>
      </c>
    </row>
    <row r="19" spans="1:4" ht="30" customHeight="1" thickTop="1" thickBot="1">
      <c r="A19" s="10" t="s">
        <v>146</v>
      </c>
      <c r="B19" s="8" t="s">
        <v>113</v>
      </c>
      <c r="C19" s="11" t="s">
        <v>147</v>
      </c>
      <c r="D19" s="648">
        <v>218363.98064850358</v>
      </c>
    </row>
    <row r="20" spans="1:4" ht="30" customHeight="1" thickTop="1" thickBot="1">
      <c r="A20" s="10" t="s">
        <v>135</v>
      </c>
      <c r="B20" s="8" t="s">
        <v>113</v>
      </c>
      <c r="C20" s="11" t="s">
        <v>1884</v>
      </c>
      <c r="D20" s="648">
        <v>58958.274775095961</v>
      </c>
    </row>
    <row r="21" spans="1:4" ht="30" customHeight="1" thickTop="1" thickBot="1">
      <c r="A21" s="10" t="s">
        <v>136</v>
      </c>
      <c r="B21" s="8" t="s">
        <v>113</v>
      </c>
      <c r="C21" s="11" t="s">
        <v>137</v>
      </c>
      <c r="D21" s="648">
        <v>159514.88786373186</v>
      </c>
    </row>
    <row r="22" spans="1:4" ht="30" customHeight="1" thickTop="1" thickBot="1">
      <c r="A22" s="10" t="s">
        <v>138</v>
      </c>
      <c r="B22" s="8" t="s">
        <v>113</v>
      </c>
      <c r="C22" s="11" t="s">
        <v>139</v>
      </c>
      <c r="D22" s="648">
        <v>53499.17525888337</v>
      </c>
    </row>
    <row r="23" spans="1:4" ht="30" customHeight="1" thickTop="1" thickBot="1">
      <c r="A23" s="10" t="s">
        <v>143</v>
      </c>
      <c r="B23" s="8" t="s">
        <v>144</v>
      </c>
      <c r="C23" s="11" t="s">
        <v>145</v>
      </c>
      <c r="D23" s="648">
        <v>36433.361364381148</v>
      </c>
    </row>
    <row r="24" spans="1:4" ht="30" customHeight="1" thickTop="1" thickBot="1">
      <c r="A24" s="10" t="s">
        <v>140</v>
      </c>
      <c r="B24" s="8" t="s">
        <v>998</v>
      </c>
      <c r="C24" s="11" t="s">
        <v>142</v>
      </c>
      <c r="D24" s="648">
        <v>26984.529704671037</v>
      </c>
    </row>
    <row r="25" spans="1:4" ht="30" customHeight="1" thickTop="1" thickBot="1">
      <c r="A25" s="10" t="s">
        <v>148</v>
      </c>
      <c r="B25" s="8" t="s">
        <v>113</v>
      </c>
      <c r="C25" s="11" t="s">
        <v>149</v>
      </c>
      <c r="D25" s="648">
        <v>103722.89080803918</v>
      </c>
    </row>
    <row r="26" spans="1:4" ht="30" customHeight="1" thickTop="1" thickBot="1">
      <c r="A26" s="10" t="s">
        <v>150</v>
      </c>
      <c r="B26" s="8" t="s">
        <v>113</v>
      </c>
      <c r="C26" s="11" t="s">
        <v>151</v>
      </c>
      <c r="D26" s="648">
        <v>120100.18935667696</v>
      </c>
    </row>
    <row r="27" spans="1:4" ht="30" customHeight="1" thickTop="1" thickBot="1">
      <c r="A27" s="10" t="s">
        <v>152</v>
      </c>
      <c r="B27" s="8" t="s">
        <v>113</v>
      </c>
      <c r="C27" s="11" t="s">
        <v>153</v>
      </c>
      <c r="D27" s="648">
        <v>64889.811027873176</v>
      </c>
    </row>
    <row r="28" spans="1:4" ht="30" customHeight="1" thickTop="1" thickBot="1">
      <c r="A28" s="10" t="s">
        <v>154</v>
      </c>
      <c r="B28" s="8" t="s">
        <v>113</v>
      </c>
      <c r="C28" s="11" t="s">
        <v>155</v>
      </c>
      <c r="D28" s="648">
        <v>92804.691775614017</v>
      </c>
    </row>
    <row r="29" spans="1:4" ht="30" customHeight="1" thickTop="1" thickBot="1">
      <c r="A29" s="10" t="s">
        <v>156</v>
      </c>
      <c r="B29" s="8" t="s">
        <v>113</v>
      </c>
      <c r="C29" s="11" t="s">
        <v>157</v>
      </c>
      <c r="D29" s="648">
        <v>734.72539336195894</v>
      </c>
    </row>
    <row r="30" spans="1:4" ht="30" customHeight="1" thickTop="1" thickBot="1">
      <c r="A30" s="10" t="s">
        <v>166</v>
      </c>
      <c r="B30" s="8" t="s">
        <v>113</v>
      </c>
      <c r="C30" s="11" t="s">
        <v>167</v>
      </c>
      <c r="D30" s="648">
        <v>80374.74331287152</v>
      </c>
    </row>
    <row r="31" spans="1:4" ht="30" customHeight="1" thickTop="1" thickBot="1">
      <c r="A31" s="10" t="s">
        <v>162</v>
      </c>
      <c r="B31" s="8" t="s">
        <v>113</v>
      </c>
      <c r="C31" s="11" t="s">
        <v>163</v>
      </c>
      <c r="D31" s="648">
        <v>13429.384809882971</v>
      </c>
    </row>
    <row r="32" spans="1:4" ht="30" customHeight="1" thickTop="1" thickBot="1">
      <c r="A32" s="10" t="s">
        <v>164</v>
      </c>
      <c r="B32" s="8" t="s">
        <v>113</v>
      </c>
      <c r="C32" s="11" t="s">
        <v>165</v>
      </c>
      <c r="D32" s="648">
        <v>16472.708848662263</v>
      </c>
    </row>
    <row r="33" spans="1:4" ht="30" customHeight="1" thickTop="1" thickBot="1">
      <c r="A33" s="10" t="s">
        <v>171</v>
      </c>
      <c r="B33" s="8" t="s">
        <v>113</v>
      </c>
      <c r="C33" s="11" t="s">
        <v>172</v>
      </c>
      <c r="D33" s="648">
        <v>13429.384809882971</v>
      </c>
    </row>
    <row r="34" spans="1:4" ht="30" customHeight="1" thickTop="1" thickBot="1">
      <c r="A34" s="10" t="s">
        <v>160</v>
      </c>
      <c r="B34" s="8" t="s">
        <v>113</v>
      </c>
      <c r="C34" s="11" t="s">
        <v>161</v>
      </c>
      <c r="D34" s="648">
        <v>6759.1083638508653</v>
      </c>
    </row>
    <row r="35" spans="1:4" ht="30" customHeight="1" thickTop="1" thickBot="1">
      <c r="A35" s="10" t="s">
        <v>173</v>
      </c>
      <c r="B35" s="8" t="s">
        <v>113</v>
      </c>
      <c r="C35" s="11" t="s">
        <v>1886</v>
      </c>
      <c r="D35" s="648">
        <v>131018.38838910213</v>
      </c>
    </row>
    <row r="36" spans="1:4" ht="30" customHeight="1" thickTop="1" thickBot="1">
      <c r="A36" s="10" t="s">
        <v>170</v>
      </c>
      <c r="B36" s="8" t="s">
        <v>113</v>
      </c>
      <c r="C36" s="11" t="s">
        <v>1885</v>
      </c>
      <c r="D36" s="648">
        <v>92804.691775614017</v>
      </c>
    </row>
    <row r="37" spans="1:4" ht="30" customHeight="1" thickTop="1" thickBot="1">
      <c r="A37" s="10" t="s">
        <v>168</v>
      </c>
      <c r="B37" s="8" t="s">
        <v>113</v>
      </c>
      <c r="C37" s="11" t="s">
        <v>169</v>
      </c>
      <c r="D37" s="648">
        <v>92804.691775614017</v>
      </c>
    </row>
    <row r="38" spans="1:4" ht="30" customHeight="1" thickTop="1" thickBot="1">
      <c r="A38" s="10" t="s">
        <v>174</v>
      </c>
      <c r="B38" s="8" t="s">
        <v>113</v>
      </c>
      <c r="C38" s="11" t="s">
        <v>175</v>
      </c>
      <c r="D38" s="648">
        <v>58412.364823474694</v>
      </c>
    </row>
    <row r="39" spans="1:4" ht="30" customHeight="1" thickTop="1" thickBot="1">
      <c r="A39" s="10" t="s">
        <v>176</v>
      </c>
      <c r="B39" s="8" t="s">
        <v>113</v>
      </c>
      <c r="C39" s="11" t="s">
        <v>177</v>
      </c>
      <c r="D39" s="648">
        <v>70272.151285680098</v>
      </c>
    </row>
    <row r="40" spans="1:4" ht="30" customHeight="1" thickTop="1" thickBot="1">
      <c r="A40" s="10" t="s">
        <v>180</v>
      </c>
      <c r="B40" s="8" t="s">
        <v>113</v>
      </c>
      <c r="C40" s="11" t="s">
        <v>181</v>
      </c>
      <c r="D40" s="648">
        <v>109181.99032425179</v>
      </c>
    </row>
    <row r="41" spans="1:4" ht="30" customHeight="1" thickTop="1" thickBot="1">
      <c r="A41" s="10" t="s">
        <v>178</v>
      </c>
      <c r="B41" s="8" t="s">
        <v>113</v>
      </c>
      <c r="C41" s="11" t="s">
        <v>179</v>
      </c>
      <c r="D41" s="648">
        <v>87345.592259401426</v>
      </c>
    </row>
    <row r="42" spans="1:4" ht="30" customHeight="1" thickTop="1" thickBot="1">
      <c r="A42" s="10" t="s">
        <v>182</v>
      </c>
      <c r="B42" s="8" t="s">
        <v>113</v>
      </c>
      <c r="C42" s="11" t="s">
        <v>183</v>
      </c>
      <c r="D42" s="648">
        <v>77889.957654806916</v>
      </c>
    </row>
    <row r="43" spans="1:4" ht="30" customHeight="1" thickTop="1" thickBot="1">
      <c r="A43" s="10" t="s">
        <v>1672</v>
      </c>
      <c r="B43" s="8" t="s">
        <v>113</v>
      </c>
      <c r="C43" s="11" t="s">
        <v>1671</v>
      </c>
      <c r="D43" s="648">
        <v>8703.6382098268696</v>
      </c>
    </row>
    <row r="44" spans="1:4" ht="30" customHeight="1" thickTop="1" thickBot="1">
      <c r="A44" s="10" t="s">
        <v>184</v>
      </c>
      <c r="B44" s="8" t="s">
        <v>113</v>
      </c>
      <c r="C44" s="11" t="s">
        <v>185</v>
      </c>
      <c r="D44" s="648">
        <v>21415.918668424099</v>
      </c>
    </row>
    <row r="45" spans="1:4" ht="30" customHeight="1" thickTop="1" thickBot="1">
      <c r="A45" s="10" t="s">
        <v>1603</v>
      </c>
      <c r="B45" s="8" t="s">
        <v>113</v>
      </c>
      <c r="C45" s="11" t="s">
        <v>1604</v>
      </c>
      <c r="D45" s="648">
        <v>2458.5385440306113</v>
      </c>
    </row>
    <row r="46" spans="1:4" ht="30" customHeight="1" thickTop="1" thickBot="1">
      <c r="A46" s="10" t="s">
        <v>188</v>
      </c>
      <c r="B46" s="8" t="s">
        <v>113</v>
      </c>
      <c r="C46" s="11" t="s">
        <v>189</v>
      </c>
      <c r="D46" s="648">
        <v>2507.0379053658476</v>
      </c>
    </row>
    <row r="47" spans="1:4" ht="30" customHeight="1" thickTop="1" thickBot="1">
      <c r="A47" s="10" t="s">
        <v>186</v>
      </c>
      <c r="B47" s="8" t="s">
        <v>113</v>
      </c>
      <c r="C47" s="11" t="s">
        <v>187</v>
      </c>
      <c r="D47" s="648">
        <v>4585.6435936185753</v>
      </c>
    </row>
    <row r="48" spans="1:4" ht="30" customHeight="1" thickTop="1" thickBot="1">
      <c r="A48" s="10" t="s">
        <v>190</v>
      </c>
      <c r="B48" s="8" t="s">
        <v>113</v>
      </c>
      <c r="C48" s="11" t="s">
        <v>191</v>
      </c>
      <c r="D48" s="648">
        <v>5131.5535452398326</v>
      </c>
    </row>
    <row r="49" spans="1:4" ht="30" customHeight="1" thickTop="1" thickBot="1">
      <c r="A49" s="10" t="s">
        <v>201</v>
      </c>
      <c r="B49" s="8" t="s">
        <v>113</v>
      </c>
      <c r="C49" s="11" t="s">
        <v>1888</v>
      </c>
      <c r="D49" s="648">
        <v>85583.11277253415</v>
      </c>
    </row>
    <row r="50" spans="1:4" ht="30" customHeight="1" thickTop="1" thickBot="1">
      <c r="A50" s="10" t="s">
        <v>192</v>
      </c>
      <c r="B50" s="8" t="s">
        <v>113</v>
      </c>
      <c r="C50" s="11" t="s">
        <v>193</v>
      </c>
      <c r="D50" s="648">
        <v>32754.597097275531</v>
      </c>
    </row>
    <row r="51" spans="1:4" ht="30" customHeight="1" thickTop="1" thickBot="1">
      <c r="A51" s="10" t="s">
        <v>194</v>
      </c>
      <c r="B51" s="8" t="s">
        <v>113</v>
      </c>
      <c r="C51" s="11" t="s">
        <v>1887</v>
      </c>
      <c r="D51" s="648">
        <v>2063.5396171283587</v>
      </c>
    </row>
    <row r="52" spans="1:4" ht="30" customHeight="1" thickTop="1" thickBot="1">
      <c r="A52" s="10" t="s">
        <v>224</v>
      </c>
      <c r="B52" s="8" t="s">
        <v>92</v>
      </c>
      <c r="C52" s="11" t="s">
        <v>1891</v>
      </c>
      <c r="D52" s="648">
        <v>159778.6862538319</v>
      </c>
    </row>
    <row r="53" spans="1:4" ht="30" customHeight="1" thickTop="1" thickBot="1">
      <c r="A53" s="10" t="s">
        <v>195</v>
      </c>
      <c r="B53" s="8" t="s">
        <v>113</v>
      </c>
      <c r="C53" s="11" t="s">
        <v>196</v>
      </c>
      <c r="D53" s="648">
        <v>16125.127632110882</v>
      </c>
    </row>
    <row r="54" spans="1:4" ht="30" customHeight="1" thickTop="1" thickBot="1">
      <c r="A54" s="10" t="s">
        <v>214</v>
      </c>
      <c r="B54" s="8" t="s">
        <v>113</v>
      </c>
      <c r="C54" s="11" t="s">
        <v>215</v>
      </c>
      <c r="D54" s="648">
        <v>10548.343246917197</v>
      </c>
    </row>
    <row r="55" spans="1:4" ht="30" customHeight="1" thickTop="1" thickBot="1">
      <c r="A55" s="10" t="s">
        <v>197</v>
      </c>
      <c r="B55" s="8" t="s">
        <v>113</v>
      </c>
      <c r="C55" s="11" t="s">
        <v>198</v>
      </c>
      <c r="D55" s="648">
        <v>142591.67936347285</v>
      </c>
    </row>
    <row r="56" spans="1:4" ht="30" customHeight="1" thickTop="1" thickBot="1">
      <c r="A56" s="10" t="s">
        <v>199</v>
      </c>
      <c r="B56" s="8" t="s">
        <v>113</v>
      </c>
      <c r="C56" s="11" t="s">
        <v>200</v>
      </c>
      <c r="D56" s="648">
        <v>16411.390946574164</v>
      </c>
    </row>
    <row r="57" spans="1:4" ht="30" customHeight="1" thickTop="1" thickBot="1">
      <c r="A57" s="10" t="s">
        <v>202</v>
      </c>
      <c r="B57" s="8" t="s">
        <v>113</v>
      </c>
      <c r="C57" s="11" t="s">
        <v>203</v>
      </c>
      <c r="D57" s="648">
        <v>68232.816430864812</v>
      </c>
    </row>
    <row r="58" spans="1:4" ht="30" customHeight="1" thickTop="1" thickBot="1">
      <c r="A58" s="10" t="s">
        <v>212</v>
      </c>
      <c r="B58" s="8" t="s">
        <v>113</v>
      </c>
      <c r="C58" s="11" t="s">
        <v>213</v>
      </c>
      <c r="D58" s="648">
        <v>38868.788555433624</v>
      </c>
    </row>
    <row r="59" spans="1:4" ht="30" customHeight="1" thickTop="1" thickBot="1">
      <c r="A59" s="10" t="s">
        <v>206</v>
      </c>
      <c r="B59" s="8" t="s">
        <v>113</v>
      </c>
      <c r="C59" s="11" t="s">
        <v>207</v>
      </c>
      <c r="D59" s="648">
        <v>7381.1346823430968</v>
      </c>
    </row>
    <row r="60" spans="1:4" ht="30" customHeight="1" thickTop="1" thickBot="1">
      <c r="A60" s="10" t="s">
        <v>204</v>
      </c>
      <c r="B60" s="8" t="s">
        <v>113</v>
      </c>
      <c r="C60" s="11" t="s">
        <v>205</v>
      </c>
      <c r="D60" s="648">
        <v>15161.069033520391</v>
      </c>
    </row>
    <row r="61" spans="1:4" ht="30" customHeight="1" thickTop="1" thickBot="1">
      <c r="A61" s="10" t="s">
        <v>208</v>
      </c>
      <c r="B61" s="8" t="s">
        <v>113</v>
      </c>
      <c r="C61" s="11" t="s">
        <v>209</v>
      </c>
      <c r="D61" s="648">
        <v>16125.383655687525</v>
      </c>
    </row>
    <row r="62" spans="1:4" ht="30" customHeight="1" thickTop="1" thickBot="1">
      <c r="A62" s="10" t="s">
        <v>210</v>
      </c>
      <c r="B62" s="8" t="s">
        <v>113</v>
      </c>
      <c r="C62" s="11" t="s">
        <v>211</v>
      </c>
      <c r="D62" s="648">
        <v>18658.529518816322</v>
      </c>
    </row>
    <row r="63" spans="1:4" ht="30" customHeight="1" thickTop="1" thickBot="1">
      <c r="A63" s="10" t="s">
        <v>217</v>
      </c>
      <c r="B63" s="8" t="s">
        <v>113</v>
      </c>
      <c r="C63" s="11" t="s">
        <v>218</v>
      </c>
      <c r="D63" s="648">
        <v>24020.037871335393</v>
      </c>
    </row>
    <row r="64" spans="1:4" ht="30" customHeight="1" thickTop="1" thickBot="1">
      <c r="A64" s="10" t="s">
        <v>219</v>
      </c>
      <c r="B64" s="8" t="s">
        <v>113</v>
      </c>
      <c r="C64" s="11" t="s">
        <v>220</v>
      </c>
      <c r="D64" s="648">
        <v>12028.537185443312</v>
      </c>
    </row>
    <row r="65" spans="1:4" ht="30" customHeight="1" thickTop="1" thickBot="1">
      <c r="A65" s="10" t="s">
        <v>216</v>
      </c>
      <c r="B65" s="8" t="s">
        <v>113</v>
      </c>
      <c r="C65" s="11" t="s">
        <v>1889</v>
      </c>
      <c r="D65" s="648">
        <v>21290.488113229098</v>
      </c>
    </row>
    <row r="66" spans="1:4" ht="30" customHeight="1" thickTop="1" thickBot="1">
      <c r="A66" s="10" t="s">
        <v>221</v>
      </c>
      <c r="B66" s="8" t="s">
        <v>113</v>
      </c>
      <c r="C66" s="11" t="s">
        <v>1890</v>
      </c>
      <c r="D66" s="648">
        <v>64632.270632023734</v>
      </c>
    </row>
    <row r="67" spans="1:4" ht="30" customHeight="1" thickTop="1" thickBot="1">
      <c r="A67" s="10" t="s">
        <v>222</v>
      </c>
      <c r="B67" s="8" t="s">
        <v>113</v>
      </c>
      <c r="C67" s="11" t="s">
        <v>223</v>
      </c>
      <c r="D67" s="648">
        <v>38213.696613488122</v>
      </c>
    </row>
    <row r="68" spans="1:4" ht="30" customHeight="1" thickTop="1" thickBot="1">
      <c r="A68" s="10" t="s">
        <v>225</v>
      </c>
      <c r="B68" s="8" t="s">
        <v>113</v>
      </c>
      <c r="C68" s="11" t="s">
        <v>226</v>
      </c>
      <c r="D68" s="648">
        <v>98263.791291826594</v>
      </c>
    </row>
    <row r="69" spans="1:4" ht="30" customHeight="1" thickTop="1" thickBot="1">
      <c r="A69" s="10" t="s">
        <v>227</v>
      </c>
      <c r="B69" s="8" t="s">
        <v>113</v>
      </c>
      <c r="C69" s="11" t="s">
        <v>1892</v>
      </c>
      <c r="D69" s="648">
        <v>25111.857774577908</v>
      </c>
    </row>
    <row r="70" spans="1:4" ht="30" customHeight="1" thickTop="1" thickBot="1">
      <c r="A70" s="10" t="s">
        <v>232</v>
      </c>
      <c r="B70" s="8" t="s">
        <v>233</v>
      </c>
      <c r="C70" s="11" t="s">
        <v>1895</v>
      </c>
      <c r="D70" s="648">
        <v>4078.7244871394309</v>
      </c>
    </row>
    <row r="71" spans="1:4" ht="30" customHeight="1" thickTop="1" thickBot="1">
      <c r="A71" s="10" t="s">
        <v>228</v>
      </c>
      <c r="B71" s="8" t="s">
        <v>113</v>
      </c>
      <c r="C71" s="11" t="s">
        <v>1893</v>
      </c>
      <c r="D71" s="648">
        <v>4809.4978838970092</v>
      </c>
    </row>
    <row r="72" spans="1:4" ht="30" customHeight="1" thickTop="1" thickBot="1">
      <c r="A72" s="10" t="s">
        <v>229</v>
      </c>
      <c r="B72" s="8" t="s">
        <v>113</v>
      </c>
      <c r="C72" s="11" t="s">
        <v>1894</v>
      </c>
      <c r="D72" s="648">
        <v>9995.687474402017</v>
      </c>
    </row>
    <row r="73" spans="1:4" ht="30" customHeight="1" thickTop="1" thickBot="1">
      <c r="A73" s="10" t="s">
        <v>230</v>
      </c>
      <c r="B73" s="8" t="s">
        <v>113</v>
      </c>
      <c r="C73" s="11" t="s">
        <v>231</v>
      </c>
      <c r="D73" s="648">
        <v>4042.4310049441615</v>
      </c>
    </row>
    <row r="74" spans="1:4" ht="30" customHeight="1" thickTop="1" thickBot="1">
      <c r="A74" s="10" t="s">
        <v>234</v>
      </c>
      <c r="B74" s="8" t="s">
        <v>113</v>
      </c>
      <c r="C74" s="11" t="s">
        <v>235</v>
      </c>
      <c r="D74" s="648">
        <v>18015.028403501543</v>
      </c>
    </row>
    <row r="75" spans="1:4" ht="30" customHeight="1" thickTop="1" thickBot="1">
      <c r="A75" s="10" t="s">
        <v>236</v>
      </c>
      <c r="B75" s="8" t="s">
        <v>113</v>
      </c>
      <c r="C75" s="11" t="s">
        <v>237</v>
      </c>
      <c r="D75" s="648">
        <v>343923.26952139306</v>
      </c>
    </row>
    <row r="76" spans="1:4" ht="30" customHeight="1" thickTop="1" thickBot="1">
      <c r="A76" s="10" t="s">
        <v>238</v>
      </c>
      <c r="B76" s="8" t="s">
        <v>113</v>
      </c>
      <c r="C76" s="11" t="s">
        <v>239</v>
      </c>
      <c r="D76" s="648">
        <v>480400.75742670783</v>
      </c>
    </row>
    <row r="77" spans="1:4" ht="30" customHeight="1" thickTop="1" thickBot="1">
      <c r="A77" s="10" t="s">
        <v>240</v>
      </c>
      <c r="B77" s="8" t="s">
        <v>113</v>
      </c>
      <c r="C77" s="11" t="s">
        <v>1896</v>
      </c>
      <c r="D77" s="648">
        <v>163772.9854863777</v>
      </c>
    </row>
    <row r="78" spans="1:4" ht="30" customHeight="1" thickTop="1" thickBot="1">
      <c r="A78" s="10" t="s">
        <v>241</v>
      </c>
      <c r="B78" s="8" t="s">
        <v>113</v>
      </c>
      <c r="C78" s="11" t="s">
        <v>1897</v>
      </c>
      <c r="D78" s="648">
        <v>175783.00442204537</v>
      </c>
    </row>
    <row r="79" spans="1:4" ht="30" customHeight="1" thickTop="1" thickBot="1">
      <c r="A79" s="10" t="s">
        <v>246</v>
      </c>
      <c r="B79" s="8" t="s">
        <v>113</v>
      </c>
      <c r="C79" s="11" t="s">
        <v>1902</v>
      </c>
      <c r="D79" s="648">
        <v>112907.25243179941</v>
      </c>
    </row>
    <row r="80" spans="1:4" ht="30" customHeight="1" thickTop="1" thickBot="1">
      <c r="A80" s="10" t="s">
        <v>243</v>
      </c>
      <c r="B80" s="8" t="s">
        <v>113</v>
      </c>
      <c r="C80" s="11" t="s">
        <v>1899</v>
      </c>
      <c r="D80" s="648">
        <v>141936.58742152731</v>
      </c>
    </row>
    <row r="81" spans="1:4" ht="30" customHeight="1" thickTop="1" thickBot="1">
      <c r="A81" s="10" t="s">
        <v>244</v>
      </c>
      <c r="B81" s="8" t="s">
        <v>113</v>
      </c>
      <c r="C81" s="11" t="s">
        <v>1900</v>
      </c>
      <c r="D81" s="648">
        <v>268928.252297453</v>
      </c>
    </row>
    <row r="82" spans="1:4" ht="30" customHeight="1" thickTop="1" thickBot="1">
      <c r="A82" s="10" t="s">
        <v>245</v>
      </c>
      <c r="B82" s="8" t="s">
        <v>113</v>
      </c>
      <c r="C82" s="11" t="s">
        <v>1901</v>
      </c>
      <c r="D82" s="648">
        <v>138276.78067943305</v>
      </c>
    </row>
    <row r="83" spans="1:4" ht="30" customHeight="1" thickTop="1" thickBot="1">
      <c r="A83" s="10" t="s">
        <v>247</v>
      </c>
      <c r="B83" s="8" t="s">
        <v>113</v>
      </c>
      <c r="C83" s="11" t="s">
        <v>1903</v>
      </c>
      <c r="D83" s="648">
        <v>124239.61863057429</v>
      </c>
    </row>
    <row r="84" spans="1:4" ht="30" customHeight="1" thickTop="1" thickBot="1">
      <c r="A84" s="10" t="s">
        <v>242</v>
      </c>
      <c r="B84" s="8" t="s">
        <v>113</v>
      </c>
      <c r="C84" s="11" t="s">
        <v>1898</v>
      </c>
      <c r="D84" s="648">
        <v>207445.78161607837</v>
      </c>
    </row>
    <row r="85" spans="1:4" ht="30" customHeight="1" thickTop="1" thickBot="1">
      <c r="A85" s="10" t="s">
        <v>248</v>
      </c>
      <c r="B85" s="8" t="s">
        <v>113</v>
      </c>
      <c r="C85" s="11" t="s">
        <v>1904</v>
      </c>
      <c r="D85" s="648">
        <v>251118.5777457791</v>
      </c>
    </row>
    <row r="86" spans="1:4" ht="30" customHeight="1" thickTop="1" thickBot="1">
      <c r="A86" s="10" t="s">
        <v>249</v>
      </c>
      <c r="B86" s="8" t="s">
        <v>113</v>
      </c>
      <c r="C86" s="11" t="s">
        <v>250</v>
      </c>
      <c r="D86" s="648">
        <v>5584.0530490674191</v>
      </c>
    </row>
    <row r="87" spans="1:4" ht="30" customHeight="1" thickTop="1" thickBot="1">
      <c r="A87" s="10" t="s">
        <v>255</v>
      </c>
      <c r="B87" s="8" t="s">
        <v>113</v>
      </c>
      <c r="C87" s="11" t="s">
        <v>256</v>
      </c>
      <c r="D87" s="648">
        <v>1327062.5919330285</v>
      </c>
    </row>
    <row r="88" spans="1:4" ht="30" customHeight="1" thickTop="1" thickBot="1">
      <c r="A88" s="10" t="s">
        <v>253</v>
      </c>
      <c r="B88" s="8" t="s">
        <v>113</v>
      </c>
      <c r="C88" s="11" t="s">
        <v>254</v>
      </c>
      <c r="D88" s="648">
        <v>24575.656857182195</v>
      </c>
    </row>
    <row r="89" spans="1:4" ht="30" customHeight="1" thickTop="1" thickBot="1">
      <c r="A89" s="10" t="s">
        <v>251</v>
      </c>
      <c r="B89" s="8" t="s">
        <v>113</v>
      </c>
      <c r="C89" s="11" t="s">
        <v>252</v>
      </c>
      <c r="D89" s="648">
        <v>18624.743770604306</v>
      </c>
    </row>
    <row r="90" spans="1:4" ht="30" customHeight="1" thickTop="1" thickBot="1">
      <c r="A90" s="10" t="s">
        <v>257</v>
      </c>
      <c r="B90" s="8" t="s">
        <v>113</v>
      </c>
      <c r="C90" s="11" t="s">
        <v>258</v>
      </c>
      <c r="D90" s="648">
        <v>7000.645451997595</v>
      </c>
    </row>
    <row r="91" spans="1:4" ht="30" customHeight="1" thickTop="1" thickBot="1">
      <c r="A91" s="10" t="s">
        <v>259</v>
      </c>
      <c r="B91" s="8" t="s">
        <v>113</v>
      </c>
      <c r="C91" s="11" t="s">
        <v>260</v>
      </c>
      <c r="D91" s="648">
        <v>73151.93351724869</v>
      </c>
    </row>
    <row r="92" spans="1:4" ht="30" customHeight="1" thickTop="1" thickBot="1">
      <c r="A92" s="10" t="s">
        <v>261</v>
      </c>
      <c r="B92" s="8" t="s">
        <v>113</v>
      </c>
      <c r="C92" s="11" t="s">
        <v>262</v>
      </c>
      <c r="D92" s="648">
        <v>10968.330264767052</v>
      </c>
    </row>
    <row r="93" spans="1:4" ht="30" customHeight="1" thickTop="1" thickBot="1">
      <c r="A93" s="10" t="s">
        <v>263</v>
      </c>
      <c r="B93" s="8" t="s">
        <v>113</v>
      </c>
      <c r="C93" s="11" t="s">
        <v>264</v>
      </c>
      <c r="D93" s="648">
        <v>10499.768673046896</v>
      </c>
    </row>
    <row r="94" spans="1:4" ht="30" customHeight="1" thickTop="1" thickBot="1">
      <c r="A94" s="10" t="s">
        <v>265</v>
      </c>
      <c r="B94" s="8" t="s">
        <v>113</v>
      </c>
      <c r="C94" s="11" t="s">
        <v>266</v>
      </c>
      <c r="D94" s="648">
        <v>22045.114123005245</v>
      </c>
    </row>
    <row r="95" spans="1:4" ht="30" customHeight="1" thickTop="1" thickBot="1">
      <c r="A95" s="10" t="s">
        <v>267</v>
      </c>
      <c r="B95" s="8" t="s">
        <v>113</v>
      </c>
      <c r="C95" s="11" t="s">
        <v>268</v>
      </c>
      <c r="D95" s="648">
        <v>88983.322114265204</v>
      </c>
    </row>
    <row r="96" spans="1:4" ht="30" customHeight="1" thickTop="1" thickBot="1">
      <c r="A96" s="10" t="s">
        <v>269</v>
      </c>
      <c r="B96" s="8" t="s">
        <v>113</v>
      </c>
      <c r="C96" s="11" t="s">
        <v>270</v>
      </c>
      <c r="D96" s="648">
        <v>187793.02335771304</v>
      </c>
    </row>
    <row r="97" spans="1:4" ht="30" customHeight="1" thickTop="1" thickBot="1">
      <c r="A97" s="10" t="s">
        <v>271</v>
      </c>
      <c r="B97" s="8" t="s">
        <v>113</v>
      </c>
      <c r="C97" s="11" t="s">
        <v>272</v>
      </c>
      <c r="D97" s="648">
        <v>141936.58742152731</v>
      </c>
    </row>
    <row r="98" spans="1:4" ht="30" customHeight="1" thickTop="1" thickBot="1">
      <c r="A98" s="10" t="s">
        <v>273</v>
      </c>
      <c r="B98" s="8" t="s">
        <v>113</v>
      </c>
      <c r="C98" s="11" t="s">
        <v>274</v>
      </c>
      <c r="D98" s="648">
        <v>7680.3377262220347</v>
      </c>
    </row>
    <row r="99" spans="1:4" ht="30" customHeight="1" thickTop="1" thickBot="1">
      <c r="A99" s="10" t="s">
        <v>275</v>
      </c>
      <c r="B99" s="8" t="s">
        <v>113</v>
      </c>
      <c r="C99" s="11" t="s">
        <v>276</v>
      </c>
      <c r="D99" s="648">
        <v>14739.56869377399</v>
      </c>
    </row>
    <row r="100" spans="1:4" ht="30" customHeight="1" thickTop="1" thickBot="1">
      <c r="A100" s="10" t="s">
        <v>277</v>
      </c>
      <c r="B100" s="8" t="s">
        <v>113</v>
      </c>
      <c r="C100" s="11" t="s">
        <v>278</v>
      </c>
      <c r="D100" s="648">
        <v>409432.46371594415</v>
      </c>
    </row>
    <row r="101" spans="1:4" ht="30" customHeight="1" thickTop="1" thickBot="1">
      <c r="A101" s="10" t="s">
        <v>279</v>
      </c>
      <c r="B101" s="8" t="s">
        <v>113</v>
      </c>
      <c r="C101" s="11" t="s">
        <v>1905</v>
      </c>
      <c r="D101" s="648">
        <v>444370.70061970473</v>
      </c>
    </row>
    <row r="102" spans="1:4" ht="30" customHeight="1" thickTop="1" thickBot="1">
      <c r="A102" s="10" t="s">
        <v>280</v>
      </c>
      <c r="B102" s="8" t="s">
        <v>113</v>
      </c>
      <c r="C102" s="11" t="s">
        <v>281</v>
      </c>
      <c r="D102" s="648">
        <v>385989.358405673</v>
      </c>
    </row>
    <row r="103" spans="1:4" ht="30" customHeight="1" thickTop="1" thickBot="1">
      <c r="A103" s="10" t="s">
        <v>282</v>
      </c>
      <c r="B103" s="8" t="s">
        <v>113</v>
      </c>
      <c r="C103" s="11" t="s">
        <v>283</v>
      </c>
      <c r="D103" s="648">
        <v>611419.14581580996</v>
      </c>
    </row>
    <row r="104" spans="1:4" ht="30" customHeight="1" thickTop="1" thickBot="1">
      <c r="A104" s="10" t="s">
        <v>284</v>
      </c>
      <c r="B104" s="8" t="s">
        <v>113</v>
      </c>
      <c r="C104" s="11" t="s">
        <v>285</v>
      </c>
      <c r="D104" s="648">
        <v>589582.74775095959</v>
      </c>
    </row>
    <row r="105" spans="1:4" ht="30" customHeight="1" thickTop="1" thickBot="1">
      <c r="A105" s="10" t="s">
        <v>286</v>
      </c>
      <c r="B105" s="8" t="s">
        <v>113</v>
      </c>
      <c r="C105" s="11" t="s">
        <v>287</v>
      </c>
      <c r="D105" s="648">
        <v>251118.5777457791</v>
      </c>
    </row>
    <row r="106" spans="1:4" ht="30" customHeight="1" thickTop="1" thickBot="1">
      <c r="A106" s="10" t="s">
        <v>288</v>
      </c>
      <c r="B106" s="8" t="s">
        <v>113</v>
      </c>
      <c r="C106" s="11" t="s">
        <v>289</v>
      </c>
      <c r="D106" s="648">
        <v>13953.032881687592</v>
      </c>
    </row>
    <row r="107" spans="1:4" ht="30" customHeight="1" thickTop="1" thickBot="1">
      <c r="A107" s="10" t="s">
        <v>290</v>
      </c>
      <c r="B107" s="8" t="s">
        <v>113</v>
      </c>
      <c r="C107" s="11" t="s">
        <v>291</v>
      </c>
      <c r="D107" s="648">
        <v>473849.83800725266</v>
      </c>
    </row>
    <row r="108" spans="1:4" ht="30" customHeight="1" thickTop="1" thickBot="1">
      <c r="A108" s="10" t="s">
        <v>292</v>
      </c>
      <c r="B108" s="8" t="s">
        <v>113</v>
      </c>
      <c r="C108" s="11" t="s">
        <v>293</v>
      </c>
      <c r="D108" s="648">
        <v>9301.1228646143027</v>
      </c>
    </row>
    <row r="109" spans="1:4" ht="30" customHeight="1" thickTop="1" thickBot="1">
      <c r="A109" s="10" t="s">
        <v>294</v>
      </c>
      <c r="B109" s="8" t="s">
        <v>113</v>
      </c>
      <c r="C109" s="11" t="s">
        <v>1906</v>
      </c>
      <c r="D109" s="648">
        <v>621063.92416823772</v>
      </c>
    </row>
    <row r="110" spans="1:4" ht="30" customHeight="1" thickTop="1" thickBot="1">
      <c r="A110" s="10" t="s">
        <v>295</v>
      </c>
      <c r="B110" s="8" t="s">
        <v>113</v>
      </c>
      <c r="C110" s="11" t="s">
        <v>296</v>
      </c>
      <c r="D110" s="648">
        <v>3785.7093634756702</v>
      </c>
    </row>
    <row r="111" spans="1:4" ht="30" customHeight="1" thickTop="1" thickBot="1">
      <c r="A111" s="10" t="s">
        <v>297</v>
      </c>
      <c r="B111" s="8" t="s">
        <v>113</v>
      </c>
      <c r="C111" s="11" t="s">
        <v>298</v>
      </c>
      <c r="D111" s="648">
        <v>139752.94761504227</v>
      </c>
    </row>
    <row r="112" spans="1:4" ht="30" customHeight="1" thickTop="1" thickBot="1">
      <c r="A112" s="10" t="s">
        <v>299</v>
      </c>
      <c r="B112" s="8" t="s">
        <v>113</v>
      </c>
      <c r="C112" s="11" t="s">
        <v>300</v>
      </c>
      <c r="D112" s="648">
        <v>466207.09868455504</v>
      </c>
    </row>
    <row r="113" spans="1:4" ht="30" customHeight="1" thickTop="1" thickBot="1">
      <c r="A113" s="10" t="s">
        <v>301</v>
      </c>
      <c r="B113" s="8" t="s">
        <v>113</v>
      </c>
      <c r="C113" s="11" t="s">
        <v>302</v>
      </c>
      <c r="D113" s="648">
        <v>9503.7772483865028</v>
      </c>
    </row>
    <row r="114" spans="1:4" ht="30" customHeight="1" thickTop="1" thickBot="1">
      <c r="A114" s="10" t="s">
        <v>305</v>
      </c>
      <c r="B114" s="8" t="s">
        <v>113</v>
      </c>
      <c r="C114" s="11" t="s">
        <v>306</v>
      </c>
      <c r="D114" s="648">
        <v>122023.06113235539</v>
      </c>
    </row>
    <row r="115" spans="1:4" ht="30" customHeight="1" thickTop="1" thickBot="1">
      <c r="A115" s="10" t="s">
        <v>303</v>
      </c>
      <c r="B115" s="8" t="s">
        <v>113</v>
      </c>
      <c r="C115" s="11" t="s">
        <v>304</v>
      </c>
      <c r="D115" s="648">
        <v>98263.791291826594</v>
      </c>
    </row>
    <row r="116" spans="1:4" ht="30" customHeight="1" thickTop="1" thickBot="1">
      <c r="A116" s="10" t="s">
        <v>309</v>
      </c>
      <c r="B116" s="8" t="s">
        <v>113</v>
      </c>
      <c r="C116" s="11" t="s">
        <v>1907</v>
      </c>
      <c r="D116" s="648">
        <v>126202.51540976297</v>
      </c>
    </row>
    <row r="117" spans="1:4" ht="30" customHeight="1" thickTop="1" thickBot="1">
      <c r="A117" s="10" t="s">
        <v>310</v>
      </c>
      <c r="B117" s="8" t="s">
        <v>113</v>
      </c>
      <c r="C117" s="11" t="s">
        <v>311</v>
      </c>
      <c r="D117" s="648">
        <v>201986.68209986578</v>
      </c>
    </row>
    <row r="118" spans="1:4" ht="30" customHeight="1" thickTop="1" thickBot="1">
      <c r="A118" s="10" t="s">
        <v>313</v>
      </c>
      <c r="B118" s="8" t="s">
        <v>113</v>
      </c>
      <c r="C118" s="11" t="s">
        <v>1909</v>
      </c>
      <c r="D118" s="648">
        <v>245659.47822956648</v>
      </c>
    </row>
    <row r="119" spans="1:4" ht="30" customHeight="1" thickTop="1" thickBot="1">
      <c r="A119" s="10" t="s">
        <v>318</v>
      </c>
      <c r="B119" s="8" t="s">
        <v>113</v>
      </c>
      <c r="C119" s="11" t="s">
        <v>319</v>
      </c>
      <c r="D119" s="648">
        <v>175237.09447042411</v>
      </c>
    </row>
    <row r="120" spans="1:4" ht="30" customHeight="1" thickTop="1" thickBot="1">
      <c r="A120" s="10" t="s">
        <v>314</v>
      </c>
      <c r="B120" s="8" t="s">
        <v>113</v>
      </c>
      <c r="C120" s="11" t="s">
        <v>315</v>
      </c>
      <c r="D120" s="648">
        <v>125559.28887288955</v>
      </c>
    </row>
    <row r="121" spans="1:4" ht="30" customHeight="1" thickTop="1" thickBot="1">
      <c r="A121" s="10" t="s">
        <v>1648</v>
      </c>
      <c r="B121" s="8" t="s">
        <v>113</v>
      </c>
      <c r="C121" s="11" t="s">
        <v>1649</v>
      </c>
      <c r="D121" s="648">
        <v>98263.791291826594</v>
      </c>
    </row>
    <row r="122" spans="1:4" ht="30" customHeight="1" thickTop="1" thickBot="1">
      <c r="A122" s="10" t="s">
        <v>322</v>
      </c>
      <c r="B122" s="8" t="s">
        <v>113</v>
      </c>
      <c r="C122" s="11" t="s">
        <v>323</v>
      </c>
      <c r="D122" s="648">
        <v>98263.791291826594</v>
      </c>
    </row>
    <row r="123" spans="1:4" ht="30" customHeight="1" thickTop="1" thickBot="1">
      <c r="A123" s="10" t="s">
        <v>320</v>
      </c>
      <c r="B123" s="8" t="s">
        <v>113</v>
      </c>
      <c r="C123" s="11" t="s">
        <v>321</v>
      </c>
      <c r="D123" s="648">
        <v>98263.791291826594</v>
      </c>
    </row>
    <row r="124" spans="1:4" ht="30" customHeight="1" thickTop="1" thickBot="1">
      <c r="A124" s="10" t="s">
        <v>312</v>
      </c>
      <c r="B124" s="8" t="s">
        <v>113</v>
      </c>
      <c r="C124" s="11" t="s">
        <v>1908</v>
      </c>
      <c r="D124" s="648">
        <v>196527.58258365319</v>
      </c>
    </row>
    <row r="125" spans="1:4" ht="30" customHeight="1" thickTop="1" thickBot="1">
      <c r="A125" s="10" t="s">
        <v>316</v>
      </c>
      <c r="B125" s="8" t="s">
        <v>113</v>
      </c>
      <c r="C125" s="11" t="s">
        <v>317</v>
      </c>
      <c r="D125" s="648">
        <v>169232.08500259023</v>
      </c>
    </row>
    <row r="126" spans="1:4" ht="30" customHeight="1" thickTop="1" thickBot="1">
      <c r="A126" s="10" t="s">
        <v>307</v>
      </c>
      <c r="B126" s="8" t="s">
        <v>113</v>
      </c>
      <c r="C126" s="11" t="s">
        <v>308</v>
      </c>
      <c r="D126" s="648">
        <v>104268.80075966043</v>
      </c>
    </row>
    <row r="127" spans="1:4" ht="30" customHeight="1" thickTop="1" thickBot="1">
      <c r="A127" s="10" t="s">
        <v>324</v>
      </c>
      <c r="B127" s="8" t="s">
        <v>113</v>
      </c>
      <c r="C127" s="11" t="s">
        <v>325</v>
      </c>
      <c r="D127" s="648">
        <v>4655.7582641068757</v>
      </c>
    </row>
    <row r="128" spans="1:4" ht="30" customHeight="1" thickTop="1" thickBot="1">
      <c r="A128" s="10" t="s">
        <v>326</v>
      </c>
      <c r="B128" s="8" t="s">
        <v>113</v>
      </c>
      <c r="C128" s="11" t="s">
        <v>327</v>
      </c>
      <c r="D128" s="648">
        <v>90625.801096532377</v>
      </c>
    </row>
    <row r="129" spans="1:4" ht="30" customHeight="1" thickTop="1" thickBot="1">
      <c r="A129" s="10" t="s">
        <v>328</v>
      </c>
      <c r="B129" s="8" t="s">
        <v>113</v>
      </c>
      <c r="C129" s="11" t="s">
        <v>329</v>
      </c>
      <c r="D129" s="648">
        <v>81.828844113056988</v>
      </c>
    </row>
    <row r="130" spans="1:4" ht="30" customHeight="1" thickTop="1" thickBot="1">
      <c r="A130" s="10" t="s">
        <v>330</v>
      </c>
      <c r="B130" s="8" t="s">
        <v>113</v>
      </c>
      <c r="C130" s="11" t="s">
        <v>331</v>
      </c>
      <c r="D130" s="648">
        <v>2565.7767726199163</v>
      </c>
    </row>
    <row r="131" spans="1:4" ht="30" customHeight="1" thickTop="1" thickBot="1">
      <c r="A131" s="10" t="s">
        <v>332</v>
      </c>
      <c r="B131" s="8" t="s">
        <v>113</v>
      </c>
      <c r="C131" s="11" t="s">
        <v>333</v>
      </c>
      <c r="D131" s="648">
        <v>2729.5497581062946</v>
      </c>
    </row>
    <row r="132" spans="1:4" ht="30" customHeight="1" thickTop="1" thickBot="1">
      <c r="A132" s="10" t="s">
        <v>334</v>
      </c>
      <c r="B132" s="8" t="s">
        <v>113</v>
      </c>
      <c r="C132" s="11" t="s">
        <v>1676</v>
      </c>
      <c r="D132" s="648">
        <v>3167.2260339657232</v>
      </c>
    </row>
    <row r="133" spans="1:4" ht="30" customHeight="1" thickTop="1" thickBot="1">
      <c r="A133" s="10" t="s">
        <v>335</v>
      </c>
      <c r="B133" s="8" t="s">
        <v>92</v>
      </c>
      <c r="C133" s="11" t="s">
        <v>1910</v>
      </c>
      <c r="D133" s="648">
        <v>251862.83974043172</v>
      </c>
    </row>
    <row r="134" spans="1:4" ht="30" customHeight="1" thickTop="1" thickBot="1">
      <c r="A134" s="10" t="s">
        <v>336</v>
      </c>
      <c r="B134" s="8" t="s">
        <v>113</v>
      </c>
      <c r="C134" s="11" t="s">
        <v>337</v>
      </c>
      <c r="D134" s="648">
        <v>61141.914581580997</v>
      </c>
    </row>
    <row r="135" spans="1:4" ht="30" customHeight="1" thickTop="1" thickBot="1">
      <c r="A135" s="10" t="s">
        <v>338</v>
      </c>
      <c r="B135" s="8" t="s">
        <v>339</v>
      </c>
      <c r="C135" s="11" t="s">
        <v>340</v>
      </c>
      <c r="D135" s="648">
        <v>1310.1838838910214</v>
      </c>
    </row>
    <row r="136" spans="1:4" ht="30" customHeight="1" thickTop="1" thickBot="1">
      <c r="A136" s="10" t="s">
        <v>352</v>
      </c>
      <c r="B136" s="8" t="s">
        <v>339</v>
      </c>
      <c r="C136" s="11" t="s">
        <v>353</v>
      </c>
      <c r="D136" s="648">
        <v>1149.7336025892046</v>
      </c>
    </row>
    <row r="137" spans="1:4" ht="30" customHeight="1" thickTop="1" thickBot="1">
      <c r="A137" s="10" t="s">
        <v>343</v>
      </c>
      <c r="B137" s="8" t="s">
        <v>344</v>
      </c>
      <c r="C137" s="11" t="s">
        <v>345</v>
      </c>
      <c r="D137" s="648">
        <v>0.32614319805583514</v>
      </c>
    </row>
    <row r="138" spans="1:4" ht="30" customHeight="1" thickTop="1" thickBot="1">
      <c r="A138" s="10" t="s">
        <v>346</v>
      </c>
      <c r="B138" s="8" t="s">
        <v>344</v>
      </c>
      <c r="C138" s="11" t="s">
        <v>347</v>
      </c>
      <c r="D138" s="648">
        <v>0.39119967283417578</v>
      </c>
    </row>
    <row r="139" spans="1:4" ht="30" customHeight="1" thickTop="1" thickBot="1">
      <c r="A139" s="10" t="s">
        <v>350</v>
      </c>
      <c r="B139" s="8" t="s">
        <v>339</v>
      </c>
      <c r="C139" s="11" t="s">
        <v>351</v>
      </c>
      <c r="D139" s="648">
        <v>1419.3658742152734</v>
      </c>
    </row>
    <row r="140" spans="1:4" ht="30" customHeight="1" thickTop="1" thickBot="1">
      <c r="A140" s="10" t="s">
        <v>348</v>
      </c>
      <c r="B140" s="8" t="s">
        <v>339</v>
      </c>
      <c r="C140" s="11" t="s">
        <v>349</v>
      </c>
      <c r="D140" s="648">
        <v>1419.3658742152734</v>
      </c>
    </row>
    <row r="141" spans="1:4" ht="30" customHeight="1" thickTop="1" thickBot="1">
      <c r="A141" s="10" t="s">
        <v>356</v>
      </c>
      <c r="B141" s="8" t="s">
        <v>113</v>
      </c>
      <c r="C141" s="11" t="s">
        <v>357</v>
      </c>
      <c r="D141" s="648">
        <v>55723.209656482781</v>
      </c>
    </row>
    <row r="142" spans="1:4" ht="30" customHeight="1" thickTop="1" thickBot="1">
      <c r="A142" s="10" t="s">
        <v>341</v>
      </c>
      <c r="B142" s="8" t="s">
        <v>339</v>
      </c>
      <c r="C142" s="11" t="s">
        <v>342</v>
      </c>
      <c r="D142" s="648">
        <v>1419.3658742152734</v>
      </c>
    </row>
    <row r="143" spans="1:4" ht="30" customHeight="1" thickTop="1" thickBot="1">
      <c r="A143" s="10" t="s">
        <v>354</v>
      </c>
      <c r="B143" s="8" t="s">
        <v>113</v>
      </c>
      <c r="C143" s="11" t="s">
        <v>355</v>
      </c>
      <c r="D143" s="648">
        <v>49217.942576644629</v>
      </c>
    </row>
    <row r="144" spans="1:4" ht="30" customHeight="1" thickTop="1" thickBot="1">
      <c r="A144" s="10" t="s">
        <v>359</v>
      </c>
      <c r="B144" s="8" t="s">
        <v>113</v>
      </c>
      <c r="C144" s="11" t="s">
        <v>360</v>
      </c>
      <c r="D144" s="648">
        <v>120100.18935667696</v>
      </c>
    </row>
    <row r="145" spans="1:4" ht="68.25" customHeight="1" thickTop="1" thickBot="1">
      <c r="A145" s="10" t="s">
        <v>358</v>
      </c>
      <c r="B145" s="8" t="s">
        <v>113</v>
      </c>
      <c r="C145" s="11" t="s">
        <v>2197</v>
      </c>
      <c r="D145" s="648">
        <v>196527.58258365319</v>
      </c>
    </row>
    <row r="146" spans="1:4" ht="30" customHeight="1" thickTop="1" thickBot="1">
      <c r="A146" s="10" t="s">
        <v>361</v>
      </c>
      <c r="B146" s="8" t="s">
        <v>113</v>
      </c>
      <c r="C146" s="11" t="s">
        <v>1911</v>
      </c>
      <c r="D146" s="648">
        <v>140844.76751828479</v>
      </c>
    </row>
    <row r="147" spans="1:4" ht="30" customHeight="1" thickTop="1" thickBot="1">
      <c r="A147" s="10" t="s">
        <v>362</v>
      </c>
      <c r="B147" s="8" t="s">
        <v>113</v>
      </c>
      <c r="C147" s="11" t="s">
        <v>1912</v>
      </c>
      <c r="D147" s="648">
        <v>169232.08500259023</v>
      </c>
    </row>
    <row r="148" spans="1:4" ht="30" customHeight="1" thickTop="1" thickBot="1">
      <c r="A148" s="10" t="s">
        <v>367</v>
      </c>
      <c r="B148" s="8" t="s">
        <v>113</v>
      </c>
      <c r="C148" s="11" t="s">
        <v>368</v>
      </c>
      <c r="D148" s="648">
        <v>9176.9889227622698</v>
      </c>
    </row>
    <row r="149" spans="1:4" ht="30" customHeight="1" thickTop="1" thickBot="1">
      <c r="A149" s="10" t="s">
        <v>363</v>
      </c>
      <c r="B149" s="8" t="s">
        <v>113</v>
      </c>
      <c r="C149" s="11" t="s">
        <v>364</v>
      </c>
      <c r="D149" s="648">
        <v>7753.7052454071654</v>
      </c>
    </row>
    <row r="150" spans="1:4" ht="30" customHeight="1" thickTop="1" thickBot="1">
      <c r="A150" s="10" t="s">
        <v>158</v>
      </c>
      <c r="B150" s="8" t="s">
        <v>113</v>
      </c>
      <c r="C150" s="11" t="s">
        <v>159</v>
      </c>
      <c r="D150" s="648">
        <v>65509.194194551063</v>
      </c>
    </row>
    <row r="151" spans="1:4" ht="30" customHeight="1" thickTop="1" thickBot="1">
      <c r="A151" s="10" t="s">
        <v>369</v>
      </c>
      <c r="B151" s="8" t="s">
        <v>113</v>
      </c>
      <c r="C151" s="11" t="s">
        <v>370</v>
      </c>
      <c r="D151" s="648">
        <v>103722.89080803918</v>
      </c>
    </row>
    <row r="152" spans="1:4" ht="30" customHeight="1" thickTop="1" thickBot="1">
      <c r="A152" s="10" t="s">
        <v>371</v>
      </c>
      <c r="B152" s="8" t="s">
        <v>113</v>
      </c>
      <c r="C152" s="11" t="s">
        <v>372</v>
      </c>
      <c r="D152" s="648">
        <v>134293.84809882965</v>
      </c>
    </row>
    <row r="153" spans="1:4" ht="30" customHeight="1" thickTop="1" thickBot="1">
      <c r="A153" s="10" t="s">
        <v>365</v>
      </c>
      <c r="B153" s="8" t="s">
        <v>113</v>
      </c>
      <c r="C153" s="11" t="s">
        <v>366</v>
      </c>
      <c r="D153" s="648">
        <v>103722.89080803918</v>
      </c>
    </row>
    <row r="154" spans="1:4" ht="30" customHeight="1" thickTop="1" thickBot="1">
      <c r="A154" s="10" t="s">
        <v>373</v>
      </c>
      <c r="B154" s="8" t="s">
        <v>113</v>
      </c>
      <c r="C154" s="11" t="s">
        <v>374</v>
      </c>
      <c r="D154" s="648">
        <v>63325.554388066033</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87" t="s">
        <v>1850</v>
      </c>
      <c r="B1" s="688"/>
      <c r="C1" s="688"/>
      <c r="D1" s="689"/>
    </row>
    <row r="2" spans="1:4" ht="48.7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2238</v>
      </c>
      <c r="D6" s="647">
        <v>4223.1679516121148</v>
      </c>
    </row>
    <row r="7" spans="1:4" ht="16.5" thickTop="1" thickBot="1">
      <c r="A7" s="663" t="s">
        <v>747</v>
      </c>
      <c r="B7" s="663" t="s">
        <v>377</v>
      </c>
      <c r="C7" s="664" t="s">
        <v>748</v>
      </c>
      <c r="D7" s="647">
        <v>3353.6921968684442</v>
      </c>
    </row>
    <row r="8" spans="1:4" ht="16.5" thickTop="1" thickBot="1">
      <c r="A8" s="663" t="s">
        <v>743</v>
      </c>
      <c r="B8" s="663" t="s">
        <v>377</v>
      </c>
      <c r="C8" s="664" t="s">
        <v>744</v>
      </c>
      <c r="D8" s="647">
        <v>3651.7981699234174</v>
      </c>
    </row>
    <row r="9" spans="1:4" ht="16.5" thickTop="1" thickBot="1">
      <c r="A9" s="663" t="s">
        <v>745</v>
      </c>
      <c r="B9" s="663" t="s">
        <v>377</v>
      </c>
      <c r="C9" s="664" t="s">
        <v>746</v>
      </c>
      <c r="D9" s="647">
        <v>3607.2540259486505</v>
      </c>
    </row>
    <row r="10" spans="1:4" ht="16.5" thickTop="1" thickBot="1">
      <c r="A10" s="663" t="s">
        <v>1668</v>
      </c>
      <c r="B10" s="663" t="s">
        <v>377</v>
      </c>
      <c r="C10" s="664" t="s">
        <v>1667</v>
      </c>
      <c r="D10" s="647">
        <v>3477.9030189746818</v>
      </c>
    </row>
    <row r="11" spans="1:4" ht="16.5" thickTop="1" thickBot="1">
      <c r="A11" s="663" t="s">
        <v>751</v>
      </c>
      <c r="B11" s="663" t="s">
        <v>377</v>
      </c>
      <c r="C11" s="664" t="s">
        <v>752</v>
      </c>
      <c r="D11" s="647">
        <v>15830.542751444804</v>
      </c>
    </row>
    <row r="12" spans="1:4" ht="16.5" thickTop="1" thickBot="1">
      <c r="A12" s="663" t="s">
        <v>749</v>
      </c>
      <c r="B12" s="663" t="s">
        <v>377</v>
      </c>
      <c r="C12" s="664" t="s">
        <v>750</v>
      </c>
      <c r="D12" s="647">
        <v>6096.5637134756626</v>
      </c>
    </row>
    <row r="13" spans="1:4" ht="16.5" thickTop="1" thickBot="1">
      <c r="A13" s="663" t="s">
        <v>753</v>
      </c>
      <c r="B13" s="663" t="s">
        <v>92</v>
      </c>
      <c r="C13" s="664" t="s">
        <v>1935</v>
      </c>
      <c r="D13" s="647">
        <v>1485.2127261945784</v>
      </c>
    </row>
    <row r="14" spans="1:4" ht="16.5" thickTop="1" thickBot="1">
      <c r="A14" s="663" t="s">
        <v>755</v>
      </c>
      <c r="B14" s="663" t="s">
        <v>233</v>
      </c>
      <c r="C14" s="664" t="s">
        <v>1937</v>
      </c>
      <c r="D14" s="647">
        <v>73163.330706044595</v>
      </c>
    </row>
    <row r="15" spans="1:4" ht="16.5" thickTop="1" thickBot="1">
      <c r="A15" s="663" t="s">
        <v>756</v>
      </c>
      <c r="B15" s="663" t="s">
        <v>92</v>
      </c>
      <c r="C15" s="664" t="s">
        <v>1938</v>
      </c>
      <c r="D15" s="647">
        <v>1247.918066259778</v>
      </c>
    </row>
    <row r="16" spans="1:4" ht="16.5" thickTop="1" thickBot="1">
      <c r="A16" s="663" t="s">
        <v>754</v>
      </c>
      <c r="B16" s="663" t="s">
        <v>233</v>
      </c>
      <c r="C16" s="664" t="s">
        <v>1936</v>
      </c>
      <c r="D16" s="647">
        <v>65716.329805006506</v>
      </c>
    </row>
    <row r="17" spans="1:4" ht="16.5" thickTop="1" thickBot="1">
      <c r="A17" s="663" t="s">
        <v>776</v>
      </c>
      <c r="B17" s="663" t="s">
        <v>422</v>
      </c>
      <c r="C17" s="664" t="s">
        <v>777</v>
      </c>
      <c r="D17" s="647">
        <v>10773.71363231085</v>
      </c>
    </row>
    <row r="18" spans="1:4" ht="16.5" thickTop="1" thickBot="1">
      <c r="A18" s="663" t="s">
        <v>757</v>
      </c>
      <c r="B18" s="663" t="s">
        <v>387</v>
      </c>
      <c r="C18" s="664" t="s">
        <v>1939</v>
      </c>
      <c r="D18" s="647">
        <v>57076.80420804827</v>
      </c>
    </row>
    <row r="19" spans="1:4" ht="16.5" thickTop="1" thickBot="1">
      <c r="A19" s="663" t="s">
        <v>758</v>
      </c>
      <c r="B19" s="663" t="s">
        <v>387</v>
      </c>
      <c r="C19" s="664" t="s">
        <v>2239</v>
      </c>
      <c r="D19" s="647">
        <v>61642.948544692124</v>
      </c>
    </row>
    <row r="20" spans="1:4" ht="16.5" thickTop="1" thickBot="1">
      <c r="A20" s="663" t="s">
        <v>761</v>
      </c>
      <c r="B20" s="663" t="s">
        <v>387</v>
      </c>
      <c r="C20" s="664" t="s">
        <v>762</v>
      </c>
      <c r="D20" s="647">
        <v>61642.948544692124</v>
      </c>
    </row>
    <row r="21" spans="1:4" ht="16.5" thickTop="1" thickBot="1">
      <c r="A21" s="663" t="s">
        <v>759</v>
      </c>
      <c r="B21" s="663" t="s">
        <v>387</v>
      </c>
      <c r="C21" s="664" t="s">
        <v>2240</v>
      </c>
      <c r="D21" s="647">
        <v>61642.948544692124</v>
      </c>
    </row>
    <row r="22" spans="1:4" ht="16.5" thickTop="1" thickBot="1">
      <c r="A22" s="663" t="s">
        <v>760</v>
      </c>
      <c r="B22" s="663" t="s">
        <v>387</v>
      </c>
      <c r="C22" s="664" t="s">
        <v>2241</v>
      </c>
      <c r="D22" s="647">
        <v>61642.948544692124</v>
      </c>
    </row>
    <row r="23" spans="1:4" ht="16.5" thickTop="1" thickBot="1">
      <c r="A23" s="663" t="s">
        <v>763</v>
      </c>
      <c r="B23" s="663" t="s">
        <v>387</v>
      </c>
      <c r="C23" s="664" t="s">
        <v>764</v>
      </c>
      <c r="D23" s="647">
        <v>61642.948544692124</v>
      </c>
    </row>
    <row r="24" spans="1:4" ht="16.5" thickTop="1" thickBot="1">
      <c r="A24" s="663" t="s">
        <v>772</v>
      </c>
      <c r="B24" s="663" t="s">
        <v>387</v>
      </c>
      <c r="C24" s="664" t="s">
        <v>773</v>
      </c>
      <c r="D24" s="647">
        <v>61642.948544692124</v>
      </c>
    </row>
    <row r="25" spans="1:4" ht="16.5" thickTop="1" thickBot="1">
      <c r="A25" s="663" t="s">
        <v>765</v>
      </c>
      <c r="B25" s="663" t="s">
        <v>387</v>
      </c>
      <c r="C25" s="664" t="s">
        <v>766</v>
      </c>
      <c r="D25" s="647">
        <v>61642.948544692124</v>
      </c>
    </row>
    <row r="26" spans="1:4" ht="16.5" thickTop="1" thickBot="1">
      <c r="A26" s="663" t="s">
        <v>768</v>
      </c>
      <c r="B26" s="663" t="s">
        <v>387</v>
      </c>
      <c r="C26" s="664" t="s">
        <v>2002</v>
      </c>
      <c r="D26" s="647">
        <v>61642.948544692124</v>
      </c>
    </row>
    <row r="27" spans="1:4" ht="16.5" thickTop="1" thickBot="1">
      <c r="A27" s="663" t="s">
        <v>767</v>
      </c>
      <c r="B27" s="663" t="s">
        <v>387</v>
      </c>
      <c r="C27" s="664" t="s">
        <v>2004</v>
      </c>
      <c r="D27" s="647">
        <v>68315.952158431275</v>
      </c>
    </row>
    <row r="28" spans="1:4" ht="16.5" thickTop="1" thickBot="1">
      <c r="A28" s="663" t="s">
        <v>770</v>
      </c>
      <c r="B28" s="663" t="s">
        <v>387</v>
      </c>
      <c r="C28" s="664" t="s">
        <v>2003</v>
      </c>
      <c r="D28" s="647">
        <v>54901.183370957493</v>
      </c>
    </row>
    <row r="29" spans="1:4" ht="16.5" thickTop="1" thickBot="1">
      <c r="A29" s="663" t="s">
        <v>769</v>
      </c>
      <c r="B29" s="663" t="s">
        <v>387</v>
      </c>
      <c r="C29" s="664" t="s">
        <v>2001</v>
      </c>
      <c r="D29" s="647">
        <v>68315.952158431275</v>
      </c>
    </row>
    <row r="30" spans="1:4" ht="16.5" thickTop="1" thickBot="1">
      <c r="A30" s="663" t="s">
        <v>771</v>
      </c>
      <c r="B30" s="663" t="s">
        <v>387</v>
      </c>
      <c r="C30" s="664" t="s">
        <v>2242</v>
      </c>
      <c r="D30" s="647">
        <v>61642.948544692124</v>
      </c>
    </row>
    <row r="31" spans="1:4" ht="16.5" thickTop="1" thickBot="1">
      <c r="A31" s="663" t="s">
        <v>774</v>
      </c>
      <c r="B31" s="663" t="s">
        <v>422</v>
      </c>
      <c r="C31" s="664" t="s">
        <v>775</v>
      </c>
      <c r="D31" s="647">
        <v>49.847075675028812</v>
      </c>
    </row>
    <row r="32" spans="1:4" ht="16.5" thickTop="1" thickBot="1">
      <c r="A32" s="663" t="s">
        <v>779</v>
      </c>
      <c r="B32" s="663" t="s">
        <v>144</v>
      </c>
      <c r="C32" s="664" t="s">
        <v>1941</v>
      </c>
      <c r="D32" s="647">
        <v>595.84403967243634</v>
      </c>
    </row>
    <row r="33" spans="1:4" ht="16.5" thickTop="1" thickBot="1">
      <c r="A33" s="663" t="s">
        <v>780</v>
      </c>
      <c r="B33" s="663" t="s">
        <v>377</v>
      </c>
      <c r="C33" s="664" t="s">
        <v>781</v>
      </c>
      <c r="D33" s="647">
        <v>6620.9092881335982</v>
      </c>
    </row>
    <row r="34" spans="1:4" ht="16.5" thickTop="1" thickBot="1">
      <c r="A34" s="663" t="s">
        <v>786</v>
      </c>
      <c r="B34" s="663" t="s">
        <v>377</v>
      </c>
      <c r="C34" s="664" t="s">
        <v>787</v>
      </c>
      <c r="D34" s="647">
        <v>5886.5210739900449</v>
      </c>
    </row>
    <row r="35" spans="1:4" ht="16.5" thickTop="1" thickBot="1">
      <c r="A35" s="663" t="s">
        <v>782</v>
      </c>
      <c r="B35" s="663" t="s">
        <v>377</v>
      </c>
      <c r="C35" s="664" t="s">
        <v>783</v>
      </c>
      <c r="D35" s="647">
        <v>5864.9962207609742</v>
      </c>
    </row>
    <row r="36" spans="1:4" ht="16.5" thickTop="1" thickBot="1">
      <c r="A36" s="663" t="s">
        <v>784</v>
      </c>
      <c r="B36" s="663" t="s">
        <v>377</v>
      </c>
      <c r="C36" s="664" t="s">
        <v>785</v>
      </c>
      <c r="D36" s="647">
        <v>6210.5411053119333</v>
      </c>
    </row>
    <row r="37" spans="1:4" ht="16.5" thickTop="1" thickBot="1">
      <c r="A37" s="663" t="s">
        <v>898</v>
      </c>
      <c r="B37" s="663" t="s">
        <v>377</v>
      </c>
      <c r="C37" s="664" t="s">
        <v>899</v>
      </c>
      <c r="D37" s="647">
        <v>5067.9723669555933</v>
      </c>
    </row>
    <row r="38" spans="1:4" ht="16.5" thickTop="1" thickBot="1">
      <c r="A38" s="663" t="s">
        <v>788</v>
      </c>
      <c r="B38" s="663" t="s">
        <v>377</v>
      </c>
      <c r="C38" s="664" t="s">
        <v>789</v>
      </c>
      <c r="D38" s="647">
        <v>5281.2449568014472</v>
      </c>
    </row>
    <row r="39" spans="1:4" ht="16.5" thickTop="1" thickBot="1">
      <c r="A39" s="663" t="s">
        <v>917</v>
      </c>
      <c r="B39" s="663" t="s">
        <v>92</v>
      </c>
      <c r="C39" s="664" t="s">
        <v>2243</v>
      </c>
      <c r="D39" s="647">
        <v>420427.73979648354</v>
      </c>
    </row>
    <row r="40" spans="1:4" ht="16.5" thickTop="1" thickBot="1">
      <c r="A40" s="663" t="s">
        <v>896</v>
      </c>
      <c r="B40" s="663" t="s">
        <v>92</v>
      </c>
      <c r="C40" s="664" t="s">
        <v>897</v>
      </c>
      <c r="D40" s="647">
        <v>40600.633393324999</v>
      </c>
    </row>
    <row r="41" spans="1:4" ht="16.5" thickTop="1" thickBot="1">
      <c r="A41" s="663" t="s">
        <v>827</v>
      </c>
      <c r="B41" s="663" t="s">
        <v>92</v>
      </c>
      <c r="C41" s="664" t="s">
        <v>828</v>
      </c>
      <c r="D41" s="647">
        <v>978.67860121282649</v>
      </c>
    </row>
    <row r="42" spans="1:4" ht="16.5" thickTop="1" thickBot="1">
      <c r="A42" s="663" t="s">
        <v>432</v>
      </c>
      <c r="B42" s="663" t="s">
        <v>92</v>
      </c>
      <c r="C42" s="664" t="s">
        <v>433</v>
      </c>
      <c r="D42" s="647">
        <v>20494.785647529377</v>
      </c>
    </row>
    <row r="43" spans="1:4" ht="16.5" thickTop="1" thickBot="1">
      <c r="A43" s="663" t="s">
        <v>376</v>
      </c>
      <c r="B43" s="663" t="s">
        <v>377</v>
      </c>
      <c r="C43" s="664" t="s">
        <v>378</v>
      </c>
      <c r="D43" s="647">
        <v>4270.9485131502133</v>
      </c>
    </row>
    <row r="44" spans="1:4" ht="16.5" thickTop="1" thickBot="1">
      <c r="A44" s="663" t="s">
        <v>379</v>
      </c>
      <c r="B44" s="663" t="s">
        <v>144</v>
      </c>
      <c r="C44" s="664" t="s">
        <v>2244</v>
      </c>
      <c r="D44" s="647">
        <v>12823.838971916921</v>
      </c>
    </row>
    <row r="45" spans="1:4" ht="16.5" thickTop="1" thickBot="1">
      <c r="A45" s="663" t="s">
        <v>778</v>
      </c>
      <c r="B45" s="663" t="s">
        <v>377</v>
      </c>
      <c r="C45" s="664" t="s">
        <v>1940</v>
      </c>
      <c r="D45" s="647">
        <v>6066.8837752874761</v>
      </c>
    </row>
    <row r="46" spans="1:4" ht="16.5" thickTop="1" thickBot="1">
      <c r="A46" s="663" t="s">
        <v>913</v>
      </c>
      <c r="B46" s="663" t="s">
        <v>92</v>
      </c>
      <c r="C46" s="664" t="s">
        <v>1954</v>
      </c>
      <c r="D46" s="647">
        <v>17123.041262414481</v>
      </c>
    </row>
    <row r="47" spans="1:4" ht="16.5" thickTop="1" thickBot="1">
      <c r="A47" s="663" t="s">
        <v>914</v>
      </c>
      <c r="B47" s="663" t="s">
        <v>92</v>
      </c>
      <c r="C47" s="664" t="s">
        <v>1955</v>
      </c>
      <c r="D47" s="647">
        <v>22830.721683219304</v>
      </c>
    </row>
    <row r="48" spans="1:4" ht="16.5" thickTop="1" thickBot="1">
      <c r="A48" s="663" t="s">
        <v>797</v>
      </c>
      <c r="B48" s="663" t="s">
        <v>387</v>
      </c>
      <c r="C48" s="664" t="s">
        <v>798</v>
      </c>
      <c r="D48" s="647">
        <v>64861.25155105858</v>
      </c>
    </row>
    <row r="49" spans="1:4" ht="16.5" thickTop="1" thickBot="1">
      <c r="A49" s="663" t="s">
        <v>800</v>
      </c>
      <c r="B49" s="663" t="s">
        <v>387</v>
      </c>
      <c r="C49" s="664" t="s">
        <v>801</v>
      </c>
      <c r="D49" s="647">
        <v>58598.852320262886</v>
      </c>
    </row>
    <row r="50" spans="1:4" ht="16.5" thickTop="1" thickBot="1">
      <c r="A50" s="663" t="s">
        <v>799</v>
      </c>
      <c r="B50" s="663" t="s">
        <v>387</v>
      </c>
      <c r="C50" s="664" t="s">
        <v>1943</v>
      </c>
      <c r="D50" s="647">
        <v>58598.852320262886</v>
      </c>
    </row>
    <row r="51" spans="1:4" ht="16.5" thickTop="1" thickBot="1">
      <c r="A51" s="663" t="s">
        <v>796</v>
      </c>
      <c r="B51" s="663" t="s">
        <v>387</v>
      </c>
      <c r="C51" s="664" t="s">
        <v>1942</v>
      </c>
      <c r="D51" s="647">
        <v>58598.852320262886</v>
      </c>
    </row>
    <row r="52" spans="1:4" ht="16.5" thickTop="1" thickBot="1">
      <c r="A52" s="663" t="s">
        <v>802</v>
      </c>
      <c r="B52" s="663" t="s">
        <v>387</v>
      </c>
      <c r="C52" s="664" t="s">
        <v>803</v>
      </c>
      <c r="D52" s="647">
        <v>58598.852320262886</v>
      </c>
    </row>
    <row r="53" spans="1:4" ht="16.5" thickTop="1" thickBot="1">
      <c r="A53" s="663" t="s">
        <v>380</v>
      </c>
      <c r="B53" s="663" t="s">
        <v>144</v>
      </c>
      <c r="C53" s="664" t="s">
        <v>381</v>
      </c>
      <c r="D53" s="647">
        <v>4062.0933746421319</v>
      </c>
    </row>
    <row r="54" spans="1:4" ht="16.5" thickTop="1" thickBot="1">
      <c r="A54" s="663" t="s">
        <v>794</v>
      </c>
      <c r="B54" s="663" t="s">
        <v>377</v>
      </c>
      <c r="C54" s="664" t="s">
        <v>795</v>
      </c>
      <c r="D54" s="647">
        <v>3652.915469315089</v>
      </c>
    </row>
    <row r="55" spans="1:4" ht="16.5" thickTop="1" thickBot="1">
      <c r="A55" s="663" t="s">
        <v>790</v>
      </c>
      <c r="B55" s="663" t="s">
        <v>422</v>
      </c>
      <c r="C55" s="664" t="s">
        <v>791</v>
      </c>
      <c r="D55" s="647">
        <v>3508.5794919056798</v>
      </c>
    </row>
    <row r="56" spans="1:4" ht="16.5" thickTop="1" thickBot="1">
      <c r="A56" s="663" t="s">
        <v>792</v>
      </c>
      <c r="B56" s="663" t="s">
        <v>606</v>
      </c>
      <c r="C56" s="664" t="s">
        <v>793</v>
      </c>
      <c r="D56" s="647">
        <v>9564.2333021803752</v>
      </c>
    </row>
    <row r="57" spans="1:4" ht="16.5" thickTop="1" thickBot="1">
      <c r="A57" s="663" t="s">
        <v>382</v>
      </c>
      <c r="B57" s="663" t="s">
        <v>377</v>
      </c>
      <c r="C57" s="664" t="s">
        <v>383</v>
      </c>
      <c r="D57" s="647">
        <v>3538.7618608989924</v>
      </c>
    </row>
    <row r="58" spans="1:4" ht="16.5" thickTop="1" thickBot="1">
      <c r="A58" s="663" t="s">
        <v>384</v>
      </c>
      <c r="B58" s="663" t="s">
        <v>377</v>
      </c>
      <c r="C58" s="664" t="s">
        <v>385</v>
      </c>
      <c r="D58" s="647">
        <v>3109.9248052825233</v>
      </c>
    </row>
    <row r="59" spans="1:4" ht="16.5" thickTop="1" thickBot="1">
      <c r="A59" s="663" t="s">
        <v>386</v>
      </c>
      <c r="B59" s="663" t="s">
        <v>387</v>
      </c>
      <c r="C59" s="664" t="s">
        <v>2245</v>
      </c>
      <c r="D59" s="647">
        <v>26180.479173174117</v>
      </c>
    </row>
    <row r="60" spans="1:4" ht="16.5" thickTop="1" thickBot="1">
      <c r="A60" s="663" t="s">
        <v>388</v>
      </c>
      <c r="B60" s="663" t="s">
        <v>377</v>
      </c>
      <c r="C60" s="664" t="s">
        <v>389</v>
      </c>
      <c r="D60" s="647">
        <v>9936.865768499094</v>
      </c>
    </row>
    <row r="61" spans="1:4" ht="16.5" thickTop="1" thickBot="1">
      <c r="A61" s="663" t="s">
        <v>390</v>
      </c>
      <c r="B61" s="663" t="s">
        <v>233</v>
      </c>
      <c r="C61" s="664" t="s">
        <v>391</v>
      </c>
      <c r="D61" s="647">
        <v>86220.278832276352</v>
      </c>
    </row>
    <row r="62" spans="1:4" ht="16.5" thickTop="1" thickBot="1">
      <c r="A62" s="663" t="s">
        <v>398</v>
      </c>
      <c r="B62" s="663" t="s">
        <v>233</v>
      </c>
      <c r="C62" s="664" t="s">
        <v>399</v>
      </c>
      <c r="D62" s="647">
        <v>4159.1507782328326</v>
      </c>
    </row>
    <row r="63" spans="1:4" ht="16.5" thickTop="1" thickBot="1">
      <c r="A63" s="663" t="s">
        <v>392</v>
      </c>
      <c r="B63" s="663" t="s">
        <v>387</v>
      </c>
      <c r="C63" s="664" t="s">
        <v>393</v>
      </c>
      <c r="D63" s="647">
        <v>22491.605558697607</v>
      </c>
    </row>
    <row r="64" spans="1:4" ht="16.5" thickTop="1" thickBot="1">
      <c r="A64" s="663" t="s">
        <v>400</v>
      </c>
      <c r="B64" s="663" t="s">
        <v>92</v>
      </c>
      <c r="C64" s="664" t="s">
        <v>401</v>
      </c>
      <c r="D64" s="647">
        <v>45133.536990317116</v>
      </c>
    </row>
    <row r="65" spans="1:4" ht="16.5" thickTop="1" thickBot="1">
      <c r="A65" s="663" t="s">
        <v>394</v>
      </c>
      <c r="B65" s="663" t="s">
        <v>92</v>
      </c>
      <c r="C65" s="664" t="s">
        <v>395</v>
      </c>
      <c r="D65" s="647">
        <v>72373.387735805198</v>
      </c>
    </row>
    <row r="66" spans="1:4" ht="16.5" thickTop="1" thickBot="1">
      <c r="A66" s="663" t="s">
        <v>396</v>
      </c>
      <c r="B66" s="663" t="s">
        <v>92</v>
      </c>
      <c r="C66" s="664" t="s">
        <v>397</v>
      </c>
      <c r="D66" s="647">
        <v>66641.414354586712</v>
      </c>
    </row>
    <row r="67" spans="1:4" ht="16.5" thickTop="1" thickBot="1">
      <c r="A67" s="663" t="s">
        <v>918</v>
      </c>
      <c r="B67" s="663" t="s">
        <v>144</v>
      </c>
      <c r="C67" s="664" t="s">
        <v>919</v>
      </c>
      <c r="D67" s="647">
        <v>14905.298652748639</v>
      </c>
    </row>
    <row r="68" spans="1:4" ht="16.5" thickTop="1" thickBot="1">
      <c r="A68" s="663" t="s">
        <v>402</v>
      </c>
      <c r="B68" s="663" t="s">
        <v>377</v>
      </c>
      <c r="C68" s="664" t="s">
        <v>403</v>
      </c>
      <c r="D68" s="647">
        <v>1154.310408959517</v>
      </c>
    </row>
    <row r="69" spans="1:4" ht="16.5" thickTop="1" thickBot="1">
      <c r="A69" s="663" t="s">
        <v>404</v>
      </c>
      <c r="B69" s="663" t="s">
        <v>377</v>
      </c>
      <c r="C69" s="664" t="s">
        <v>405</v>
      </c>
      <c r="D69" s="647">
        <v>9936.865768499094</v>
      </c>
    </row>
    <row r="70" spans="1:4" ht="16.5" thickTop="1" thickBot="1">
      <c r="A70" s="663" t="s">
        <v>406</v>
      </c>
      <c r="B70" s="663" t="s">
        <v>144</v>
      </c>
      <c r="C70" s="664" t="s">
        <v>407</v>
      </c>
      <c r="D70" s="647">
        <v>60863.302832056936</v>
      </c>
    </row>
    <row r="71" spans="1:4" ht="16.5" thickTop="1" thickBot="1">
      <c r="A71" s="663" t="s">
        <v>408</v>
      </c>
      <c r="B71" s="663" t="s">
        <v>92</v>
      </c>
      <c r="C71" s="664" t="s">
        <v>409</v>
      </c>
      <c r="D71" s="647">
        <v>8561.5206312072405</v>
      </c>
    </row>
    <row r="72" spans="1:4" ht="16.5" thickTop="1" thickBot="1">
      <c r="A72" s="663" t="s">
        <v>410</v>
      </c>
      <c r="B72" s="663" t="s">
        <v>92</v>
      </c>
      <c r="C72" s="664" t="s">
        <v>411</v>
      </c>
      <c r="D72" s="647">
        <v>16547090.294321019</v>
      </c>
    </row>
    <row r="73" spans="1:4" ht="16.5" thickTop="1" thickBot="1">
      <c r="A73" s="663" t="s">
        <v>810</v>
      </c>
      <c r="B73" s="663" t="s">
        <v>377</v>
      </c>
      <c r="C73" s="664" t="s">
        <v>811</v>
      </c>
      <c r="D73" s="647">
        <v>1874.4783525979155</v>
      </c>
    </row>
    <row r="74" spans="1:4" ht="16.5" thickTop="1" thickBot="1">
      <c r="A74" s="663" t="s">
        <v>805</v>
      </c>
      <c r="B74" s="663" t="s">
        <v>377</v>
      </c>
      <c r="C74" s="664" t="s">
        <v>806</v>
      </c>
      <c r="D74" s="647">
        <v>1724.9751767756347</v>
      </c>
    </row>
    <row r="75" spans="1:4" ht="16.5" thickTop="1" thickBot="1">
      <c r="A75" s="663" t="s">
        <v>808</v>
      </c>
      <c r="B75" s="663" t="s">
        <v>377</v>
      </c>
      <c r="C75" s="664" t="s">
        <v>809</v>
      </c>
      <c r="D75" s="647">
        <v>1724.9751767756347</v>
      </c>
    </row>
    <row r="76" spans="1:4" ht="16.5" thickTop="1" thickBot="1">
      <c r="A76" s="663" t="s">
        <v>822</v>
      </c>
      <c r="B76" s="663" t="s">
        <v>377</v>
      </c>
      <c r="C76" s="664" t="s">
        <v>823</v>
      </c>
      <c r="D76" s="647">
        <v>2417.8495286585353</v>
      </c>
    </row>
    <row r="77" spans="1:4" ht="16.5" thickTop="1" thickBot="1">
      <c r="A77" s="663" t="s">
        <v>807</v>
      </c>
      <c r="B77" s="663" t="s">
        <v>377</v>
      </c>
      <c r="C77" s="664" t="s">
        <v>2037</v>
      </c>
      <c r="D77" s="647">
        <v>1149.9073487781457</v>
      </c>
    </row>
    <row r="78" spans="1:4" ht="16.5" thickTop="1" thickBot="1">
      <c r="A78" s="663" t="s">
        <v>817</v>
      </c>
      <c r="B78" s="663" t="s">
        <v>377</v>
      </c>
      <c r="C78" s="664" t="s">
        <v>818</v>
      </c>
      <c r="D78" s="647">
        <v>3353.6921968684442</v>
      </c>
    </row>
    <row r="79" spans="1:4" ht="16.5" thickTop="1" thickBot="1">
      <c r="A79" s="663" t="s">
        <v>819</v>
      </c>
      <c r="B79" s="663" t="s">
        <v>377</v>
      </c>
      <c r="C79" s="664" t="s">
        <v>2023</v>
      </c>
      <c r="D79" s="647">
        <v>2734.8333655713227</v>
      </c>
    </row>
    <row r="80" spans="1:4" ht="16.5" thickTop="1" thickBot="1">
      <c r="A80" s="663" t="s">
        <v>820</v>
      </c>
      <c r="B80" s="663" t="s">
        <v>377</v>
      </c>
      <c r="C80" s="664" t="s">
        <v>2024</v>
      </c>
      <c r="D80" s="647">
        <v>2915.7412069917013</v>
      </c>
    </row>
    <row r="81" spans="1:4" ht="16.5" thickTop="1" thickBot="1">
      <c r="A81" s="663" t="s">
        <v>812</v>
      </c>
      <c r="B81" s="663" t="s">
        <v>377</v>
      </c>
      <c r="C81" s="664" t="s">
        <v>2246</v>
      </c>
      <c r="D81" s="647">
        <v>2881.6910728647372</v>
      </c>
    </row>
    <row r="82" spans="1:4" ht="16.5" thickTop="1" thickBot="1">
      <c r="A82" s="663" t="s">
        <v>813</v>
      </c>
      <c r="B82" s="663" t="s">
        <v>377</v>
      </c>
      <c r="C82" s="664" t="s">
        <v>2247</v>
      </c>
      <c r="D82" s="647">
        <v>2881.6910728647372</v>
      </c>
    </row>
    <row r="83" spans="1:4" ht="16.5" thickTop="1" thickBot="1">
      <c r="A83" s="663" t="s">
        <v>814</v>
      </c>
      <c r="B83" s="663" t="s">
        <v>377</v>
      </c>
      <c r="C83" s="664" t="s">
        <v>2248</v>
      </c>
      <c r="D83" s="647">
        <v>2881.6910728647372</v>
      </c>
    </row>
    <row r="84" spans="1:4" ht="16.5" thickTop="1" thickBot="1">
      <c r="A84" s="663" t="s">
        <v>815</v>
      </c>
      <c r="B84" s="663" t="s">
        <v>377</v>
      </c>
      <c r="C84" s="664" t="s">
        <v>2249</v>
      </c>
      <c r="D84" s="647">
        <v>2881.6910728647372</v>
      </c>
    </row>
    <row r="85" spans="1:4" ht="16.5" thickTop="1" thickBot="1">
      <c r="A85" s="663" t="s">
        <v>821</v>
      </c>
      <c r="B85" s="663" t="s">
        <v>377</v>
      </c>
      <c r="C85" s="664" t="s">
        <v>1944</v>
      </c>
      <c r="D85" s="647">
        <v>3850.5354852933983</v>
      </c>
    </row>
    <row r="86" spans="1:4" ht="16.5" thickTop="1" thickBot="1">
      <c r="A86" s="663" t="s">
        <v>816</v>
      </c>
      <c r="B86" s="663" t="s">
        <v>377</v>
      </c>
      <c r="C86" s="664" t="s">
        <v>2250</v>
      </c>
      <c r="D86" s="647">
        <v>3850.5354852933983</v>
      </c>
    </row>
    <row r="87" spans="1:4" ht="16.5" thickTop="1" thickBot="1">
      <c r="A87" s="663" t="s">
        <v>804</v>
      </c>
      <c r="B87" s="663" t="s">
        <v>377</v>
      </c>
      <c r="C87" s="664" t="s">
        <v>2251</v>
      </c>
      <c r="D87" s="647">
        <v>623.3276208381393</v>
      </c>
    </row>
    <row r="88" spans="1:4" ht="16.5" thickTop="1" thickBot="1">
      <c r="A88" s="663" t="s">
        <v>826</v>
      </c>
      <c r="B88" s="663" t="s">
        <v>377</v>
      </c>
      <c r="C88" s="664" t="s">
        <v>1945</v>
      </c>
      <c r="D88" s="647">
        <v>663.01205824196154</v>
      </c>
    </row>
    <row r="89" spans="1:4" ht="16.5" thickTop="1" thickBot="1">
      <c r="A89" s="663" t="s">
        <v>824</v>
      </c>
      <c r="B89" s="663" t="s">
        <v>377</v>
      </c>
      <c r="C89" s="664" t="s">
        <v>825</v>
      </c>
      <c r="D89" s="647">
        <v>745.26493263743203</v>
      </c>
    </row>
    <row r="90" spans="1:4" ht="16.5" thickTop="1" thickBot="1">
      <c r="A90" s="663" t="s">
        <v>915</v>
      </c>
      <c r="B90" s="663" t="s">
        <v>233</v>
      </c>
      <c r="C90" s="664" t="s">
        <v>916</v>
      </c>
      <c r="D90" s="647">
        <v>5775.8032279400995</v>
      </c>
    </row>
    <row r="91" spans="1:4" ht="16.5" thickTop="1" thickBot="1">
      <c r="A91" s="663" t="s">
        <v>412</v>
      </c>
      <c r="B91" s="663" t="s">
        <v>377</v>
      </c>
      <c r="C91" s="664" t="s">
        <v>2252</v>
      </c>
      <c r="D91" s="647">
        <v>13299.854597706893</v>
      </c>
    </row>
    <row r="92" spans="1:4" ht="16.5" thickTop="1" thickBot="1">
      <c r="A92" s="663" t="s">
        <v>413</v>
      </c>
      <c r="B92" s="663" t="s">
        <v>144</v>
      </c>
      <c r="C92" s="664" t="s">
        <v>414</v>
      </c>
      <c r="D92" s="647">
        <v>40803.223941848992</v>
      </c>
    </row>
    <row r="93" spans="1:4" ht="16.5" thickTop="1" thickBot="1">
      <c r="A93" s="663" t="s">
        <v>415</v>
      </c>
      <c r="B93" s="663" t="s">
        <v>144</v>
      </c>
      <c r="C93" s="664" t="s">
        <v>416</v>
      </c>
      <c r="D93" s="647">
        <v>1044.3760842967058</v>
      </c>
    </row>
    <row r="94" spans="1:4" ht="16.5" thickTop="1" thickBot="1">
      <c r="A94" s="663" t="s">
        <v>417</v>
      </c>
      <c r="B94" s="663" t="s">
        <v>144</v>
      </c>
      <c r="C94" s="664" t="s">
        <v>418</v>
      </c>
      <c r="D94" s="647">
        <v>883.54892914058712</v>
      </c>
    </row>
    <row r="95" spans="1:4" ht="16.5" thickTop="1" thickBot="1">
      <c r="A95" s="663" t="s">
        <v>419</v>
      </c>
      <c r="B95" s="663" t="s">
        <v>377</v>
      </c>
      <c r="C95" s="664" t="s">
        <v>420</v>
      </c>
      <c r="D95" s="647">
        <v>4146.0449173723482</v>
      </c>
    </row>
    <row r="96" spans="1:4" ht="16.5" thickTop="1" thickBot="1">
      <c r="A96" s="663" t="s">
        <v>436</v>
      </c>
      <c r="B96" s="663" t="s">
        <v>377</v>
      </c>
      <c r="C96" s="664" t="s">
        <v>437</v>
      </c>
      <c r="D96" s="647">
        <v>3850.5354852933983</v>
      </c>
    </row>
    <row r="97" spans="1:4" ht="16.5" thickTop="1" thickBot="1">
      <c r="A97" s="663" t="s">
        <v>434</v>
      </c>
      <c r="B97" s="663" t="s">
        <v>377</v>
      </c>
      <c r="C97" s="664" t="s">
        <v>435</v>
      </c>
      <c r="D97" s="647">
        <v>6160.8567764694371</v>
      </c>
    </row>
    <row r="98" spans="1:4" ht="16.5" thickTop="1" thickBot="1">
      <c r="A98" s="663" t="s">
        <v>421</v>
      </c>
      <c r="B98" s="663" t="s">
        <v>422</v>
      </c>
      <c r="C98" s="664" t="s">
        <v>423</v>
      </c>
      <c r="D98" s="647">
        <v>3850.5354852933983</v>
      </c>
    </row>
    <row r="99" spans="1:4" ht="16.5" thickTop="1" thickBot="1">
      <c r="A99" s="663" t="s">
        <v>835</v>
      </c>
      <c r="B99" s="663" t="s">
        <v>387</v>
      </c>
      <c r="C99" s="664" t="s">
        <v>2253</v>
      </c>
      <c r="D99" s="647">
        <v>313547.72405491484</v>
      </c>
    </row>
    <row r="100" spans="1:4" ht="16.5" thickTop="1" thickBot="1">
      <c r="A100" s="663" t="s">
        <v>836</v>
      </c>
      <c r="B100" s="663" t="s">
        <v>387</v>
      </c>
      <c r="C100" s="664" t="s">
        <v>2254</v>
      </c>
      <c r="D100" s="647">
        <v>343029.39798875561</v>
      </c>
    </row>
    <row r="101" spans="1:4" ht="16.5" thickTop="1" thickBot="1">
      <c r="A101" s="663" t="s">
        <v>837</v>
      </c>
      <c r="B101" s="663" t="s">
        <v>387</v>
      </c>
      <c r="C101" s="664" t="s">
        <v>2255</v>
      </c>
      <c r="D101" s="647">
        <v>437111.85549495381</v>
      </c>
    </row>
    <row r="102" spans="1:4" ht="16.5" thickTop="1" thickBot="1">
      <c r="A102" s="663" t="s">
        <v>838</v>
      </c>
      <c r="B102" s="663" t="s">
        <v>387</v>
      </c>
      <c r="C102" s="664" t="s">
        <v>2256</v>
      </c>
      <c r="D102" s="647">
        <v>383079.98805634817</v>
      </c>
    </row>
    <row r="103" spans="1:4" ht="16.5" thickTop="1" thickBot="1">
      <c r="A103" s="663" t="s">
        <v>839</v>
      </c>
      <c r="B103" s="663" t="s">
        <v>387</v>
      </c>
      <c r="C103" s="664" t="s">
        <v>2257</v>
      </c>
      <c r="D103" s="647">
        <v>400787.17072434252</v>
      </c>
    </row>
    <row r="104" spans="1:4" ht="16.5" thickTop="1" thickBot="1">
      <c r="A104" s="663" t="s">
        <v>833</v>
      </c>
      <c r="B104" s="663" t="s">
        <v>387</v>
      </c>
      <c r="C104" s="664" t="s">
        <v>2006</v>
      </c>
      <c r="D104" s="647">
        <v>407134.55209642916</v>
      </c>
    </row>
    <row r="105" spans="1:4" ht="16.5" thickTop="1" thickBot="1">
      <c r="A105" s="663" t="s">
        <v>832</v>
      </c>
      <c r="B105" s="663" t="s">
        <v>387</v>
      </c>
      <c r="C105" s="664" t="s">
        <v>2007</v>
      </c>
      <c r="D105" s="647">
        <v>389053.76205940353</v>
      </c>
    </row>
    <row r="106" spans="1:4" ht="16.5" thickTop="1" thickBot="1">
      <c r="A106" s="663" t="s">
        <v>1661</v>
      </c>
      <c r="B106" s="663" t="s">
        <v>387</v>
      </c>
      <c r="C106" s="664" t="s">
        <v>2005</v>
      </c>
      <c r="D106" s="647">
        <v>447262.39929489745</v>
      </c>
    </row>
    <row r="107" spans="1:4" ht="16.5" thickTop="1" thickBot="1">
      <c r="A107" s="663" t="s">
        <v>829</v>
      </c>
      <c r="B107" s="663" t="s">
        <v>387</v>
      </c>
      <c r="C107" s="664" t="s">
        <v>2005</v>
      </c>
      <c r="D107" s="647">
        <v>485052.38059300405</v>
      </c>
    </row>
    <row r="108" spans="1:4" ht="16.5" thickTop="1" thickBot="1">
      <c r="A108" s="663" t="s">
        <v>831</v>
      </c>
      <c r="B108" s="663" t="s">
        <v>387</v>
      </c>
      <c r="C108" s="664" t="s">
        <v>2008</v>
      </c>
      <c r="D108" s="647">
        <v>515653.53840110713</v>
      </c>
    </row>
    <row r="109" spans="1:4" ht="16.5" thickTop="1" thickBot="1">
      <c r="A109" s="663" t="s">
        <v>830</v>
      </c>
      <c r="B109" s="663" t="s">
        <v>387</v>
      </c>
      <c r="C109" s="664" t="s">
        <v>2009</v>
      </c>
      <c r="D109" s="647">
        <v>536946.61097896157</v>
      </c>
    </row>
    <row r="110" spans="1:4" ht="16.5" thickTop="1" thickBot="1">
      <c r="A110" s="663" t="s">
        <v>834</v>
      </c>
      <c r="B110" s="663" t="s">
        <v>387</v>
      </c>
      <c r="C110" s="664" t="s">
        <v>2010</v>
      </c>
      <c r="D110" s="647">
        <v>386697.12437003746</v>
      </c>
    </row>
    <row r="111" spans="1:4" ht="16.5" thickTop="1" thickBot="1">
      <c r="A111" s="663" t="s">
        <v>424</v>
      </c>
      <c r="B111" s="663" t="s">
        <v>144</v>
      </c>
      <c r="C111" s="664" t="s">
        <v>425</v>
      </c>
      <c r="D111" s="647">
        <v>2411.5314085818572</v>
      </c>
    </row>
    <row r="112" spans="1:4" ht="16.5" thickTop="1" thickBot="1">
      <c r="A112" s="663" t="s">
        <v>426</v>
      </c>
      <c r="B112" s="663" t="s">
        <v>233</v>
      </c>
      <c r="C112" s="664" t="s">
        <v>427</v>
      </c>
      <c r="D112" s="647">
        <v>1242.1082210623867</v>
      </c>
    </row>
    <row r="113" spans="1:4" ht="16.5" thickTop="1" thickBot="1">
      <c r="A113" s="663" t="s">
        <v>428</v>
      </c>
      <c r="B113" s="663" t="s">
        <v>92</v>
      </c>
      <c r="C113" s="664" t="s">
        <v>427</v>
      </c>
      <c r="D113" s="647">
        <v>913.22886732877225</v>
      </c>
    </row>
    <row r="114" spans="1:4" ht="16.5" thickTop="1" thickBot="1">
      <c r="A114" s="663" t="s">
        <v>429</v>
      </c>
      <c r="B114" s="663" t="s">
        <v>144</v>
      </c>
      <c r="C114" s="664" t="s">
        <v>2258</v>
      </c>
      <c r="D114" s="647">
        <v>38431.396185805774</v>
      </c>
    </row>
    <row r="115" spans="1:4" ht="16.5" thickTop="1" thickBot="1">
      <c r="A115" s="663" t="s">
        <v>430</v>
      </c>
      <c r="B115" s="663" t="s">
        <v>92</v>
      </c>
      <c r="C115" s="664" t="s">
        <v>431</v>
      </c>
      <c r="D115" s="647">
        <v>40989.571295058755</v>
      </c>
    </row>
    <row r="116" spans="1:4" ht="16.5" thickTop="1" thickBot="1">
      <c r="A116" s="663" t="s">
        <v>438</v>
      </c>
      <c r="B116" s="663" t="s">
        <v>92</v>
      </c>
      <c r="C116" s="664" t="s">
        <v>1913</v>
      </c>
      <c r="D116" s="647">
        <v>394400.71707761352</v>
      </c>
    </row>
    <row r="117" spans="1:4" ht="16.5" thickTop="1" thickBot="1">
      <c r="A117" s="663" t="s">
        <v>440</v>
      </c>
      <c r="B117" s="663" t="s">
        <v>92</v>
      </c>
      <c r="C117" s="664" t="s">
        <v>441</v>
      </c>
      <c r="D117" s="647">
        <v>47547.902702268162</v>
      </c>
    </row>
    <row r="118" spans="1:4" ht="16.5" thickTop="1" thickBot="1">
      <c r="A118" s="663" t="s">
        <v>439</v>
      </c>
      <c r="B118" s="663" t="s">
        <v>92</v>
      </c>
      <c r="C118" s="664" t="s">
        <v>2259</v>
      </c>
      <c r="D118" s="647">
        <v>29183.999098496333</v>
      </c>
    </row>
    <row r="119" spans="1:4" ht="16.5" thickTop="1" thickBot="1">
      <c r="A119" s="663" t="s">
        <v>443</v>
      </c>
      <c r="B119" s="663" t="s">
        <v>387</v>
      </c>
      <c r="C119" s="664" t="s">
        <v>2260</v>
      </c>
      <c r="D119" s="647">
        <v>4720.0112400370681</v>
      </c>
    </row>
    <row r="120" spans="1:4" ht="16.5" thickTop="1" thickBot="1">
      <c r="A120" s="663" t="s">
        <v>442</v>
      </c>
      <c r="B120" s="663" t="s">
        <v>387</v>
      </c>
      <c r="C120" s="664" t="s">
        <v>2261</v>
      </c>
      <c r="D120" s="647">
        <v>4720.0112400370681</v>
      </c>
    </row>
    <row r="121" spans="1:4" ht="16.5" thickTop="1" thickBot="1">
      <c r="A121" s="663" t="s">
        <v>840</v>
      </c>
      <c r="B121" s="663" t="s">
        <v>606</v>
      </c>
      <c r="C121" s="664" t="s">
        <v>2262</v>
      </c>
      <c r="D121" s="647">
        <v>24532.943891752933</v>
      </c>
    </row>
    <row r="122" spans="1:4" ht="16.5" thickTop="1" thickBot="1">
      <c r="A122" s="663" t="s">
        <v>841</v>
      </c>
      <c r="B122" s="663" t="s">
        <v>606</v>
      </c>
      <c r="C122" s="664" t="s">
        <v>1946</v>
      </c>
      <c r="D122" s="647">
        <v>31149.890893207539</v>
      </c>
    </row>
    <row r="123" spans="1:4" ht="16.5" thickTop="1" thickBot="1">
      <c r="A123" s="663" t="s">
        <v>444</v>
      </c>
      <c r="B123" s="663" t="s">
        <v>387</v>
      </c>
      <c r="C123" s="664" t="s">
        <v>1914</v>
      </c>
      <c r="D123" s="647">
        <v>3128.5333158149074</v>
      </c>
    </row>
    <row r="124" spans="1:4" ht="16.5" thickTop="1" thickBot="1">
      <c r="A124" s="663" t="s">
        <v>445</v>
      </c>
      <c r="B124" s="663" t="s">
        <v>144</v>
      </c>
      <c r="C124" s="664" t="s">
        <v>446</v>
      </c>
      <c r="D124" s="647">
        <v>19501.099070679473</v>
      </c>
    </row>
    <row r="125" spans="1:4" ht="16.5" thickTop="1" thickBot="1">
      <c r="A125" s="663" t="s">
        <v>865</v>
      </c>
      <c r="B125" s="663" t="s">
        <v>422</v>
      </c>
      <c r="C125" s="664" t="s">
        <v>1947</v>
      </c>
      <c r="D125" s="647">
        <v>2288.3944192096783</v>
      </c>
    </row>
    <row r="126" spans="1:4" ht="16.5" thickTop="1" thickBot="1">
      <c r="A126" s="663" t="s">
        <v>866</v>
      </c>
      <c r="B126" s="663" t="s">
        <v>422</v>
      </c>
      <c r="C126" s="664" t="s">
        <v>1948</v>
      </c>
      <c r="D126" s="647">
        <v>2665.9878214380633</v>
      </c>
    </row>
    <row r="127" spans="1:4" ht="16.5" thickTop="1" thickBot="1">
      <c r="A127" s="663" t="s">
        <v>864</v>
      </c>
      <c r="B127" s="663" t="s">
        <v>422</v>
      </c>
      <c r="C127" s="664" t="s">
        <v>2263</v>
      </c>
      <c r="D127" s="647">
        <v>2603.6659418411491</v>
      </c>
    </row>
    <row r="128" spans="1:4" ht="16.5" thickTop="1" thickBot="1">
      <c r="A128" s="663" t="s">
        <v>846</v>
      </c>
      <c r="B128" s="663" t="s">
        <v>422</v>
      </c>
      <c r="C128" s="664" t="s">
        <v>847</v>
      </c>
      <c r="D128" s="647">
        <v>1215.735929631428</v>
      </c>
    </row>
    <row r="129" spans="1:4" ht="16.5" thickTop="1" thickBot="1">
      <c r="A129" s="663" t="s">
        <v>848</v>
      </c>
      <c r="B129" s="663" t="s">
        <v>422</v>
      </c>
      <c r="C129" s="664" t="s">
        <v>849</v>
      </c>
      <c r="D129" s="647">
        <v>1215.735929631428</v>
      </c>
    </row>
    <row r="130" spans="1:4" ht="16.5" thickTop="1" thickBot="1">
      <c r="A130" s="663" t="s">
        <v>850</v>
      </c>
      <c r="B130" s="663" t="s">
        <v>422</v>
      </c>
      <c r="C130" s="664" t="s">
        <v>851</v>
      </c>
      <c r="D130" s="647">
        <v>1360.7110123198704</v>
      </c>
    </row>
    <row r="131" spans="1:4" ht="16.5" thickTop="1" thickBot="1">
      <c r="A131" s="663" t="s">
        <v>852</v>
      </c>
      <c r="B131" s="663" t="s">
        <v>422</v>
      </c>
      <c r="C131" s="664" t="s">
        <v>853</v>
      </c>
      <c r="D131" s="647">
        <v>1700.8887653998381</v>
      </c>
    </row>
    <row r="132" spans="1:4" ht="16.5" thickTop="1" thickBot="1">
      <c r="A132" s="663" t="s">
        <v>854</v>
      </c>
      <c r="B132" s="663" t="s">
        <v>422</v>
      </c>
      <c r="C132" s="664" t="s">
        <v>855</v>
      </c>
      <c r="D132" s="647">
        <v>1384.6832700872508</v>
      </c>
    </row>
    <row r="133" spans="1:4" ht="16.5" thickTop="1" thickBot="1">
      <c r="A133" s="663" t="s">
        <v>858</v>
      </c>
      <c r="B133" s="663" t="s">
        <v>422</v>
      </c>
      <c r="C133" s="664" t="s">
        <v>859</v>
      </c>
      <c r="D133" s="647">
        <v>1225.2487303327694</v>
      </c>
    </row>
    <row r="134" spans="1:4" ht="16.5" thickTop="1" thickBot="1">
      <c r="A134" s="663" t="s">
        <v>856</v>
      </c>
      <c r="B134" s="663" t="s">
        <v>422</v>
      </c>
      <c r="C134" s="664" t="s">
        <v>857</v>
      </c>
      <c r="D134" s="647">
        <v>1877.2560904027073</v>
      </c>
    </row>
    <row r="135" spans="1:4" ht="16.5" thickTop="1" thickBot="1">
      <c r="A135" s="663" t="s">
        <v>860</v>
      </c>
      <c r="B135" s="663" t="s">
        <v>422</v>
      </c>
      <c r="C135" s="664" t="s">
        <v>861</v>
      </c>
      <c r="D135" s="647">
        <v>1095.8746407945268</v>
      </c>
    </row>
    <row r="136" spans="1:4" ht="16.5" thickTop="1" thickBot="1">
      <c r="A136" s="663" t="s">
        <v>862</v>
      </c>
      <c r="B136" s="663" t="s">
        <v>422</v>
      </c>
      <c r="C136" s="664" t="s">
        <v>863</v>
      </c>
      <c r="D136" s="647">
        <v>1598.1505178253515</v>
      </c>
    </row>
    <row r="137" spans="1:4" ht="16.5" thickTop="1" thickBot="1">
      <c r="A137" s="663" t="s">
        <v>845</v>
      </c>
      <c r="B137" s="663" t="s">
        <v>377</v>
      </c>
      <c r="C137" s="664" t="s">
        <v>2264</v>
      </c>
      <c r="D137" s="647">
        <v>6613.779587166433</v>
      </c>
    </row>
    <row r="138" spans="1:4" ht="31.5" thickTop="1" thickBot="1">
      <c r="A138" s="663" t="s">
        <v>842</v>
      </c>
      <c r="B138" s="663" t="s">
        <v>843</v>
      </c>
      <c r="C138" s="664" t="s">
        <v>844</v>
      </c>
      <c r="D138" s="647">
        <v>3.5642624003129557E-2</v>
      </c>
    </row>
    <row r="139" spans="1:4" ht="16.5" thickTop="1" thickBot="1">
      <c r="A139" s="663" t="s">
        <v>447</v>
      </c>
      <c r="B139" s="663" t="s">
        <v>377</v>
      </c>
      <c r="C139" s="664" t="s">
        <v>448</v>
      </c>
      <c r="D139" s="647">
        <v>4033.4274973687438</v>
      </c>
    </row>
    <row r="140" spans="1:4" ht="16.5" thickTop="1" thickBot="1">
      <c r="A140" s="663" t="s">
        <v>449</v>
      </c>
      <c r="B140" s="663" t="s">
        <v>450</v>
      </c>
      <c r="C140" s="664" t="s">
        <v>2265</v>
      </c>
      <c r="D140" s="647">
        <v>16342.991604904486</v>
      </c>
    </row>
    <row r="141" spans="1:4" ht="16.5" thickTop="1" thickBot="1">
      <c r="A141" s="663" t="s">
        <v>451</v>
      </c>
      <c r="B141" s="663" t="s">
        <v>144</v>
      </c>
      <c r="C141" s="664" t="s">
        <v>2266</v>
      </c>
      <c r="D141" s="647">
        <v>12789.389774911402</v>
      </c>
    </row>
    <row r="142" spans="1:4" ht="16.5" thickTop="1" thickBot="1">
      <c r="A142" s="663" t="s">
        <v>452</v>
      </c>
      <c r="B142" s="663" t="s">
        <v>92</v>
      </c>
      <c r="C142" s="664" t="s">
        <v>2267</v>
      </c>
      <c r="D142" s="647">
        <v>7284.1417530311192</v>
      </c>
    </row>
    <row r="143" spans="1:4" ht="16.5" thickTop="1" thickBot="1">
      <c r="A143" s="663" t="s">
        <v>453</v>
      </c>
      <c r="B143" s="663" t="s">
        <v>454</v>
      </c>
      <c r="C143" s="664" t="s">
        <v>455</v>
      </c>
      <c r="D143" s="647">
        <v>10354.714039990182</v>
      </c>
    </row>
    <row r="144" spans="1:4" ht="16.5" thickTop="1" thickBot="1">
      <c r="A144" s="663" t="s">
        <v>456</v>
      </c>
      <c r="B144" s="663" t="s">
        <v>422</v>
      </c>
      <c r="C144" s="664" t="s">
        <v>457</v>
      </c>
      <c r="D144" s="647">
        <v>29810.597305497278</v>
      </c>
    </row>
    <row r="145" spans="1:4" ht="16.5" thickTop="1" thickBot="1">
      <c r="A145" s="663" t="s">
        <v>873</v>
      </c>
      <c r="B145" s="663" t="s">
        <v>233</v>
      </c>
      <c r="C145" s="664" t="s">
        <v>875</v>
      </c>
      <c r="D145" s="647">
        <v>7231.6310931597145</v>
      </c>
    </row>
    <row r="146" spans="1:4" ht="31.5" thickTop="1" thickBot="1">
      <c r="A146" s="663" t="s">
        <v>867</v>
      </c>
      <c r="B146" s="663" t="s">
        <v>233</v>
      </c>
      <c r="C146" s="664" t="s">
        <v>2268</v>
      </c>
      <c r="D146" s="647">
        <v>1834.3216499039868</v>
      </c>
    </row>
    <row r="147" spans="1:4" ht="16.5" thickTop="1" thickBot="1">
      <c r="A147" s="663" t="s">
        <v>868</v>
      </c>
      <c r="B147" s="663" t="s">
        <v>233</v>
      </c>
      <c r="C147" s="664" t="s">
        <v>2269</v>
      </c>
      <c r="D147" s="647">
        <v>9388.9916002134178</v>
      </c>
    </row>
    <row r="148" spans="1:4" ht="16.5" thickTop="1" thickBot="1">
      <c r="A148" s="663" t="s">
        <v>1691</v>
      </c>
      <c r="B148" s="663" t="s">
        <v>233</v>
      </c>
      <c r="C148" s="664" t="s">
        <v>1949</v>
      </c>
      <c r="D148" s="647">
        <v>4813.0015148436705</v>
      </c>
    </row>
    <row r="149" spans="1:4" ht="16.5" thickTop="1" thickBot="1">
      <c r="A149" s="663" t="s">
        <v>869</v>
      </c>
      <c r="B149" s="663" t="s">
        <v>144</v>
      </c>
      <c r="C149" s="664" t="s">
        <v>2270</v>
      </c>
      <c r="D149" s="647">
        <v>7655.1409803834331</v>
      </c>
    </row>
    <row r="150" spans="1:4" ht="16.5" thickTop="1" thickBot="1">
      <c r="A150" s="663" t="s">
        <v>870</v>
      </c>
      <c r="B150" s="663" t="s">
        <v>233</v>
      </c>
      <c r="C150" s="664" t="s">
        <v>871</v>
      </c>
      <c r="D150" s="647">
        <v>4043.2256820911252</v>
      </c>
    </row>
    <row r="151" spans="1:4" ht="16.5" thickTop="1" thickBot="1">
      <c r="A151" s="663" t="s">
        <v>872</v>
      </c>
      <c r="B151" s="663" t="s">
        <v>450</v>
      </c>
      <c r="C151" s="664" t="s">
        <v>2271</v>
      </c>
      <c r="D151" s="647">
        <v>324045.18462657684</v>
      </c>
    </row>
    <row r="152" spans="1:4" ht="16.5" thickTop="1" thickBot="1">
      <c r="A152" s="663" t="s">
        <v>458</v>
      </c>
      <c r="B152" s="663" t="s">
        <v>92</v>
      </c>
      <c r="C152" s="664" t="s">
        <v>459</v>
      </c>
      <c r="D152" s="647">
        <v>1246.1768918757205</v>
      </c>
    </row>
    <row r="153" spans="1:4" ht="16.5" thickTop="1" thickBot="1">
      <c r="A153" s="663" t="s">
        <v>460</v>
      </c>
      <c r="B153" s="663" t="s">
        <v>377</v>
      </c>
      <c r="C153" s="664" t="s">
        <v>461</v>
      </c>
      <c r="D153" s="647">
        <v>35782.209582081567</v>
      </c>
    </row>
    <row r="154" spans="1:4" ht="16.5" thickTop="1" thickBot="1">
      <c r="A154" s="663" t="s">
        <v>462</v>
      </c>
      <c r="B154" s="663" t="s">
        <v>377</v>
      </c>
      <c r="C154" s="664" t="s">
        <v>463</v>
      </c>
      <c r="D154" s="647">
        <v>3840.8884111735942</v>
      </c>
    </row>
    <row r="155" spans="1:4" ht="16.5" thickTop="1" thickBot="1">
      <c r="A155" s="663" t="s">
        <v>909</v>
      </c>
      <c r="B155" s="663" t="s">
        <v>144</v>
      </c>
      <c r="C155" s="664" t="s">
        <v>2272</v>
      </c>
      <c r="D155" s="647">
        <v>57156.711733939534</v>
      </c>
    </row>
    <row r="156" spans="1:4" ht="16.5" thickTop="1" thickBot="1">
      <c r="A156" s="663" t="s">
        <v>910</v>
      </c>
      <c r="B156" s="663" t="s">
        <v>144</v>
      </c>
      <c r="C156" s="664" t="s">
        <v>2273</v>
      </c>
      <c r="D156" s="647">
        <v>20760.049426396788</v>
      </c>
    </row>
    <row r="157" spans="1:4" ht="16.5" thickTop="1" thickBot="1">
      <c r="A157" s="663" t="s">
        <v>911</v>
      </c>
      <c r="B157" s="663" t="s">
        <v>144</v>
      </c>
      <c r="C157" s="664" t="s">
        <v>2274</v>
      </c>
      <c r="D157" s="647">
        <v>34455.392678660573</v>
      </c>
    </row>
    <row r="158" spans="1:4" ht="16.5" thickTop="1" thickBot="1">
      <c r="A158" s="663" t="s">
        <v>912</v>
      </c>
      <c r="B158" s="663" t="s">
        <v>144</v>
      </c>
      <c r="C158" s="664" t="s">
        <v>2275</v>
      </c>
      <c r="D158" s="647">
        <v>62617.641519912402</v>
      </c>
    </row>
    <row r="159" spans="1:4" ht="16.5" thickTop="1" thickBot="1">
      <c r="A159" s="663" t="s">
        <v>466</v>
      </c>
      <c r="B159" s="663" t="s">
        <v>233</v>
      </c>
      <c r="C159" s="664" t="s">
        <v>467</v>
      </c>
      <c r="D159" s="647">
        <v>5935.9876376370194</v>
      </c>
    </row>
    <row r="160" spans="1:4" ht="16.5" thickTop="1" thickBot="1">
      <c r="A160" s="663" t="s">
        <v>902</v>
      </c>
      <c r="B160" s="663" t="s">
        <v>233</v>
      </c>
      <c r="C160" s="664" t="s">
        <v>467</v>
      </c>
      <c r="D160" s="647">
        <v>3767.0690777311852</v>
      </c>
    </row>
    <row r="161" spans="1:4" ht="16.5" thickTop="1" thickBot="1">
      <c r="A161" s="663" t="s">
        <v>468</v>
      </c>
      <c r="B161" s="663" t="s">
        <v>233</v>
      </c>
      <c r="C161" s="664" t="s">
        <v>469</v>
      </c>
      <c r="D161" s="647">
        <v>9194.906914797526</v>
      </c>
    </row>
    <row r="162" spans="1:4" ht="16.5" thickTop="1" thickBot="1">
      <c r="A162" s="663" t="s">
        <v>903</v>
      </c>
      <c r="B162" s="663" t="s">
        <v>233</v>
      </c>
      <c r="C162" s="664" t="s">
        <v>469</v>
      </c>
      <c r="D162" s="647">
        <v>9360.5958901199156</v>
      </c>
    </row>
    <row r="163" spans="1:4" ht="16.5" thickTop="1" thickBot="1">
      <c r="A163" s="663" t="s">
        <v>894</v>
      </c>
      <c r="B163" s="663" t="s">
        <v>233</v>
      </c>
      <c r="C163" s="664" t="s">
        <v>895</v>
      </c>
      <c r="D163" s="647">
        <v>6849.2165049657924</v>
      </c>
    </row>
    <row r="164" spans="1:4" ht="16.5" thickTop="1" thickBot="1">
      <c r="A164" s="663" t="s">
        <v>900</v>
      </c>
      <c r="B164" s="663" t="s">
        <v>233</v>
      </c>
      <c r="C164" s="664" t="s">
        <v>895</v>
      </c>
      <c r="D164" s="647">
        <v>8970.6408924853895</v>
      </c>
    </row>
    <row r="165" spans="1:4" ht="16.5" thickTop="1" thickBot="1">
      <c r="A165" s="663" t="s">
        <v>907</v>
      </c>
      <c r="B165" s="663" t="s">
        <v>874</v>
      </c>
      <c r="C165" s="664" t="s">
        <v>908</v>
      </c>
      <c r="D165" s="647">
        <v>15679.932726656752</v>
      </c>
    </row>
    <row r="166" spans="1:4" ht="16.5" thickTop="1" thickBot="1">
      <c r="A166" s="663" t="s">
        <v>905</v>
      </c>
      <c r="B166" s="663" t="s">
        <v>233</v>
      </c>
      <c r="C166" s="664" t="s">
        <v>906</v>
      </c>
      <c r="D166" s="647">
        <v>7737.1777697686484</v>
      </c>
    </row>
    <row r="167" spans="1:4" ht="16.5" thickTop="1" thickBot="1">
      <c r="A167" s="663" t="s">
        <v>470</v>
      </c>
      <c r="B167" s="663" t="s">
        <v>233</v>
      </c>
      <c r="C167" s="664" t="s">
        <v>471</v>
      </c>
      <c r="D167" s="647">
        <v>4261.05442393056</v>
      </c>
    </row>
    <row r="168" spans="1:4" ht="16.5" thickTop="1" thickBot="1">
      <c r="A168" s="663" t="s">
        <v>904</v>
      </c>
      <c r="B168" s="663" t="s">
        <v>233</v>
      </c>
      <c r="C168" s="664" t="s">
        <v>471</v>
      </c>
      <c r="D168" s="647">
        <v>11957.556493573968</v>
      </c>
    </row>
    <row r="169" spans="1:4" ht="16.5" thickTop="1" thickBot="1">
      <c r="A169" s="663" t="s">
        <v>464</v>
      </c>
      <c r="B169" s="663" t="s">
        <v>233</v>
      </c>
      <c r="C169" s="664" t="s">
        <v>465</v>
      </c>
      <c r="D169" s="647">
        <v>13355.972184683296</v>
      </c>
    </row>
    <row r="170" spans="1:4" ht="16.5" thickTop="1" thickBot="1">
      <c r="A170" s="663" t="s">
        <v>901</v>
      </c>
      <c r="B170" s="663" t="s">
        <v>233</v>
      </c>
      <c r="C170" s="664" t="s">
        <v>465</v>
      </c>
      <c r="D170" s="647">
        <v>13355.972184683296</v>
      </c>
    </row>
    <row r="171" spans="1:4" ht="16.5" thickTop="1" thickBot="1">
      <c r="A171" s="663" t="s">
        <v>877</v>
      </c>
      <c r="B171" s="663" t="s">
        <v>233</v>
      </c>
      <c r="C171" s="664" t="s">
        <v>878</v>
      </c>
      <c r="D171" s="647">
        <v>9931.3639322003983</v>
      </c>
    </row>
    <row r="172" spans="1:4" ht="16.5" thickTop="1" thickBot="1">
      <c r="A172" s="663" t="s">
        <v>890</v>
      </c>
      <c r="B172" s="663" t="s">
        <v>874</v>
      </c>
      <c r="C172" s="664" t="s">
        <v>891</v>
      </c>
      <c r="D172" s="647">
        <v>24829.986436991854</v>
      </c>
    </row>
    <row r="173" spans="1:4" ht="16.5" thickTop="1" thickBot="1">
      <c r="A173" s="663" t="s">
        <v>892</v>
      </c>
      <c r="B173" s="663" t="s">
        <v>874</v>
      </c>
      <c r="C173" s="664" t="s">
        <v>893</v>
      </c>
      <c r="D173" s="647">
        <v>7806.1395716296292</v>
      </c>
    </row>
    <row r="174" spans="1:4" ht="16.5" thickTop="1" thickBot="1">
      <c r="A174" s="663" t="s">
        <v>879</v>
      </c>
      <c r="B174" s="663" t="s">
        <v>233</v>
      </c>
      <c r="C174" s="664" t="s">
        <v>880</v>
      </c>
      <c r="D174" s="647">
        <v>2603.2448080153677</v>
      </c>
    </row>
    <row r="175" spans="1:4" ht="16.5" thickTop="1" thickBot="1">
      <c r="A175" s="663" t="s">
        <v>881</v>
      </c>
      <c r="B175" s="663" t="s">
        <v>233</v>
      </c>
      <c r="C175" s="664" t="s">
        <v>882</v>
      </c>
      <c r="D175" s="647">
        <v>6574.555312876103</v>
      </c>
    </row>
    <row r="176" spans="1:4" ht="31.5" thickTop="1" thickBot="1">
      <c r="A176" s="663" t="s">
        <v>887</v>
      </c>
      <c r="B176" s="663" t="s">
        <v>233</v>
      </c>
      <c r="C176" s="664" t="s">
        <v>1952</v>
      </c>
      <c r="D176" s="647">
        <v>9118.221143610579</v>
      </c>
    </row>
    <row r="177" spans="1:4" ht="31.5" thickTop="1" thickBot="1">
      <c r="A177" s="663" t="s">
        <v>883</v>
      </c>
      <c r="B177" s="663" t="s">
        <v>233</v>
      </c>
      <c r="C177" s="664" t="s">
        <v>1951</v>
      </c>
      <c r="D177" s="647">
        <v>5131.0087346090913</v>
      </c>
    </row>
    <row r="178" spans="1:4" ht="16.5" thickTop="1" thickBot="1">
      <c r="A178" s="663" t="s">
        <v>884</v>
      </c>
      <c r="B178" s="663" t="s">
        <v>233</v>
      </c>
      <c r="C178" s="664" t="s">
        <v>2276</v>
      </c>
      <c r="D178" s="647">
        <v>6330.5006057629071</v>
      </c>
    </row>
    <row r="179" spans="1:4" ht="31.5" thickTop="1" thickBot="1">
      <c r="A179" s="663" t="s">
        <v>889</v>
      </c>
      <c r="B179" s="663" t="s">
        <v>233</v>
      </c>
      <c r="C179" s="664" t="s">
        <v>1953</v>
      </c>
      <c r="D179" s="647">
        <v>4985.8833496695679</v>
      </c>
    </row>
    <row r="180" spans="1:4" ht="31.5" thickTop="1" thickBot="1">
      <c r="A180" s="663" t="s">
        <v>876</v>
      </c>
      <c r="B180" s="663" t="s">
        <v>233</v>
      </c>
      <c r="C180" s="664" t="s">
        <v>1950</v>
      </c>
      <c r="D180" s="647">
        <v>6135.4346594314893</v>
      </c>
    </row>
    <row r="181" spans="1:4" ht="16.5" thickTop="1" thickBot="1">
      <c r="A181" s="663" t="s">
        <v>885</v>
      </c>
      <c r="B181" s="663" t="s">
        <v>233</v>
      </c>
      <c r="C181" s="664" t="s">
        <v>886</v>
      </c>
      <c r="D181" s="647">
        <v>4889.4349659188074</v>
      </c>
    </row>
    <row r="182" spans="1:4" ht="16.5" thickTop="1" thickBot="1">
      <c r="A182" s="663" t="s">
        <v>888</v>
      </c>
      <c r="B182" s="663" t="s">
        <v>233</v>
      </c>
      <c r="C182" s="664" t="s">
        <v>886</v>
      </c>
      <c r="D182" s="647">
        <v>5591.2894016637747</v>
      </c>
    </row>
    <row r="183" spans="1:4" ht="16.5" thickTop="1" thickBot="1">
      <c r="A183" s="663" t="s">
        <v>472</v>
      </c>
      <c r="B183" s="663" t="s">
        <v>377</v>
      </c>
      <c r="C183" s="664" t="s">
        <v>473</v>
      </c>
      <c r="D183" s="647">
        <v>6530.098884970982</v>
      </c>
    </row>
    <row r="184" spans="1:4" ht="16.5" thickTop="1" thickBot="1">
      <c r="A184" s="663" t="s">
        <v>476</v>
      </c>
      <c r="B184" s="663" t="s">
        <v>92</v>
      </c>
      <c r="C184" s="664" t="s">
        <v>477</v>
      </c>
      <c r="D184" s="647">
        <v>14291.462206165448</v>
      </c>
    </row>
    <row r="185" spans="1:4" ht="16.5" thickTop="1" thickBot="1">
      <c r="A185" s="663" t="s">
        <v>474</v>
      </c>
      <c r="B185" s="663" t="s">
        <v>387</v>
      </c>
      <c r="C185" s="664" t="s">
        <v>475</v>
      </c>
      <c r="D185" s="647">
        <v>62023.460572745775</v>
      </c>
    </row>
    <row r="186" spans="1:4" ht="16.5" thickTop="1" thickBot="1">
      <c r="A186" s="663" t="s">
        <v>478</v>
      </c>
      <c r="B186" s="663" t="s">
        <v>144</v>
      </c>
      <c r="C186" s="664" t="s">
        <v>1915</v>
      </c>
      <c r="D186" s="647">
        <v>2235.5081648152236</v>
      </c>
    </row>
    <row r="187" spans="1:4" ht="16.5" thickTop="1" thickBot="1">
      <c r="A187" s="663" t="s">
        <v>1455</v>
      </c>
      <c r="B187" s="663" t="s">
        <v>377</v>
      </c>
      <c r="C187" s="664" t="s">
        <v>1454</v>
      </c>
      <c r="D187" s="647">
        <v>14181.527881502638</v>
      </c>
    </row>
    <row r="188" spans="1:4" ht="16.5" thickTop="1" thickBot="1">
      <c r="A188" s="663" t="s">
        <v>1709</v>
      </c>
      <c r="B188" s="663" t="s">
        <v>377</v>
      </c>
      <c r="C188" s="664" t="s">
        <v>1708</v>
      </c>
      <c r="D188" s="647">
        <v>14181.527881502638</v>
      </c>
    </row>
    <row r="189" spans="1:4" ht="16.5" thickTop="1" thickBot="1">
      <c r="A189" s="663" t="s">
        <v>479</v>
      </c>
      <c r="B189" s="663" t="s">
        <v>377</v>
      </c>
      <c r="C189" s="664" t="s">
        <v>480</v>
      </c>
      <c r="D189" s="647">
        <v>71317.4668579563</v>
      </c>
    </row>
    <row r="190" spans="1:4" ht="16.5" thickTop="1" thickBot="1">
      <c r="A190" s="663" t="s">
        <v>1666</v>
      </c>
      <c r="B190" s="663" t="s">
        <v>144</v>
      </c>
      <c r="C190" s="664" t="s">
        <v>1665</v>
      </c>
      <c r="D190" s="647">
        <v>1398918.9860807944</v>
      </c>
    </row>
    <row r="191" spans="1:4" ht="16.5" thickTop="1" thickBot="1">
      <c r="A191" s="663" t="s">
        <v>488</v>
      </c>
      <c r="B191" s="663" t="s">
        <v>92</v>
      </c>
      <c r="C191" s="664" t="s">
        <v>489</v>
      </c>
      <c r="D191" s="647">
        <v>920402.19180722849</v>
      </c>
    </row>
    <row r="192" spans="1:4" ht="16.5" thickTop="1" thickBot="1">
      <c r="A192" s="663" t="s">
        <v>490</v>
      </c>
      <c r="B192" s="663" t="s">
        <v>92</v>
      </c>
      <c r="C192" s="664" t="s">
        <v>491</v>
      </c>
      <c r="D192" s="647">
        <v>494359.07198282995</v>
      </c>
    </row>
    <row r="193" spans="1:4" ht="16.5" thickTop="1" thickBot="1">
      <c r="A193" s="663" t="s">
        <v>481</v>
      </c>
      <c r="B193" s="663" t="s">
        <v>233</v>
      </c>
      <c r="C193" s="664" t="s">
        <v>482</v>
      </c>
      <c r="D193" s="647">
        <v>2856.8489084434896</v>
      </c>
    </row>
    <row r="194" spans="1:4" ht="16.5" thickTop="1" thickBot="1">
      <c r="A194" s="663" t="s">
        <v>492</v>
      </c>
      <c r="B194" s="663" t="s">
        <v>92</v>
      </c>
      <c r="C194" s="664" t="s">
        <v>493</v>
      </c>
      <c r="D194" s="647">
        <v>1192.4238922198911</v>
      </c>
    </row>
    <row r="195" spans="1:4" ht="16.5" thickTop="1" thickBot="1">
      <c r="A195" s="663" t="s">
        <v>483</v>
      </c>
      <c r="B195" s="663" t="s">
        <v>422</v>
      </c>
      <c r="C195" s="664" t="s">
        <v>2277</v>
      </c>
      <c r="D195" s="647">
        <v>1261.5233977034152</v>
      </c>
    </row>
    <row r="196" spans="1:4" ht="16.5" thickTop="1" thickBot="1">
      <c r="A196" s="663" t="s">
        <v>484</v>
      </c>
      <c r="B196" s="663" t="s">
        <v>92</v>
      </c>
      <c r="C196" s="664" t="s">
        <v>485</v>
      </c>
      <c r="D196" s="647">
        <v>43378.371198116693</v>
      </c>
    </row>
    <row r="197" spans="1:4" ht="16.5" thickTop="1" thickBot="1">
      <c r="A197" s="663" t="s">
        <v>486</v>
      </c>
      <c r="B197" s="663" t="s">
        <v>144</v>
      </c>
      <c r="C197" s="664" t="s">
        <v>487</v>
      </c>
      <c r="D197" s="647">
        <v>2435.2769795433928</v>
      </c>
    </row>
    <row r="198" spans="1:4" ht="16.5" thickTop="1" thickBot="1">
      <c r="A198" s="663" t="s">
        <v>494</v>
      </c>
      <c r="B198" s="663" t="s">
        <v>92</v>
      </c>
      <c r="C198" s="664" t="s">
        <v>495</v>
      </c>
      <c r="D198" s="647">
        <v>27587.544402241136</v>
      </c>
    </row>
    <row r="199" spans="1:4" ht="16.5" thickTop="1" thickBot="1">
      <c r="A199" s="663" t="s">
        <v>925</v>
      </c>
      <c r="B199" s="663" t="s">
        <v>92</v>
      </c>
      <c r="C199" s="664" t="s">
        <v>926</v>
      </c>
      <c r="D199" s="647">
        <v>114569.40774732987</v>
      </c>
    </row>
    <row r="200" spans="1:4" ht="31.5" thickTop="1" thickBot="1">
      <c r="A200" s="663" t="s">
        <v>929</v>
      </c>
      <c r="B200" s="663" t="s">
        <v>92</v>
      </c>
      <c r="C200" s="664" t="s">
        <v>930</v>
      </c>
      <c r="D200" s="647">
        <v>127497.40053763904</v>
      </c>
    </row>
    <row r="201" spans="1:4" ht="16.5" thickTop="1" thickBot="1">
      <c r="A201" s="663" t="s">
        <v>927</v>
      </c>
      <c r="B201" s="663" t="s">
        <v>92</v>
      </c>
      <c r="C201" s="664" t="s">
        <v>928</v>
      </c>
      <c r="D201" s="647">
        <v>123256.79323227244</v>
      </c>
    </row>
    <row r="202" spans="1:4" ht="16.5" thickTop="1" thickBot="1">
      <c r="A202" s="663" t="s">
        <v>931</v>
      </c>
      <c r="B202" s="663" t="s">
        <v>233</v>
      </c>
      <c r="C202" s="664" t="s">
        <v>932</v>
      </c>
      <c r="D202" s="647">
        <v>6210.5411053119333</v>
      </c>
    </row>
    <row r="203" spans="1:4" ht="16.5" thickTop="1" thickBot="1">
      <c r="A203" s="663" t="s">
        <v>920</v>
      </c>
      <c r="B203" s="663" t="s">
        <v>233</v>
      </c>
      <c r="C203" s="664" t="s">
        <v>2278</v>
      </c>
      <c r="D203" s="647">
        <v>17399.305564383121</v>
      </c>
    </row>
    <row r="204" spans="1:4" ht="16.5" thickTop="1" thickBot="1">
      <c r="A204" s="663" t="s">
        <v>923</v>
      </c>
      <c r="B204" s="663" t="s">
        <v>92</v>
      </c>
      <c r="C204" s="664" t="s">
        <v>924</v>
      </c>
      <c r="D204" s="647">
        <v>168745.28856892639</v>
      </c>
    </row>
    <row r="205" spans="1:4" ht="16.5" thickTop="1" thickBot="1">
      <c r="A205" s="663" t="s">
        <v>921</v>
      </c>
      <c r="B205" s="663" t="s">
        <v>92</v>
      </c>
      <c r="C205" s="664" t="s">
        <v>922</v>
      </c>
      <c r="D205" s="647">
        <v>194061.13430736412</v>
      </c>
    </row>
    <row r="206" spans="1:4" ht="16.5" thickTop="1" thickBot="1">
      <c r="A206" s="663" t="s">
        <v>496</v>
      </c>
      <c r="B206" s="663" t="s">
        <v>144</v>
      </c>
      <c r="C206" s="664" t="s">
        <v>1916</v>
      </c>
      <c r="D206" s="647">
        <v>17123.041262414481</v>
      </c>
    </row>
    <row r="207" spans="1:4" ht="16.5" thickTop="1" thickBot="1">
      <c r="A207" s="663" t="s">
        <v>505</v>
      </c>
      <c r="B207" s="663" t="s">
        <v>144</v>
      </c>
      <c r="C207" s="664" t="s">
        <v>506</v>
      </c>
      <c r="D207" s="647">
        <v>17123.041262414481</v>
      </c>
    </row>
    <row r="208" spans="1:4" ht="16.5" thickTop="1" thickBot="1">
      <c r="A208" s="663" t="s">
        <v>507</v>
      </c>
      <c r="B208" s="663" t="s">
        <v>144</v>
      </c>
      <c r="C208" s="664" t="s">
        <v>508</v>
      </c>
      <c r="D208" s="647">
        <v>12100.282492106233</v>
      </c>
    </row>
    <row r="209" spans="1:4" ht="16.5" thickTop="1" thickBot="1">
      <c r="A209" s="663" t="s">
        <v>509</v>
      </c>
      <c r="B209" s="663" t="s">
        <v>233</v>
      </c>
      <c r="C209" s="664" t="s">
        <v>510</v>
      </c>
      <c r="D209" s="647">
        <v>12050.19895855627</v>
      </c>
    </row>
    <row r="210" spans="1:4" ht="16.5" thickTop="1" thickBot="1">
      <c r="A210" s="663" t="s">
        <v>512</v>
      </c>
      <c r="B210" s="663" t="s">
        <v>233</v>
      </c>
      <c r="C210" s="664" t="s">
        <v>1918</v>
      </c>
      <c r="D210" s="647">
        <v>8327.7351205229315</v>
      </c>
    </row>
    <row r="211" spans="1:4" ht="16.5" thickTop="1" thickBot="1">
      <c r="A211" s="663" t="s">
        <v>511</v>
      </c>
      <c r="B211" s="663" t="s">
        <v>233</v>
      </c>
      <c r="C211" s="664" t="s">
        <v>1917</v>
      </c>
      <c r="D211" s="647">
        <v>4308.6687665505051</v>
      </c>
    </row>
    <row r="212" spans="1:4" ht="16.5" thickTop="1" thickBot="1">
      <c r="A212" s="663" t="s">
        <v>519</v>
      </c>
      <c r="B212" s="663" t="s">
        <v>387</v>
      </c>
      <c r="C212" s="664" t="s">
        <v>520</v>
      </c>
      <c r="D212" s="647">
        <v>39953.762945633789</v>
      </c>
    </row>
    <row r="213" spans="1:4" ht="16.5" thickTop="1" thickBot="1">
      <c r="A213" s="663" t="s">
        <v>515</v>
      </c>
      <c r="B213" s="663" t="s">
        <v>387</v>
      </c>
      <c r="C213" s="664" t="s">
        <v>516</v>
      </c>
      <c r="D213" s="647">
        <v>49466.563646975163</v>
      </c>
    </row>
    <row r="214" spans="1:4" ht="16.5" thickTop="1" thickBot="1">
      <c r="A214" s="663" t="s">
        <v>513</v>
      </c>
      <c r="B214" s="663" t="s">
        <v>387</v>
      </c>
      <c r="C214" s="664" t="s">
        <v>514</v>
      </c>
      <c r="D214" s="647">
        <v>47564.003506706882</v>
      </c>
    </row>
    <row r="215" spans="1:4" ht="16.5" thickTop="1" thickBot="1">
      <c r="A215" s="663" t="s">
        <v>521</v>
      </c>
      <c r="B215" s="663" t="s">
        <v>387</v>
      </c>
      <c r="C215" s="664" t="s">
        <v>522</v>
      </c>
      <c r="D215" s="647">
        <v>63841.061018187684</v>
      </c>
    </row>
    <row r="216" spans="1:4" ht="16.5" thickTop="1" thickBot="1">
      <c r="A216" s="663" t="s">
        <v>525</v>
      </c>
      <c r="B216" s="663" t="s">
        <v>387</v>
      </c>
      <c r="C216" s="664" t="s">
        <v>526</v>
      </c>
      <c r="D216" s="647">
        <v>60881.924488584817</v>
      </c>
    </row>
    <row r="217" spans="1:4" ht="16.5" thickTop="1" thickBot="1">
      <c r="A217" s="663" t="s">
        <v>527</v>
      </c>
      <c r="B217" s="663" t="s">
        <v>387</v>
      </c>
      <c r="C217" s="664" t="s">
        <v>528</v>
      </c>
      <c r="D217" s="647">
        <v>60881.924488584817</v>
      </c>
    </row>
    <row r="218" spans="1:4" ht="16.5" thickTop="1" thickBot="1">
      <c r="A218" s="663" t="s">
        <v>529</v>
      </c>
      <c r="B218" s="663" t="s">
        <v>387</v>
      </c>
      <c r="C218" s="664" t="s">
        <v>530</v>
      </c>
      <c r="D218" s="647">
        <v>60881.924488584817</v>
      </c>
    </row>
    <row r="219" spans="1:4" ht="16.5" thickTop="1" thickBot="1">
      <c r="A219" s="663" t="s">
        <v>531</v>
      </c>
      <c r="B219" s="663" t="s">
        <v>387</v>
      </c>
      <c r="C219" s="664" t="s">
        <v>532</v>
      </c>
      <c r="D219" s="647">
        <v>60881.924488584817</v>
      </c>
    </row>
    <row r="220" spans="1:4" ht="16.5" thickTop="1" thickBot="1">
      <c r="A220" s="663" t="s">
        <v>523</v>
      </c>
      <c r="B220" s="663" t="s">
        <v>387</v>
      </c>
      <c r="C220" s="664" t="s">
        <v>524</v>
      </c>
      <c r="D220" s="647">
        <v>60881.924488584817</v>
      </c>
    </row>
    <row r="221" spans="1:4" ht="16.5" thickTop="1" thickBot="1">
      <c r="A221" s="663" t="s">
        <v>533</v>
      </c>
      <c r="B221" s="663" t="s">
        <v>387</v>
      </c>
      <c r="C221" s="664" t="s">
        <v>534</v>
      </c>
      <c r="D221" s="647">
        <v>37263.246631871603</v>
      </c>
    </row>
    <row r="222" spans="1:4" ht="16.5" thickTop="1" thickBot="1">
      <c r="A222" s="663" t="s">
        <v>540</v>
      </c>
      <c r="B222" s="663" t="s">
        <v>387</v>
      </c>
      <c r="C222" s="664" t="s">
        <v>541</v>
      </c>
      <c r="D222" s="647">
        <v>26635.841963755858</v>
      </c>
    </row>
    <row r="223" spans="1:4" ht="16.5" thickTop="1" thickBot="1">
      <c r="A223" s="663" t="s">
        <v>551</v>
      </c>
      <c r="B223" s="663" t="s">
        <v>387</v>
      </c>
      <c r="C223" s="664" t="s">
        <v>1856</v>
      </c>
      <c r="D223" s="647">
        <v>9703.0567153682059</v>
      </c>
    </row>
    <row r="224" spans="1:4" ht="16.5" thickTop="1" thickBot="1">
      <c r="A224" s="663" t="s">
        <v>535</v>
      </c>
      <c r="B224" s="663" t="s">
        <v>387</v>
      </c>
      <c r="C224" s="664" t="s">
        <v>2279</v>
      </c>
      <c r="D224" s="647">
        <v>48674.971791280877</v>
      </c>
    </row>
    <row r="225" spans="1:4" ht="16.5" thickTop="1" thickBot="1">
      <c r="A225" s="663" t="s">
        <v>536</v>
      </c>
      <c r="B225" s="663" t="s">
        <v>387</v>
      </c>
      <c r="C225" s="664" t="s">
        <v>2280</v>
      </c>
      <c r="D225" s="647">
        <v>47398.353937160864</v>
      </c>
    </row>
    <row r="226" spans="1:4" ht="16.5" thickTop="1" thickBot="1">
      <c r="A226" s="663" t="s">
        <v>537</v>
      </c>
      <c r="B226" s="663" t="s">
        <v>387</v>
      </c>
      <c r="C226" s="664" t="s">
        <v>1919</v>
      </c>
      <c r="D226" s="647">
        <v>58608.187164237876</v>
      </c>
    </row>
    <row r="227" spans="1:4" ht="16.5" thickTop="1" thickBot="1">
      <c r="A227" s="663" t="s">
        <v>538</v>
      </c>
      <c r="B227" s="663" t="s">
        <v>387</v>
      </c>
      <c r="C227" s="664" t="s">
        <v>2281</v>
      </c>
      <c r="D227" s="647">
        <v>48863.325245167427</v>
      </c>
    </row>
    <row r="228" spans="1:4" ht="16.5" thickTop="1" thickBot="1">
      <c r="A228" s="663" t="s">
        <v>539</v>
      </c>
      <c r="B228" s="663" t="s">
        <v>387</v>
      </c>
      <c r="C228" s="664" t="s">
        <v>2282</v>
      </c>
      <c r="D228" s="647">
        <v>44710.163296304469</v>
      </c>
    </row>
    <row r="229" spans="1:4" ht="16.5" thickTop="1" thickBot="1">
      <c r="A229" s="663" t="s">
        <v>542</v>
      </c>
      <c r="B229" s="663" t="s">
        <v>387</v>
      </c>
      <c r="C229" s="664" t="s">
        <v>543</v>
      </c>
      <c r="D229" s="647">
        <v>45661.443366438609</v>
      </c>
    </row>
    <row r="230" spans="1:4" ht="16.5" thickTop="1" thickBot="1">
      <c r="A230" s="663" t="s">
        <v>544</v>
      </c>
      <c r="B230" s="663" t="s">
        <v>387</v>
      </c>
      <c r="C230" s="664" t="s">
        <v>545</v>
      </c>
      <c r="D230" s="647">
        <v>34246.082524828962</v>
      </c>
    </row>
    <row r="231" spans="1:4" ht="16.5" thickTop="1" thickBot="1">
      <c r="A231" s="663" t="s">
        <v>517</v>
      </c>
      <c r="B231" s="663" t="s">
        <v>387</v>
      </c>
      <c r="C231" s="664" t="s">
        <v>518</v>
      </c>
      <c r="D231" s="647">
        <v>62784.48462885309</v>
      </c>
    </row>
    <row r="232" spans="1:4" ht="16.5" thickTop="1" thickBot="1">
      <c r="A232" s="663" t="s">
        <v>546</v>
      </c>
      <c r="B232" s="663" t="s">
        <v>387</v>
      </c>
      <c r="C232" s="664" t="s">
        <v>547</v>
      </c>
      <c r="D232" s="647">
        <v>37012.024456750973</v>
      </c>
    </row>
    <row r="233" spans="1:4" ht="16.5" thickTop="1" thickBot="1">
      <c r="A233" s="663" t="s">
        <v>548</v>
      </c>
      <c r="B233" s="663" t="s">
        <v>387</v>
      </c>
      <c r="C233" s="664" t="s">
        <v>549</v>
      </c>
      <c r="D233" s="647">
        <v>49086.051618921512</v>
      </c>
    </row>
    <row r="234" spans="1:4" ht="16.5" thickTop="1" thickBot="1">
      <c r="A234" s="663" t="s">
        <v>550</v>
      </c>
      <c r="B234" s="663" t="s">
        <v>387</v>
      </c>
      <c r="C234" s="664" t="s">
        <v>2283</v>
      </c>
      <c r="D234" s="647">
        <v>26635.841963755858</v>
      </c>
    </row>
    <row r="235" spans="1:4" ht="16.5" thickTop="1" thickBot="1">
      <c r="A235" s="663" t="s">
        <v>552</v>
      </c>
      <c r="B235" s="663" t="s">
        <v>144</v>
      </c>
      <c r="C235" s="664" t="s">
        <v>553</v>
      </c>
      <c r="D235" s="647">
        <v>1217.6384897716964</v>
      </c>
    </row>
    <row r="236" spans="1:4" ht="16.5" thickTop="1" thickBot="1">
      <c r="A236" s="663" t="s">
        <v>556</v>
      </c>
      <c r="B236" s="663" t="s">
        <v>387</v>
      </c>
      <c r="C236" s="664" t="s">
        <v>2284</v>
      </c>
      <c r="D236" s="647">
        <v>366421.92521340412</v>
      </c>
    </row>
    <row r="237" spans="1:4" ht="16.5" thickTop="1" thickBot="1">
      <c r="A237" s="663" t="s">
        <v>557</v>
      </c>
      <c r="B237" s="663" t="s">
        <v>387</v>
      </c>
      <c r="C237" s="664" t="s">
        <v>2285</v>
      </c>
      <c r="D237" s="647">
        <v>370396.67152080365</v>
      </c>
    </row>
    <row r="238" spans="1:4" ht="16.5" thickTop="1" thickBot="1">
      <c r="A238" s="663" t="s">
        <v>558</v>
      </c>
      <c r="B238" s="663" t="s">
        <v>387</v>
      </c>
      <c r="C238" s="664" t="s">
        <v>2286</v>
      </c>
      <c r="D238" s="647">
        <v>370396.67152080365</v>
      </c>
    </row>
    <row r="239" spans="1:4" ht="16.5" thickTop="1" thickBot="1">
      <c r="A239" s="663" t="s">
        <v>570</v>
      </c>
      <c r="B239" s="663" t="s">
        <v>571</v>
      </c>
      <c r="C239" s="664" t="s">
        <v>572</v>
      </c>
      <c r="D239" s="647">
        <v>280244.69289862242</v>
      </c>
    </row>
    <row r="240" spans="1:4" ht="16.5" thickTop="1" thickBot="1">
      <c r="A240" s="663" t="s">
        <v>559</v>
      </c>
      <c r="B240" s="663" t="s">
        <v>387</v>
      </c>
      <c r="C240" s="664" t="s">
        <v>1920</v>
      </c>
      <c r="D240" s="647">
        <v>276537.22089116339</v>
      </c>
    </row>
    <row r="241" spans="1:4" ht="16.5" thickTop="1" thickBot="1">
      <c r="A241" s="663" t="s">
        <v>560</v>
      </c>
      <c r="B241" s="663" t="s">
        <v>387</v>
      </c>
      <c r="C241" s="664" t="s">
        <v>2011</v>
      </c>
      <c r="D241" s="647">
        <v>274584.60629435559</v>
      </c>
    </row>
    <row r="242" spans="1:4" ht="16.5" thickTop="1" thickBot="1">
      <c r="A242" s="665" t="s">
        <v>2013</v>
      </c>
      <c r="B242" s="663" t="s">
        <v>387</v>
      </c>
      <c r="C242" s="664" t="s">
        <v>2012</v>
      </c>
      <c r="D242" s="647">
        <v>410889.3995274374</v>
      </c>
    </row>
    <row r="243" spans="1:4" ht="16.5" thickTop="1" thickBot="1">
      <c r="A243" s="663" t="s">
        <v>561</v>
      </c>
      <c r="B243" s="663" t="s">
        <v>387</v>
      </c>
      <c r="C243" s="664" t="s">
        <v>562</v>
      </c>
      <c r="D243" s="647">
        <v>410889.3995274374</v>
      </c>
    </row>
    <row r="244" spans="1:4" ht="16.5" thickTop="1" thickBot="1">
      <c r="A244" s="663" t="s">
        <v>563</v>
      </c>
      <c r="B244" s="663" t="s">
        <v>387</v>
      </c>
      <c r="C244" s="664" t="s">
        <v>564</v>
      </c>
      <c r="D244" s="647">
        <v>406757.00125240127</v>
      </c>
    </row>
    <row r="245" spans="1:4" ht="16.5" thickTop="1" thickBot="1">
      <c r="A245" s="663" t="s">
        <v>565</v>
      </c>
      <c r="B245" s="663" t="s">
        <v>387</v>
      </c>
      <c r="C245" s="664" t="s">
        <v>566</v>
      </c>
      <c r="D245" s="647">
        <v>388122.26861472824</v>
      </c>
    </row>
    <row r="246" spans="1:4" ht="16.5" thickTop="1" thickBot="1">
      <c r="A246" s="663" t="s">
        <v>567</v>
      </c>
      <c r="B246" s="663" t="s">
        <v>387</v>
      </c>
      <c r="C246" s="664" t="s">
        <v>2014</v>
      </c>
      <c r="D246" s="647">
        <v>280901.98910510074</v>
      </c>
    </row>
    <row r="247" spans="1:4" ht="16.5" thickTop="1" thickBot="1">
      <c r="A247" s="663" t="s">
        <v>568</v>
      </c>
      <c r="B247" s="663" t="s">
        <v>387</v>
      </c>
      <c r="C247" s="664" t="s">
        <v>569</v>
      </c>
      <c r="D247" s="647">
        <v>281607.44175400288</v>
      </c>
    </row>
    <row r="248" spans="1:4" ht="16.5" thickTop="1" thickBot="1">
      <c r="A248" s="663" t="s">
        <v>573</v>
      </c>
      <c r="B248" s="663" t="s">
        <v>387</v>
      </c>
      <c r="C248" s="664" t="s">
        <v>574</v>
      </c>
      <c r="D248" s="647">
        <v>277810.29205616657</v>
      </c>
    </row>
    <row r="249" spans="1:4" ht="16.5" thickTop="1" thickBot="1">
      <c r="A249" s="663" t="s">
        <v>575</v>
      </c>
      <c r="B249" s="663" t="s">
        <v>387</v>
      </c>
      <c r="C249" s="664" t="s">
        <v>576</v>
      </c>
      <c r="D249" s="647">
        <v>286285.82254296995</v>
      </c>
    </row>
    <row r="250" spans="1:4" ht="16.5" thickTop="1" thickBot="1">
      <c r="A250" s="663" t="s">
        <v>577</v>
      </c>
      <c r="B250" s="663" t="s">
        <v>387</v>
      </c>
      <c r="C250" s="664" t="s">
        <v>578</v>
      </c>
      <c r="D250" s="647">
        <v>225620.08545252908</v>
      </c>
    </row>
    <row r="251" spans="1:4" ht="16.5" thickTop="1" thickBot="1">
      <c r="A251" s="663" t="s">
        <v>579</v>
      </c>
      <c r="B251" s="663" t="s">
        <v>387</v>
      </c>
      <c r="C251" s="664" t="s">
        <v>580</v>
      </c>
      <c r="D251" s="647">
        <v>241889.73680154167</v>
      </c>
    </row>
    <row r="252" spans="1:4" ht="16.5" thickTop="1" thickBot="1">
      <c r="A252" s="663" t="s">
        <v>581</v>
      </c>
      <c r="B252" s="663" t="s">
        <v>387</v>
      </c>
      <c r="C252" s="664" t="s">
        <v>2287</v>
      </c>
      <c r="D252" s="647">
        <v>347790.30189746822</v>
      </c>
    </row>
    <row r="253" spans="1:4" ht="16.5" thickTop="1" thickBot="1">
      <c r="A253" s="663" t="s">
        <v>582</v>
      </c>
      <c r="B253" s="663" t="s">
        <v>387</v>
      </c>
      <c r="C253" s="664" t="s">
        <v>2288</v>
      </c>
      <c r="D253" s="647">
        <v>193014.16219087617</v>
      </c>
    </row>
    <row r="254" spans="1:4" ht="16.5" thickTop="1" thickBot="1">
      <c r="A254" s="663" t="s">
        <v>584</v>
      </c>
      <c r="B254" s="663" t="s">
        <v>233</v>
      </c>
      <c r="C254" s="664" t="s">
        <v>1921</v>
      </c>
      <c r="D254" s="647">
        <v>17337.473779996497</v>
      </c>
    </row>
    <row r="255" spans="1:4" ht="16.5" thickTop="1" thickBot="1">
      <c r="A255" s="663" t="s">
        <v>583</v>
      </c>
      <c r="B255" s="663" t="s">
        <v>387</v>
      </c>
      <c r="C255" s="664" t="s">
        <v>2289</v>
      </c>
      <c r="D255" s="647">
        <v>307671.97172214749</v>
      </c>
    </row>
    <row r="256" spans="1:4" ht="16.5" thickTop="1" thickBot="1">
      <c r="A256" s="663" t="s">
        <v>554</v>
      </c>
      <c r="B256" s="663" t="s">
        <v>387</v>
      </c>
      <c r="C256" s="664" t="s">
        <v>555</v>
      </c>
      <c r="D256" s="647">
        <v>302128.54148753214</v>
      </c>
    </row>
    <row r="257" spans="1:4" ht="16.5" thickTop="1" thickBot="1">
      <c r="A257" s="663" t="s">
        <v>585</v>
      </c>
      <c r="B257" s="663" t="s">
        <v>387</v>
      </c>
      <c r="C257" s="664" t="s">
        <v>586</v>
      </c>
      <c r="D257" s="647">
        <v>476971.44665322866</v>
      </c>
    </row>
    <row r="258" spans="1:4" ht="16.5" thickTop="1" thickBot="1">
      <c r="A258" s="663" t="s">
        <v>587</v>
      </c>
      <c r="B258" s="663" t="s">
        <v>387</v>
      </c>
      <c r="C258" s="664" t="s">
        <v>588</v>
      </c>
      <c r="D258" s="647">
        <v>495499.71883524529</v>
      </c>
    </row>
    <row r="259" spans="1:4" ht="16.5" thickTop="1" thickBot="1">
      <c r="A259" s="663" t="s">
        <v>497</v>
      </c>
      <c r="B259" s="663" t="s">
        <v>387</v>
      </c>
      <c r="C259" s="664" t="s">
        <v>498</v>
      </c>
      <c r="D259" s="647">
        <v>476971.44665322866</v>
      </c>
    </row>
    <row r="260" spans="1:4" ht="16.5" thickTop="1" thickBot="1">
      <c r="A260" s="663" t="s">
        <v>1669</v>
      </c>
      <c r="B260" s="663" t="s">
        <v>387</v>
      </c>
      <c r="C260" s="664" t="s">
        <v>1670</v>
      </c>
      <c r="D260" s="647">
        <v>520155.75671703793</v>
      </c>
    </row>
    <row r="261" spans="1:4" ht="16.5" thickTop="1" thickBot="1">
      <c r="A261" s="663" t="s">
        <v>499</v>
      </c>
      <c r="B261" s="663" t="s">
        <v>377</v>
      </c>
      <c r="C261" s="664" t="s">
        <v>500</v>
      </c>
      <c r="D261" s="647">
        <v>2461.6338118574226</v>
      </c>
    </row>
    <row r="262" spans="1:4" ht="31.5" thickTop="1" thickBot="1">
      <c r="A262" s="663" t="s">
        <v>589</v>
      </c>
      <c r="B262" s="663" t="s">
        <v>377</v>
      </c>
      <c r="C262" s="664" t="s">
        <v>2290</v>
      </c>
      <c r="D262" s="647">
        <v>2074.4607063872463</v>
      </c>
    </row>
    <row r="263" spans="1:4" ht="16.5" thickTop="1" thickBot="1">
      <c r="A263" s="663" t="s">
        <v>590</v>
      </c>
      <c r="B263" s="663" t="s">
        <v>233</v>
      </c>
      <c r="C263" s="664" t="s">
        <v>2291</v>
      </c>
      <c r="D263" s="647">
        <v>59496.983788888319</v>
      </c>
    </row>
    <row r="264" spans="1:4" ht="16.5" thickTop="1" thickBot="1">
      <c r="A264" s="663" t="s">
        <v>591</v>
      </c>
      <c r="B264" s="663" t="s">
        <v>377</v>
      </c>
      <c r="C264" s="664" t="s">
        <v>2292</v>
      </c>
      <c r="D264" s="647">
        <v>12669.503854836343</v>
      </c>
    </row>
    <row r="265" spans="1:4" ht="16.5" thickTop="1" thickBot="1">
      <c r="A265" s="663" t="s">
        <v>592</v>
      </c>
      <c r="B265" s="663" t="s">
        <v>144</v>
      </c>
      <c r="C265" s="664" t="s">
        <v>2293</v>
      </c>
      <c r="D265" s="647">
        <v>11986.128883690137</v>
      </c>
    </row>
    <row r="266" spans="1:4" ht="16.5" thickTop="1" thickBot="1">
      <c r="A266" s="663" t="s">
        <v>593</v>
      </c>
      <c r="B266" s="663" t="s">
        <v>92</v>
      </c>
      <c r="C266" s="664" t="s">
        <v>2294</v>
      </c>
      <c r="D266" s="647">
        <v>79907.525891267578</v>
      </c>
    </row>
    <row r="267" spans="1:4" ht="16.5" thickTop="1" thickBot="1">
      <c r="A267" s="663" t="s">
        <v>594</v>
      </c>
      <c r="B267" s="663" t="s">
        <v>92</v>
      </c>
      <c r="C267" s="664" t="s">
        <v>2295</v>
      </c>
      <c r="D267" s="647">
        <v>119861.28883690135</v>
      </c>
    </row>
    <row r="268" spans="1:4" ht="16.5" thickTop="1" thickBot="1">
      <c r="A268" s="663" t="s">
        <v>595</v>
      </c>
      <c r="B268" s="663" t="s">
        <v>92</v>
      </c>
      <c r="C268" s="664" t="s">
        <v>2296</v>
      </c>
      <c r="D268" s="647">
        <v>136984.33009931585</v>
      </c>
    </row>
    <row r="269" spans="1:4" ht="16.5" thickTop="1" thickBot="1">
      <c r="A269" s="663" t="s">
        <v>596</v>
      </c>
      <c r="B269" s="663" t="s">
        <v>377</v>
      </c>
      <c r="C269" s="664" t="s">
        <v>597</v>
      </c>
      <c r="D269" s="647">
        <v>74199.845470462737</v>
      </c>
    </row>
    <row r="270" spans="1:4" ht="16.5" thickTop="1" thickBot="1">
      <c r="A270" s="663" t="s">
        <v>599</v>
      </c>
      <c r="B270" s="663" t="s">
        <v>144</v>
      </c>
      <c r="C270" s="664" t="s">
        <v>600</v>
      </c>
      <c r="D270" s="647">
        <v>211689.57273770004</v>
      </c>
    </row>
    <row r="271" spans="1:4" ht="16.5" thickTop="1" thickBot="1">
      <c r="A271" s="663" t="s">
        <v>601</v>
      </c>
      <c r="B271" s="663" t="s">
        <v>387</v>
      </c>
      <c r="C271" s="664" t="s">
        <v>1922</v>
      </c>
      <c r="D271" s="647">
        <v>36529.154693150886</v>
      </c>
    </row>
    <row r="272" spans="1:4" ht="16.5" thickTop="1" thickBot="1">
      <c r="A272" s="663" t="s">
        <v>598</v>
      </c>
      <c r="B272" s="663" t="s">
        <v>387</v>
      </c>
      <c r="C272" s="664" t="s">
        <v>2297</v>
      </c>
      <c r="D272" s="647">
        <v>36529.154693150886</v>
      </c>
    </row>
    <row r="273" spans="1:4" ht="16.5" thickTop="1" thickBot="1">
      <c r="A273" s="663" t="s">
        <v>602</v>
      </c>
      <c r="B273" s="663" t="s">
        <v>387</v>
      </c>
      <c r="C273" s="664" t="s">
        <v>2298</v>
      </c>
      <c r="D273" s="647">
        <v>36529.154693150886</v>
      </c>
    </row>
    <row r="274" spans="1:4" ht="16.5" thickTop="1" thickBot="1">
      <c r="A274" s="663" t="s">
        <v>603</v>
      </c>
      <c r="B274" s="663" t="s">
        <v>144</v>
      </c>
      <c r="C274" s="664" t="s">
        <v>2299</v>
      </c>
      <c r="D274" s="647">
        <v>49684.328842495466</v>
      </c>
    </row>
    <row r="275" spans="1:4" ht="16.5" thickTop="1" thickBot="1">
      <c r="A275" s="663" t="s">
        <v>604</v>
      </c>
      <c r="B275" s="663" t="s">
        <v>144</v>
      </c>
      <c r="C275" s="664" t="s">
        <v>2300</v>
      </c>
      <c r="D275" s="647">
        <v>41983.25787190866</v>
      </c>
    </row>
    <row r="276" spans="1:4" ht="16.5" thickTop="1" thickBot="1">
      <c r="A276" s="663" t="s">
        <v>605</v>
      </c>
      <c r="B276" s="663" t="s">
        <v>606</v>
      </c>
      <c r="C276" s="664" t="s">
        <v>2301</v>
      </c>
      <c r="D276" s="647">
        <v>92565.800709333605</v>
      </c>
    </row>
    <row r="277" spans="1:4" ht="16.5" thickTop="1" thickBot="1">
      <c r="A277" s="663" t="s">
        <v>607</v>
      </c>
      <c r="B277" s="663" t="s">
        <v>606</v>
      </c>
      <c r="C277" s="664" t="s">
        <v>1923</v>
      </c>
      <c r="D277" s="647">
        <v>54780.273979478792</v>
      </c>
    </row>
    <row r="278" spans="1:4" ht="16.5" thickTop="1" thickBot="1">
      <c r="A278" s="663" t="s">
        <v>608</v>
      </c>
      <c r="B278" s="663" t="s">
        <v>606</v>
      </c>
      <c r="C278" s="664" t="s">
        <v>609</v>
      </c>
      <c r="D278" s="647">
        <v>79945.577094072927</v>
      </c>
    </row>
    <row r="279" spans="1:4" ht="16.5" thickTop="1" thickBot="1">
      <c r="A279" s="663" t="s">
        <v>501</v>
      </c>
      <c r="B279" s="663" t="s">
        <v>141</v>
      </c>
      <c r="C279" s="664" t="s">
        <v>502</v>
      </c>
      <c r="D279" s="647">
        <v>55421.576886014867</v>
      </c>
    </row>
    <row r="280" spans="1:4" ht="16.5" thickTop="1" thickBot="1">
      <c r="A280" s="663" t="s">
        <v>503</v>
      </c>
      <c r="B280" s="663" t="s">
        <v>141</v>
      </c>
      <c r="C280" s="664" t="s">
        <v>504</v>
      </c>
      <c r="D280" s="647">
        <v>57893.675974172911</v>
      </c>
    </row>
    <row r="281" spans="1:4" ht="16.5" thickTop="1" thickBot="1">
      <c r="A281" s="663" t="s">
        <v>610</v>
      </c>
      <c r="B281" s="663" t="s">
        <v>92</v>
      </c>
      <c r="C281" s="664" t="s">
        <v>2302</v>
      </c>
      <c r="D281" s="647">
        <v>64537.519848489399</v>
      </c>
    </row>
    <row r="282" spans="1:4" ht="16.5" thickTop="1" thickBot="1">
      <c r="A282" s="663" t="s">
        <v>611</v>
      </c>
      <c r="B282" s="663" t="s">
        <v>377</v>
      </c>
      <c r="C282" s="664" t="s">
        <v>2303</v>
      </c>
      <c r="D282" s="647">
        <v>9671.0937050116972</v>
      </c>
    </row>
    <row r="283" spans="1:4" ht="16.5" thickTop="1" thickBot="1">
      <c r="A283" s="663" t="s">
        <v>612</v>
      </c>
      <c r="B283" s="663" t="s">
        <v>144</v>
      </c>
      <c r="C283" s="664" t="s">
        <v>2304</v>
      </c>
      <c r="D283" s="647">
        <v>4048.8811773313346</v>
      </c>
    </row>
    <row r="284" spans="1:4" ht="16.5" thickTop="1" thickBot="1">
      <c r="A284" s="663" t="s">
        <v>613</v>
      </c>
      <c r="B284" s="663" t="s">
        <v>92</v>
      </c>
      <c r="C284" s="664" t="s">
        <v>614</v>
      </c>
      <c r="D284" s="647">
        <v>19025.601402682758</v>
      </c>
    </row>
    <row r="285" spans="1:4" ht="16.5" thickTop="1" thickBot="1">
      <c r="A285" s="663" t="s">
        <v>615</v>
      </c>
      <c r="B285" s="663" t="s">
        <v>92</v>
      </c>
      <c r="C285" s="664" t="s">
        <v>2305</v>
      </c>
      <c r="D285" s="647">
        <v>83237.006136737051</v>
      </c>
    </row>
    <row r="286" spans="1:4" ht="16.5" thickTop="1" thickBot="1">
      <c r="A286" s="663" t="s">
        <v>616</v>
      </c>
      <c r="B286" s="663" t="s">
        <v>92</v>
      </c>
      <c r="C286" s="664" t="s">
        <v>617</v>
      </c>
      <c r="D286" s="647">
        <v>125568.96925770618</v>
      </c>
    </row>
    <row r="287" spans="1:4" ht="16.5" thickTop="1" thickBot="1">
      <c r="A287" s="663" t="s">
        <v>620</v>
      </c>
      <c r="B287" s="663" t="s">
        <v>92</v>
      </c>
      <c r="C287" s="664" t="s">
        <v>621</v>
      </c>
      <c r="D287" s="647">
        <v>30781.61090558712</v>
      </c>
    </row>
    <row r="288" spans="1:4" ht="16.5" thickTop="1" thickBot="1">
      <c r="A288" s="663" t="s">
        <v>618</v>
      </c>
      <c r="B288" s="663" t="s">
        <v>92</v>
      </c>
      <c r="C288" s="664" t="s">
        <v>2306</v>
      </c>
      <c r="D288" s="647">
        <v>32784.554652194682</v>
      </c>
    </row>
    <row r="289" spans="1:4" ht="16.5" thickTop="1" thickBot="1">
      <c r="A289" s="663" t="s">
        <v>619</v>
      </c>
      <c r="B289" s="663" t="s">
        <v>92</v>
      </c>
      <c r="C289" s="664" t="s">
        <v>2307</v>
      </c>
      <c r="D289" s="647">
        <v>148399.69094092547</v>
      </c>
    </row>
    <row r="290" spans="1:4" ht="16.5" thickTop="1" thickBot="1">
      <c r="A290" s="663" t="s">
        <v>622</v>
      </c>
      <c r="B290" s="663" t="s">
        <v>454</v>
      </c>
      <c r="C290" s="664" t="s">
        <v>623</v>
      </c>
      <c r="D290" s="647">
        <v>2354.7932342774147</v>
      </c>
    </row>
    <row r="291" spans="1:4" ht="16.5" thickTop="1" thickBot="1">
      <c r="A291" s="663" t="s">
        <v>624</v>
      </c>
      <c r="B291" s="663" t="s">
        <v>422</v>
      </c>
      <c r="C291" s="664" t="s">
        <v>1924</v>
      </c>
      <c r="D291" s="647">
        <v>80737.034369055138</v>
      </c>
    </row>
    <row r="292" spans="1:4" ht="16.5" thickTop="1" thickBot="1">
      <c r="A292" s="663" t="s">
        <v>625</v>
      </c>
      <c r="B292" s="663" t="s">
        <v>377</v>
      </c>
      <c r="C292" s="664" t="s">
        <v>2308</v>
      </c>
      <c r="D292" s="647">
        <v>3350.7982157224842</v>
      </c>
    </row>
    <row r="293" spans="1:4" ht="16.5" thickTop="1" thickBot="1">
      <c r="A293" s="663" t="s">
        <v>626</v>
      </c>
      <c r="B293" s="663" t="s">
        <v>377</v>
      </c>
      <c r="C293" s="664" t="s">
        <v>1925</v>
      </c>
      <c r="D293" s="647">
        <v>4828.697636000883</v>
      </c>
    </row>
    <row r="294" spans="1:4" ht="16.5" thickTop="1" thickBot="1">
      <c r="A294" s="663" t="s">
        <v>627</v>
      </c>
      <c r="B294" s="663" t="s">
        <v>92</v>
      </c>
      <c r="C294" s="664" t="s">
        <v>628</v>
      </c>
      <c r="D294" s="647">
        <v>1614.7406873811021</v>
      </c>
    </row>
    <row r="295" spans="1:4" ht="16.5" thickTop="1" thickBot="1">
      <c r="A295" s="663" t="s">
        <v>633</v>
      </c>
      <c r="B295" s="663" t="s">
        <v>92</v>
      </c>
      <c r="C295" s="664" t="s">
        <v>1926</v>
      </c>
      <c r="D295" s="647">
        <v>74496.644852344602</v>
      </c>
    </row>
    <row r="296" spans="1:4" ht="16.5" thickTop="1" thickBot="1">
      <c r="A296" s="663" t="s">
        <v>629</v>
      </c>
      <c r="B296" s="663" t="s">
        <v>92</v>
      </c>
      <c r="C296" s="664" t="s">
        <v>630</v>
      </c>
      <c r="D296" s="647">
        <v>74496.644852344602</v>
      </c>
    </row>
    <row r="297" spans="1:4" ht="16.5" thickTop="1" thickBot="1">
      <c r="A297" s="663" t="s">
        <v>631</v>
      </c>
      <c r="B297" s="663" t="s">
        <v>92</v>
      </c>
      <c r="C297" s="664" t="s">
        <v>632</v>
      </c>
      <c r="D297" s="647">
        <v>74526.493263743207</v>
      </c>
    </row>
    <row r="298" spans="1:4" ht="16.5" thickTop="1" thickBot="1">
      <c r="A298" s="663" t="s">
        <v>646</v>
      </c>
      <c r="B298" s="663" t="s">
        <v>144</v>
      </c>
      <c r="C298" s="664" t="s">
        <v>647</v>
      </c>
      <c r="D298" s="647">
        <v>6105.4049860994255</v>
      </c>
    </row>
    <row r="299" spans="1:4" ht="16.5" thickTop="1" thickBot="1">
      <c r="A299" s="663" t="s">
        <v>634</v>
      </c>
      <c r="B299" s="663" t="s">
        <v>377</v>
      </c>
      <c r="C299" s="664" t="s">
        <v>635</v>
      </c>
      <c r="D299" s="647">
        <v>42209.626581086464</v>
      </c>
    </row>
    <row r="300" spans="1:4" ht="16.5" thickTop="1" thickBot="1">
      <c r="A300" s="663" t="s">
        <v>650</v>
      </c>
      <c r="B300" s="663" t="s">
        <v>377</v>
      </c>
      <c r="C300" s="664" t="s">
        <v>651</v>
      </c>
      <c r="D300" s="647">
        <v>23443.494734344476</v>
      </c>
    </row>
    <row r="301" spans="1:4" ht="31.5" thickTop="1" thickBot="1">
      <c r="A301" s="663" t="s">
        <v>652</v>
      </c>
      <c r="B301" s="663" t="s">
        <v>92</v>
      </c>
      <c r="C301" s="664" t="s">
        <v>2309</v>
      </c>
      <c r="D301" s="647">
        <v>251137.93851541236</v>
      </c>
    </row>
    <row r="302" spans="1:4" ht="31.5" thickTop="1" thickBot="1">
      <c r="A302" s="663" t="s">
        <v>653</v>
      </c>
      <c r="B302" s="663" t="s">
        <v>92</v>
      </c>
      <c r="C302" s="664" t="s">
        <v>2310</v>
      </c>
      <c r="D302" s="647">
        <v>211184.1755697786</v>
      </c>
    </row>
    <row r="303" spans="1:4" ht="31.5" thickTop="1" thickBot="1">
      <c r="A303" s="663" t="s">
        <v>654</v>
      </c>
      <c r="B303" s="663" t="s">
        <v>92</v>
      </c>
      <c r="C303" s="664" t="s">
        <v>2311</v>
      </c>
      <c r="D303" s="647">
        <v>285384.02104024135</v>
      </c>
    </row>
    <row r="304" spans="1:4" ht="31.5" thickTop="1" thickBot="1">
      <c r="A304" s="663" t="s">
        <v>655</v>
      </c>
      <c r="B304" s="663" t="s">
        <v>92</v>
      </c>
      <c r="C304" s="664" t="s">
        <v>2312</v>
      </c>
      <c r="D304" s="647">
        <v>489796.99272970227</v>
      </c>
    </row>
    <row r="305" spans="1:4" ht="31.5" thickTop="1" thickBot="1">
      <c r="A305" s="663" t="s">
        <v>656</v>
      </c>
      <c r="B305" s="663" t="s">
        <v>92</v>
      </c>
      <c r="C305" s="664" t="s">
        <v>2313</v>
      </c>
      <c r="D305" s="647">
        <v>199768.81472816892</v>
      </c>
    </row>
    <row r="306" spans="1:4" ht="31.5" thickTop="1" thickBot="1">
      <c r="A306" s="663" t="s">
        <v>657</v>
      </c>
      <c r="B306" s="663" t="s">
        <v>233</v>
      </c>
      <c r="C306" s="664" t="s">
        <v>2314</v>
      </c>
      <c r="D306" s="647">
        <v>691837.59262475639</v>
      </c>
    </row>
    <row r="307" spans="1:4" ht="16.5" thickTop="1" thickBot="1">
      <c r="A307" s="663" t="s">
        <v>658</v>
      </c>
      <c r="B307" s="663" t="s">
        <v>92</v>
      </c>
      <c r="C307" s="664" t="s">
        <v>659</v>
      </c>
      <c r="D307" s="647">
        <v>359760.07745904941</v>
      </c>
    </row>
    <row r="308" spans="1:4" ht="16.5" thickTop="1" thickBot="1">
      <c r="A308" s="663" t="s">
        <v>636</v>
      </c>
      <c r="B308" s="663" t="s">
        <v>377</v>
      </c>
      <c r="C308" s="664" t="s">
        <v>637</v>
      </c>
      <c r="D308" s="647">
        <v>25456.254676789529</v>
      </c>
    </row>
    <row r="309" spans="1:4" ht="16.5" thickTop="1" thickBot="1">
      <c r="A309" s="663" t="s">
        <v>642</v>
      </c>
      <c r="B309" s="663" t="s">
        <v>377</v>
      </c>
      <c r="C309" s="664" t="s">
        <v>643</v>
      </c>
      <c r="D309" s="647">
        <v>6033.1450421333857</v>
      </c>
    </row>
    <row r="310" spans="1:4" ht="16.5" thickTop="1" thickBot="1">
      <c r="A310" s="663" t="s">
        <v>640</v>
      </c>
      <c r="B310" s="663" t="s">
        <v>377</v>
      </c>
      <c r="C310" s="664" t="s">
        <v>641</v>
      </c>
      <c r="D310" s="647">
        <v>16494.435392069841</v>
      </c>
    </row>
    <row r="311" spans="1:4" ht="16.5" thickTop="1" thickBot="1">
      <c r="A311" s="663" t="s">
        <v>638</v>
      </c>
      <c r="B311" s="663" t="s">
        <v>377</v>
      </c>
      <c r="C311" s="664" t="s">
        <v>639</v>
      </c>
      <c r="D311" s="647">
        <v>106581.32776059542</v>
      </c>
    </row>
    <row r="312" spans="1:4" ht="16.5" thickTop="1" thickBot="1">
      <c r="A312" s="663" t="s">
        <v>644</v>
      </c>
      <c r="B312" s="663" t="s">
        <v>377</v>
      </c>
      <c r="C312" s="664" t="s">
        <v>645</v>
      </c>
      <c r="D312" s="647">
        <v>16130.663457774281</v>
      </c>
    </row>
    <row r="313" spans="1:4" ht="16.5" thickTop="1" thickBot="1">
      <c r="A313" s="663" t="s">
        <v>660</v>
      </c>
      <c r="B313" s="663" t="s">
        <v>377</v>
      </c>
      <c r="C313" s="664" t="s">
        <v>661</v>
      </c>
      <c r="D313" s="647">
        <v>12175.226456406335</v>
      </c>
    </row>
    <row r="314" spans="1:4" ht="16.5" thickTop="1" thickBot="1">
      <c r="A314" s="663" t="s">
        <v>662</v>
      </c>
      <c r="B314" s="663" t="s">
        <v>377</v>
      </c>
      <c r="C314" s="664" t="s">
        <v>663</v>
      </c>
      <c r="D314" s="647">
        <v>12143.345502254118</v>
      </c>
    </row>
    <row r="315" spans="1:4" ht="16.5" thickTop="1" thickBot="1">
      <c r="A315" s="663" t="s">
        <v>667</v>
      </c>
      <c r="B315" s="663" t="s">
        <v>377</v>
      </c>
      <c r="C315" s="664" t="s">
        <v>2315</v>
      </c>
      <c r="D315" s="647">
        <v>9615.2716519288242</v>
      </c>
    </row>
    <row r="316" spans="1:4" ht="16.5" thickTop="1" thickBot="1">
      <c r="A316" s="663" t="s">
        <v>664</v>
      </c>
      <c r="B316" s="663" t="s">
        <v>92</v>
      </c>
      <c r="C316" s="664" t="s">
        <v>2316</v>
      </c>
      <c r="D316" s="647">
        <v>30407.834201733564</v>
      </c>
    </row>
    <row r="317" spans="1:4" ht="16.5" thickTop="1" thickBot="1">
      <c r="A317" s="663" t="s">
        <v>665</v>
      </c>
      <c r="B317" s="663" t="s">
        <v>377</v>
      </c>
      <c r="C317" s="664" t="s">
        <v>666</v>
      </c>
      <c r="D317" s="647">
        <v>22507.000965650437</v>
      </c>
    </row>
    <row r="318" spans="1:4" ht="16.5" thickTop="1" thickBot="1">
      <c r="A318" s="663" t="s">
        <v>668</v>
      </c>
      <c r="B318" s="663" t="s">
        <v>606</v>
      </c>
      <c r="C318" s="664" t="s">
        <v>2317</v>
      </c>
      <c r="D318" s="647">
        <v>17348.684895050297</v>
      </c>
    </row>
    <row r="319" spans="1:4" ht="16.5" thickTop="1" thickBot="1">
      <c r="A319" s="663" t="s">
        <v>669</v>
      </c>
      <c r="B319" s="663" t="s">
        <v>92</v>
      </c>
      <c r="C319" s="664" t="s">
        <v>2318</v>
      </c>
      <c r="D319" s="647">
        <v>12714.809417412886</v>
      </c>
    </row>
    <row r="320" spans="1:4" ht="16.5" thickTop="1" thickBot="1">
      <c r="A320" s="663" t="s">
        <v>673</v>
      </c>
      <c r="B320" s="663" t="s">
        <v>92</v>
      </c>
      <c r="C320" s="664" t="s">
        <v>2319</v>
      </c>
      <c r="D320" s="647">
        <v>248854.86634709043</v>
      </c>
    </row>
    <row r="321" spans="1:4" ht="16.5" thickTop="1" thickBot="1">
      <c r="A321" s="663" t="s">
        <v>674</v>
      </c>
      <c r="B321" s="663" t="s">
        <v>92</v>
      </c>
      <c r="C321" s="664" t="s">
        <v>2320</v>
      </c>
      <c r="D321" s="647">
        <v>319630.10356507031</v>
      </c>
    </row>
    <row r="322" spans="1:4" ht="16.5" thickTop="1" thickBot="1">
      <c r="A322" s="663" t="s">
        <v>672</v>
      </c>
      <c r="B322" s="663" t="s">
        <v>92</v>
      </c>
      <c r="C322" s="664" t="s">
        <v>2321</v>
      </c>
      <c r="D322" s="647">
        <v>293374.77362936805</v>
      </c>
    </row>
    <row r="323" spans="1:4" ht="31.5" thickTop="1" thickBot="1">
      <c r="A323" s="663" t="s">
        <v>671</v>
      </c>
      <c r="B323" s="663" t="s">
        <v>92</v>
      </c>
      <c r="C323" s="664" t="s">
        <v>2322</v>
      </c>
      <c r="D323" s="647">
        <v>152814.00970389182</v>
      </c>
    </row>
    <row r="324" spans="1:4" ht="16.5" thickTop="1" thickBot="1">
      <c r="A324" s="663" t="s">
        <v>675</v>
      </c>
      <c r="B324" s="663" t="s">
        <v>92</v>
      </c>
      <c r="C324" s="664" t="s">
        <v>676</v>
      </c>
      <c r="D324" s="647">
        <v>185462.75307939143</v>
      </c>
    </row>
    <row r="325" spans="1:4" ht="16.5" thickTop="1" thickBot="1">
      <c r="A325" s="663" t="s">
        <v>678</v>
      </c>
      <c r="B325" s="663" t="s">
        <v>92</v>
      </c>
      <c r="C325" s="664" t="s">
        <v>679</v>
      </c>
      <c r="D325" s="647">
        <v>16924.413983770472</v>
      </c>
    </row>
    <row r="326" spans="1:4" ht="16.5" thickTop="1" thickBot="1">
      <c r="A326" s="663" t="s">
        <v>670</v>
      </c>
      <c r="B326" s="663" t="s">
        <v>92</v>
      </c>
      <c r="C326" s="664" t="s">
        <v>2323</v>
      </c>
      <c r="D326" s="647">
        <v>19697.205132197458</v>
      </c>
    </row>
    <row r="327" spans="1:4" ht="16.5" thickTop="1" thickBot="1">
      <c r="A327" s="663" t="s">
        <v>677</v>
      </c>
      <c r="B327" s="663" t="s">
        <v>92</v>
      </c>
      <c r="C327" s="664" t="s">
        <v>2324</v>
      </c>
      <c r="D327" s="647">
        <v>17232.433126171858</v>
      </c>
    </row>
    <row r="328" spans="1:4" ht="16.5" thickTop="1" thickBot="1">
      <c r="A328" s="663" t="s">
        <v>680</v>
      </c>
      <c r="B328" s="663" t="s">
        <v>92</v>
      </c>
      <c r="C328" s="664" t="s">
        <v>2325</v>
      </c>
      <c r="D328" s="647">
        <v>87817.051229110715</v>
      </c>
    </row>
    <row r="329" spans="1:4" ht="16.5" thickTop="1" thickBot="1">
      <c r="A329" s="663" t="s">
        <v>681</v>
      </c>
      <c r="B329" s="663" t="s">
        <v>92</v>
      </c>
      <c r="C329" s="664" t="s">
        <v>682</v>
      </c>
      <c r="D329" s="647">
        <v>4851.528357684103</v>
      </c>
    </row>
    <row r="330" spans="1:4" ht="16.5" thickTop="1" thickBot="1">
      <c r="A330" s="663" t="s">
        <v>683</v>
      </c>
      <c r="B330" s="663" t="s">
        <v>92</v>
      </c>
      <c r="C330" s="664" t="s">
        <v>2326</v>
      </c>
      <c r="D330" s="647">
        <v>30286.985398471734</v>
      </c>
    </row>
    <row r="331" spans="1:4" ht="16.5" thickTop="1" thickBot="1">
      <c r="A331" s="663" t="s">
        <v>684</v>
      </c>
      <c r="B331" s="663" t="s">
        <v>92</v>
      </c>
      <c r="C331" s="664" t="s">
        <v>2327</v>
      </c>
      <c r="D331" s="647">
        <v>1378.2145656103389</v>
      </c>
    </row>
    <row r="332" spans="1:4" ht="16.5" thickTop="1" thickBot="1">
      <c r="A332" s="663" t="s">
        <v>686</v>
      </c>
      <c r="B332" s="663" t="s">
        <v>387</v>
      </c>
      <c r="C332" s="664" t="s">
        <v>687</v>
      </c>
      <c r="D332" s="647">
        <v>202736.80854698742</v>
      </c>
    </row>
    <row r="333" spans="1:4" ht="16.5" thickTop="1" thickBot="1">
      <c r="A333" s="663" t="s">
        <v>685</v>
      </c>
      <c r="B333" s="663" t="s">
        <v>387</v>
      </c>
      <c r="C333" s="664" t="s">
        <v>2328</v>
      </c>
      <c r="D333" s="647">
        <v>44752.78064344648</v>
      </c>
    </row>
    <row r="334" spans="1:4" ht="16.5" thickTop="1" thickBot="1">
      <c r="A334" s="663" t="s">
        <v>690</v>
      </c>
      <c r="B334" s="663" t="s">
        <v>92</v>
      </c>
      <c r="C334" s="664" t="s">
        <v>1929</v>
      </c>
      <c r="D334" s="647">
        <v>970.30567153682057</v>
      </c>
    </row>
    <row r="335" spans="1:4" ht="16.5" thickTop="1" thickBot="1">
      <c r="A335" s="663" t="s">
        <v>688</v>
      </c>
      <c r="B335" s="663" t="s">
        <v>92</v>
      </c>
      <c r="C335" s="664" t="s">
        <v>689</v>
      </c>
      <c r="D335" s="647">
        <v>3957.3250917580131</v>
      </c>
    </row>
    <row r="336" spans="1:4" ht="16.5" thickTop="1" thickBot="1">
      <c r="A336" s="663" t="s">
        <v>691</v>
      </c>
      <c r="B336" s="663" t="s">
        <v>377</v>
      </c>
      <c r="C336" s="664" t="s">
        <v>692</v>
      </c>
      <c r="D336" s="647">
        <v>5837.9086389932163</v>
      </c>
    </row>
    <row r="337" spans="1:4" ht="16.5" thickTop="1" thickBot="1">
      <c r="A337" s="663" t="s">
        <v>696</v>
      </c>
      <c r="B337" s="663" t="s">
        <v>92</v>
      </c>
      <c r="C337" s="664" t="s">
        <v>697</v>
      </c>
      <c r="D337" s="647">
        <v>511251.7755308965</v>
      </c>
    </row>
    <row r="338" spans="1:4" ht="16.5" thickTop="1" thickBot="1">
      <c r="A338" s="663" t="s">
        <v>694</v>
      </c>
      <c r="B338" s="663" t="s">
        <v>92</v>
      </c>
      <c r="C338" s="664" t="s">
        <v>695</v>
      </c>
      <c r="D338" s="647">
        <v>82600.196700648696</v>
      </c>
    </row>
    <row r="339" spans="1:4" ht="16.5" thickTop="1" thickBot="1">
      <c r="A339" s="663" t="s">
        <v>693</v>
      </c>
      <c r="B339" s="663" t="s">
        <v>144</v>
      </c>
      <c r="C339" s="664" t="s">
        <v>2329</v>
      </c>
      <c r="D339" s="647">
        <v>467688.1006967643</v>
      </c>
    </row>
    <row r="340" spans="1:4" ht="31.5" thickTop="1" thickBot="1">
      <c r="A340" s="663" t="s">
        <v>648</v>
      </c>
      <c r="B340" s="663" t="s">
        <v>92</v>
      </c>
      <c r="C340" s="664" t="s">
        <v>1927</v>
      </c>
      <c r="D340" s="647">
        <v>1610066.1842666573</v>
      </c>
    </row>
    <row r="341" spans="1:4" ht="31.5" thickTop="1" thickBot="1">
      <c r="A341" s="663" t="s">
        <v>698</v>
      </c>
      <c r="B341" s="663" t="s">
        <v>92</v>
      </c>
      <c r="C341" s="664" t="s">
        <v>699</v>
      </c>
      <c r="D341" s="647">
        <v>1601063.2030154888</v>
      </c>
    </row>
    <row r="342" spans="1:4" ht="31.5" thickTop="1" thickBot="1">
      <c r="A342" s="663" t="s">
        <v>649</v>
      </c>
      <c r="B342" s="663" t="s">
        <v>92</v>
      </c>
      <c r="C342" s="664" t="s">
        <v>1928</v>
      </c>
      <c r="D342" s="647">
        <v>1007710.5536450518</v>
      </c>
    </row>
    <row r="343" spans="1:4" ht="31.5" thickTop="1" thickBot="1">
      <c r="A343" s="663" t="s">
        <v>700</v>
      </c>
      <c r="B343" s="663" t="s">
        <v>92</v>
      </c>
      <c r="C343" s="664" t="s">
        <v>701</v>
      </c>
      <c r="D343" s="647">
        <v>977906.00732722878</v>
      </c>
    </row>
    <row r="344" spans="1:4" ht="16.5" thickTop="1" thickBot="1">
      <c r="A344" s="663" t="s">
        <v>737</v>
      </c>
      <c r="B344" s="663" t="s">
        <v>387</v>
      </c>
      <c r="C344" s="664" t="s">
        <v>2330</v>
      </c>
      <c r="D344" s="647">
        <v>71237.44238150162</v>
      </c>
    </row>
    <row r="345" spans="1:4" ht="16.5" thickTop="1" thickBot="1">
      <c r="A345" s="663" t="s">
        <v>702</v>
      </c>
      <c r="B345" s="663" t="s">
        <v>377</v>
      </c>
      <c r="C345" s="664" t="s">
        <v>2331</v>
      </c>
      <c r="D345" s="647">
        <v>80985.456013267627</v>
      </c>
    </row>
    <row r="346" spans="1:4" ht="16.5" thickTop="1" thickBot="1">
      <c r="A346" s="663" t="s">
        <v>703</v>
      </c>
      <c r="B346" s="663" t="s">
        <v>144</v>
      </c>
      <c r="C346" s="664" t="s">
        <v>2332</v>
      </c>
      <c r="D346" s="647">
        <v>49760.064271130206</v>
      </c>
    </row>
    <row r="347" spans="1:4" ht="16.5" thickTop="1" thickBot="1">
      <c r="A347" s="663" t="s">
        <v>708</v>
      </c>
      <c r="B347" s="663" t="s">
        <v>92</v>
      </c>
      <c r="C347" s="664" t="s">
        <v>2333</v>
      </c>
      <c r="D347" s="647">
        <v>78004.396282717891</v>
      </c>
    </row>
    <row r="348" spans="1:4" ht="16.5" thickTop="1" thickBot="1">
      <c r="A348" s="663" t="s">
        <v>713</v>
      </c>
      <c r="B348" s="663" t="s">
        <v>144</v>
      </c>
      <c r="C348" s="664" t="s">
        <v>1931</v>
      </c>
      <c r="D348" s="647">
        <v>14128.410220057709</v>
      </c>
    </row>
    <row r="349" spans="1:4" ht="16.5" thickTop="1" thickBot="1">
      <c r="A349" s="663" t="s">
        <v>704</v>
      </c>
      <c r="B349" s="663" t="s">
        <v>144</v>
      </c>
      <c r="C349" s="664" t="s">
        <v>2334</v>
      </c>
      <c r="D349" s="647">
        <v>72787.541754255872</v>
      </c>
    </row>
    <row r="350" spans="1:4" ht="16.5" thickTop="1" thickBot="1">
      <c r="A350" s="663" t="s">
        <v>705</v>
      </c>
      <c r="B350" s="663" t="s">
        <v>144</v>
      </c>
      <c r="C350" s="664" t="s">
        <v>2335</v>
      </c>
      <c r="D350" s="647">
        <v>8561.5206312072405</v>
      </c>
    </row>
    <row r="351" spans="1:4" ht="16.5" thickTop="1" thickBot="1">
      <c r="A351" s="663" t="s">
        <v>736</v>
      </c>
      <c r="B351" s="663" t="s">
        <v>144</v>
      </c>
      <c r="C351" s="664" t="s">
        <v>1933</v>
      </c>
      <c r="D351" s="647">
        <v>145962.79255161012</v>
      </c>
    </row>
    <row r="352" spans="1:4" ht="16.5" thickTop="1" thickBot="1">
      <c r="A352" s="663" t="s">
        <v>709</v>
      </c>
      <c r="B352" s="663" t="s">
        <v>144</v>
      </c>
      <c r="C352" s="664" t="s">
        <v>710</v>
      </c>
      <c r="D352" s="647">
        <v>343163.30899238866</v>
      </c>
    </row>
    <row r="353" spans="1:4" ht="16.5" thickTop="1" thickBot="1">
      <c r="A353" s="663" t="s">
        <v>711</v>
      </c>
      <c r="B353" s="663" t="s">
        <v>144</v>
      </c>
      <c r="C353" s="664" t="s">
        <v>712</v>
      </c>
      <c r="D353" s="647">
        <v>951602.04185018316</v>
      </c>
    </row>
    <row r="354" spans="1:4" ht="16.5" thickTop="1" thickBot="1">
      <c r="A354" s="663" t="s">
        <v>707</v>
      </c>
      <c r="B354" s="663" t="s">
        <v>144</v>
      </c>
      <c r="C354" s="664" t="s">
        <v>2336</v>
      </c>
      <c r="D354" s="647">
        <v>2359.1745739326611</v>
      </c>
    </row>
    <row r="355" spans="1:4" ht="16.5" thickTop="1" thickBot="1">
      <c r="A355" s="663" t="s">
        <v>706</v>
      </c>
      <c r="B355" s="663" t="s">
        <v>144</v>
      </c>
      <c r="C355" s="664" t="s">
        <v>1930</v>
      </c>
      <c r="D355" s="647">
        <v>3348.1101143629885</v>
      </c>
    </row>
    <row r="356" spans="1:4" ht="16.5" thickTop="1" thickBot="1">
      <c r="A356" s="663" t="s">
        <v>716</v>
      </c>
      <c r="B356" s="663" t="s">
        <v>144</v>
      </c>
      <c r="C356" s="664" t="s">
        <v>717</v>
      </c>
      <c r="D356" s="647">
        <v>46860.436766835686</v>
      </c>
    </row>
    <row r="357" spans="1:4" ht="16.5" thickTop="1" thickBot="1">
      <c r="A357" s="663" t="s">
        <v>714</v>
      </c>
      <c r="B357" s="663" t="s">
        <v>144</v>
      </c>
      <c r="C357" s="664" t="s">
        <v>2337</v>
      </c>
      <c r="D357" s="647">
        <v>382076.74536560016</v>
      </c>
    </row>
    <row r="358" spans="1:4" ht="16.5" thickTop="1" thickBot="1">
      <c r="A358" s="663" t="s">
        <v>715</v>
      </c>
      <c r="B358" s="663" t="s">
        <v>144</v>
      </c>
      <c r="C358" s="664" t="s">
        <v>2338</v>
      </c>
      <c r="D358" s="647">
        <v>347790.30189746822</v>
      </c>
    </row>
    <row r="359" spans="1:4" ht="16.5" thickTop="1" thickBot="1">
      <c r="A359" s="663" t="s">
        <v>718</v>
      </c>
      <c r="B359" s="663" t="s">
        <v>144</v>
      </c>
      <c r="C359" s="664" t="s">
        <v>719</v>
      </c>
      <c r="D359" s="647">
        <v>114011.7887645548</v>
      </c>
    </row>
    <row r="360" spans="1:4" ht="16.5" thickTop="1" thickBot="1">
      <c r="A360" s="663" t="s">
        <v>720</v>
      </c>
      <c r="B360" s="663" t="s">
        <v>144</v>
      </c>
      <c r="C360" s="664" t="s">
        <v>721</v>
      </c>
      <c r="D360" s="647">
        <v>143904.0309836198</v>
      </c>
    </row>
    <row r="361" spans="1:4" ht="16.5" thickTop="1" thickBot="1">
      <c r="A361" s="663" t="s">
        <v>722</v>
      </c>
      <c r="B361" s="663" t="s">
        <v>144</v>
      </c>
      <c r="C361" s="664" t="s">
        <v>723</v>
      </c>
      <c r="D361" s="647">
        <v>190476.60828377309</v>
      </c>
    </row>
    <row r="362" spans="1:4" ht="16.5" thickTop="1" thickBot="1">
      <c r="A362" s="663" t="s">
        <v>724</v>
      </c>
      <c r="B362" s="663" t="s">
        <v>144</v>
      </c>
      <c r="C362" s="664" t="s">
        <v>725</v>
      </c>
      <c r="D362" s="647">
        <v>242020.41574517873</v>
      </c>
    </row>
    <row r="363" spans="1:4" ht="16.5" thickTop="1" thickBot="1">
      <c r="A363" s="663" t="s">
        <v>726</v>
      </c>
      <c r="B363" s="663" t="s">
        <v>144</v>
      </c>
      <c r="C363" s="664" t="s">
        <v>2339</v>
      </c>
      <c r="D363" s="647">
        <v>186316.23315935803</v>
      </c>
    </row>
    <row r="364" spans="1:4" ht="16.5" thickTop="1" thickBot="1">
      <c r="A364" s="663" t="s">
        <v>738</v>
      </c>
      <c r="B364" s="663" t="s">
        <v>144</v>
      </c>
      <c r="C364" s="664" t="s">
        <v>2340</v>
      </c>
      <c r="D364" s="647">
        <v>149069.23131817425</v>
      </c>
    </row>
    <row r="365" spans="1:4" ht="16.5" thickTop="1" thickBot="1">
      <c r="A365" s="663" t="s">
        <v>727</v>
      </c>
      <c r="B365" s="663" t="s">
        <v>144</v>
      </c>
      <c r="C365" s="664" t="s">
        <v>728</v>
      </c>
      <c r="D365" s="647">
        <v>62394.908481427017</v>
      </c>
    </row>
    <row r="366" spans="1:4" ht="16.5" thickTop="1" thickBot="1">
      <c r="A366" s="663" t="s">
        <v>729</v>
      </c>
      <c r="B366" s="663" t="s">
        <v>144</v>
      </c>
      <c r="C366" s="664" t="s">
        <v>1932</v>
      </c>
      <c r="D366" s="647">
        <v>64250.620634540341</v>
      </c>
    </row>
    <row r="367" spans="1:4" ht="16.5" thickTop="1" thickBot="1">
      <c r="A367" s="663" t="s">
        <v>730</v>
      </c>
      <c r="B367" s="663" t="s">
        <v>92</v>
      </c>
      <c r="C367" s="664" t="s">
        <v>2341</v>
      </c>
      <c r="D367" s="647">
        <v>62105.411053119336</v>
      </c>
    </row>
    <row r="368" spans="1:4" ht="16.5" thickTop="1" thickBot="1">
      <c r="A368" s="663" t="s">
        <v>732</v>
      </c>
      <c r="B368" s="663" t="s">
        <v>92</v>
      </c>
      <c r="C368" s="664" t="s">
        <v>733</v>
      </c>
      <c r="D368" s="647">
        <v>3100.4957172273539</v>
      </c>
    </row>
    <row r="369" spans="1:4" ht="16.5" thickTop="1" thickBot="1">
      <c r="A369" s="663" t="s">
        <v>731</v>
      </c>
      <c r="B369" s="663" t="s">
        <v>92</v>
      </c>
      <c r="C369" s="664" t="s">
        <v>2342</v>
      </c>
      <c r="D369" s="647">
        <v>954.22993807320074</v>
      </c>
    </row>
    <row r="370" spans="1:4" ht="16.5" thickTop="1" thickBot="1">
      <c r="A370" s="663" t="s">
        <v>734</v>
      </c>
      <c r="B370" s="663" t="s">
        <v>92</v>
      </c>
      <c r="C370" s="664" t="s">
        <v>735</v>
      </c>
      <c r="D370" s="647">
        <v>42191.880757665211</v>
      </c>
    </row>
    <row r="371" spans="1:4" ht="16.5" thickTop="1" thickBot="1">
      <c r="A371" s="663" t="s">
        <v>741</v>
      </c>
      <c r="B371" s="663" t="s">
        <v>92</v>
      </c>
      <c r="C371" s="664" t="s">
        <v>1934</v>
      </c>
      <c r="D371" s="647">
        <v>37305.281976366306</v>
      </c>
    </row>
    <row r="372" spans="1:4" ht="16.5" thickTop="1" thickBot="1">
      <c r="A372" s="663" t="s">
        <v>739</v>
      </c>
      <c r="B372" s="663" t="s">
        <v>377</v>
      </c>
      <c r="C372" s="664" t="s">
        <v>740</v>
      </c>
      <c r="D372" s="647">
        <v>3483.8187485644853</v>
      </c>
    </row>
    <row r="373" spans="1:4" ht="16.5" thickTop="1" thickBot="1">
      <c r="A373" s="192"/>
      <c r="B373" s="192"/>
      <c r="C373" s="197"/>
      <c r="D373" s="646"/>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 min="5" max="5" width="12.5703125"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1238.2250870159367</v>
      </c>
    </row>
    <row r="7" spans="1:5" ht="30" customHeight="1" thickTop="1" thickBot="1">
      <c r="A7" s="200" t="s">
        <v>1352</v>
      </c>
      <c r="B7" s="100" t="s">
        <v>339</v>
      </c>
      <c r="C7" s="102" t="s">
        <v>2025</v>
      </c>
      <c r="D7" s="649">
        <v>1547.7813587699206</v>
      </c>
      <c r="E7" s="103"/>
    </row>
    <row r="8" spans="1:5" ht="30" customHeight="1" thickTop="1" thickBot="1">
      <c r="A8" s="200" t="s">
        <v>1364</v>
      </c>
      <c r="B8" s="100" t="s">
        <v>339</v>
      </c>
      <c r="C8" s="102" t="s">
        <v>2027</v>
      </c>
      <c r="D8" s="649">
        <v>1547.7813587699206</v>
      </c>
    </row>
    <row r="9" spans="1:5" ht="30" customHeight="1" thickTop="1" thickBot="1">
      <c r="A9" s="200" t="s">
        <v>1225</v>
      </c>
      <c r="B9" s="100" t="s">
        <v>1223</v>
      </c>
      <c r="C9" s="102" t="s">
        <v>1226</v>
      </c>
      <c r="D9" s="649">
        <v>952.40146276309144</v>
      </c>
    </row>
    <row r="10" spans="1:5" ht="30" customHeight="1" thickTop="1" thickBot="1">
      <c r="A10" s="200" t="s">
        <v>1388</v>
      </c>
      <c r="B10" s="100" t="s">
        <v>339</v>
      </c>
      <c r="C10" s="102" t="s">
        <v>1389</v>
      </c>
      <c r="D10" s="649">
        <v>1238.2250870159367</v>
      </c>
    </row>
    <row r="11" spans="1:5" ht="30" customHeight="1" thickTop="1" thickBot="1">
      <c r="A11" s="200" t="s">
        <v>1329</v>
      </c>
      <c r="B11" s="100" t="s">
        <v>339</v>
      </c>
      <c r="C11" s="102" t="s">
        <v>1330</v>
      </c>
      <c r="D11" s="649">
        <v>940.83609993825019</v>
      </c>
    </row>
    <row r="12" spans="1:5" ht="30" customHeight="1" thickTop="1" thickBot="1">
      <c r="A12" s="200" t="s">
        <v>1331</v>
      </c>
      <c r="B12" s="100" t="s">
        <v>339</v>
      </c>
      <c r="C12" s="102" t="s">
        <v>1332</v>
      </c>
      <c r="D12" s="649">
        <v>940.83609993825019</v>
      </c>
    </row>
    <row r="13" spans="1:5" ht="30" customHeight="1" thickTop="1" thickBot="1">
      <c r="A13" s="200" t="s">
        <v>1333</v>
      </c>
      <c r="B13" s="100" t="s">
        <v>339</v>
      </c>
      <c r="C13" s="102" t="s">
        <v>1334</v>
      </c>
      <c r="D13" s="649">
        <v>940.83609993825019</v>
      </c>
    </row>
    <row r="14" spans="1:5" ht="30" customHeight="1" thickTop="1" thickBot="1">
      <c r="A14" s="200" t="s">
        <v>1335</v>
      </c>
      <c r="B14" s="100" t="s">
        <v>339</v>
      </c>
      <c r="C14" s="102" t="s">
        <v>1336</v>
      </c>
      <c r="D14" s="649">
        <v>940.83609993825019</v>
      </c>
    </row>
    <row r="15" spans="1:5" ht="30" customHeight="1" thickTop="1" thickBot="1">
      <c r="A15" s="200" t="s">
        <v>1317</v>
      </c>
      <c r="B15" s="100" t="s">
        <v>339</v>
      </c>
      <c r="C15" s="102" t="s">
        <v>1860</v>
      </c>
      <c r="D15" s="649">
        <v>1238.2250870159367</v>
      </c>
    </row>
    <row r="16" spans="1:5" ht="30" customHeight="1" thickTop="1" thickBot="1">
      <c r="A16" s="200" t="s">
        <v>1227</v>
      </c>
      <c r="B16" s="100" t="s">
        <v>339</v>
      </c>
      <c r="C16" s="102" t="s">
        <v>1228</v>
      </c>
      <c r="D16" s="649">
        <v>1238.2250870159367</v>
      </c>
    </row>
    <row r="17" spans="1:4" ht="30" customHeight="1" thickTop="1" thickBot="1">
      <c r="A17" s="200" t="s">
        <v>1229</v>
      </c>
      <c r="B17" s="100" t="s">
        <v>339</v>
      </c>
      <c r="C17" s="102" t="s">
        <v>1230</v>
      </c>
      <c r="D17" s="649">
        <v>1238.2250870159367</v>
      </c>
    </row>
    <row r="18" spans="1:4" ht="30" customHeight="1" thickTop="1" thickBot="1">
      <c r="A18" s="200" t="s">
        <v>1231</v>
      </c>
      <c r="B18" s="100" t="s">
        <v>339</v>
      </c>
      <c r="C18" s="102" t="s">
        <v>1232</v>
      </c>
      <c r="D18" s="649">
        <v>1238.2250870159367</v>
      </c>
    </row>
    <row r="19" spans="1:4" ht="30" customHeight="1" thickTop="1" thickBot="1">
      <c r="A19" s="200" t="s">
        <v>1235</v>
      </c>
      <c r="B19" s="100" t="s">
        <v>339</v>
      </c>
      <c r="C19" s="102" t="s">
        <v>1236</v>
      </c>
      <c r="D19" s="649">
        <v>1238.2250870159367</v>
      </c>
    </row>
    <row r="20" spans="1:4" ht="30" customHeight="1" thickTop="1" thickBot="1">
      <c r="A20" s="200" t="s">
        <v>1407</v>
      </c>
      <c r="B20" s="100" t="s">
        <v>339</v>
      </c>
      <c r="C20" s="102" t="s">
        <v>1869</v>
      </c>
      <c r="D20" s="649">
        <v>940.83609993825019</v>
      </c>
    </row>
    <row r="21" spans="1:4" ht="30" customHeight="1" thickTop="1" thickBot="1">
      <c r="A21" s="200" t="s">
        <v>1239</v>
      </c>
      <c r="B21" s="100" t="s">
        <v>339</v>
      </c>
      <c r="C21" s="102" t="s">
        <v>1240</v>
      </c>
      <c r="D21" s="649">
        <v>1857.3376305239053</v>
      </c>
    </row>
    <row r="22" spans="1:4" ht="30" customHeight="1" thickTop="1" thickBot="1">
      <c r="A22" s="200" t="s">
        <v>1390</v>
      </c>
      <c r="B22" s="100" t="s">
        <v>339</v>
      </c>
      <c r="C22" s="102" t="s">
        <v>1391</v>
      </c>
      <c r="D22" s="649">
        <v>1857.3376305239053</v>
      </c>
    </row>
    <row r="23" spans="1:4" ht="30" customHeight="1" thickTop="1" thickBot="1">
      <c r="A23" s="200" t="s">
        <v>1247</v>
      </c>
      <c r="B23" s="100" t="s">
        <v>339</v>
      </c>
      <c r="C23" s="102" t="s">
        <v>1248</v>
      </c>
      <c r="D23" s="649">
        <v>1238.2250870159367</v>
      </c>
    </row>
    <row r="24" spans="1:4" ht="30" customHeight="1" thickTop="1" thickBot="1">
      <c r="A24" s="200" t="s">
        <v>1269</v>
      </c>
      <c r="B24" s="100" t="s">
        <v>339</v>
      </c>
      <c r="C24" s="102" t="s">
        <v>1270</v>
      </c>
      <c r="D24" s="649">
        <v>1238.2250870159367</v>
      </c>
    </row>
    <row r="25" spans="1:4" ht="30" customHeight="1" thickTop="1" thickBot="1">
      <c r="A25" s="200" t="s">
        <v>1241</v>
      </c>
      <c r="B25" s="100" t="s">
        <v>339</v>
      </c>
      <c r="C25" s="102" t="s">
        <v>1242</v>
      </c>
      <c r="D25" s="649">
        <v>1238.2250870159367</v>
      </c>
    </row>
    <row r="26" spans="1:4" ht="30" customHeight="1" thickTop="1" thickBot="1">
      <c r="A26" s="200" t="s">
        <v>1246</v>
      </c>
      <c r="B26" s="100" t="s">
        <v>339</v>
      </c>
      <c r="C26" s="102" t="s">
        <v>1242</v>
      </c>
      <c r="D26" s="649">
        <v>1238.2250870159367</v>
      </c>
    </row>
    <row r="27" spans="1:4" ht="30" customHeight="1" thickTop="1" thickBot="1">
      <c r="A27" s="200" t="s">
        <v>1303</v>
      </c>
      <c r="B27" s="100" t="s">
        <v>339</v>
      </c>
      <c r="C27" s="102" t="s">
        <v>1304</v>
      </c>
      <c r="D27" s="649">
        <v>1238.2250870159367</v>
      </c>
    </row>
    <row r="28" spans="1:4" ht="30" customHeight="1" thickTop="1" thickBot="1">
      <c r="A28" s="200" t="s">
        <v>1249</v>
      </c>
      <c r="B28" s="100" t="s">
        <v>339</v>
      </c>
      <c r="C28" s="102" t="s">
        <v>1250</v>
      </c>
      <c r="D28" s="649">
        <v>1238.2250870159367</v>
      </c>
    </row>
    <row r="29" spans="1:4" ht="30" customHeight="1" thickTop="1" thickBot="1">
      <c r="A29" s="200" t="s">
        <v>1254</v>
      </c>
      <c r="B29" s="100" t="s">
        <v>339</v>
      </c>
      <c r="C29" s="102" t="s">
        <v>1255</v>
      </c>
      <c r="D29" s="649">
        <v>1238.2250870159367</v>
      </c>
    </row>
    <row r="30" spans="1:4" ht="30" customHeight="1" thickTop="1" thickBot="1">
      <c r="A30" s="200" t="s">
        <v>1252</v>
      </c>
      <c r="B30" s="100" t="s">
        <v>339</v>
      </c>
      <c r="C30" s="102" t="s">
        <v>1253</v>
      </c>
      <c r="D30" s="649">
        <v>1238.2250870159367</v>
      </c>
    </row>
    <row r="31" spans="1:4" ht="30" customHeight="1" thickTop="1" thickBot="1">
      <c r="A31" s="200" t="s">
        <v>1267</v>
      </c>
      <c r="B31" s="100" t="s">
        <v>339</v>
      </c>
      <c r="C31" s="102" t="s">
        <v>1268</v>
      </c>
      <c r="D31" s="649">
        <v>1238.2250870159367</v>
      </c>
    </row>
    <row r="32" spans="1:4" ht="30" customHeight="1" thickTop="1" thickBot="1">
      <c r="A32" s="200" t="s">
        <v>1256</v>
      </c>
      <c r="B32" s="100" t="s">
        <v>339</v>
      </c>
      <c r="C32" s="102" t="s">
        <v>1257</v>
      </c>
      <c r="D32" s="649">
        <v>1238.2250870159367</v>
      </c>
    </row>
    <row r="33" spans="1:4" ht="30" customHeight="1" thickTop="1" thickBot="1">
      <c r="A33" s="200" t="s">
        <v>1272</v>
      </c>
      <c r="B33" s="100" t="s">
        <v>339</v>
      </c>
      <c r="C33" s="102" t="s">
        <v>1257</v>
      </c>
      <c r="D33" s="649">
        <v>1238.2250870159367</v>
      </c>
    </row>
    <row r="34" spans="1:4" ht="30" customHeight="1" thickTop="1" thickBot="1">
      <c r="A34" s="200" t="s">
        <v>1273</v>
      </c>
      <c r="B34" s="100" t="s">
        <v>339</v>
      </c>
      <c r="C34" s="102" t="s">
        <v>1274</v>
      </c>
      <c r="D34" s="649">
        <v>1238.2250870159367</v>
      </c>
    </row>
    <row r="35" spans="1:4" ht="30" customHeight="1" thickTop="1" thickBot="1">
      <c r="A35" s="200" t="s">
        <v>1323</v>
      </c>
      <c r="B35" s="100" t="s">
        <v>339</v>
      </c>
      <c r="C35" s="102" t="s">
        <v>1864</v>
      </c>
      <c r="D35" s="649">
        <v>1238.2250870159367</v>
      </c>
    </row>
    <row r="36" spans="1:4" ht="30" customHeight="1" thickTop="1" thickBot="1">
      <c r="A36" s="200" t="s">
        <v>1404</v>
      </c>
      <c r="B36" s="100" t="s">
        <v>339</v>
      </c>
      <c r="C36" s="102" t="s">
        <v>1405</v>
      </c>
      <c r="D36" s="649">
        <v>1238.2250870159367</v>
      </c>
    </row>
    <row r="37" spans="1:4" ht="30" customHeight="1" thickTop="1" thickBot="1">
      <c r="A37" s="200" t="s">
        <v>1385</v>
      </c>
      <c r="B37" s="100" t="s">
        <v>339</v>
      </c>
      <c r="C37" s="102" t="s">
        <v>1386</v>
      </c>
      <c r="D37" s="649">
        <v>1238.2250870159367</v>
      </c>
    </row>
    <row r="38" spans="1:4" ht="30" customHeight="1" thickTop="1" thickBot="1">
      <c r="A38" s="200" t="s">
        <v>1264</v>
      </c>
      <c r="B38" s="100" t="s">
        <v>339</v>
      </c>
      <c r="C38" s="102" t="s">
        <v>1265</v>
      </c>
      <c r="D38" s="649">
        <v>1238.2250870159367</v>
      </c>
    </row>
    <row r="39" spans="1:4" ht="30" customHeight="1" thickTop="1" thickBot="1">
      <c r="A39" s="200" t="s">
        <v>1221</v>
      </c>
      <c r="B39" s="100" t="s">
        <v>1223</v>
      </c>
      <c r="C39" s="102" t="s">
        <v>1280</v>
      </c>
      <c r="D39" s="649">
        <v>1238.2250870159367</v>
      </c>
    </row>
    <row r="40" spans="1:4" ht="30" customHeight="1" thickTop="1" thickBot="1">
      <c r="A40" s="200" t="s">
        <v>1261</v>
      </c>
      <c r="B40" s="100" t="s">
        <v>339</v>
      </c>
      <c r="C40" s="102" t="s">
        <v>1262</v>
      </c>
      <c r="D40" s="649">
        <v>1238.2250870159367</v>
      </c>
    </row>
    <row r="41" spans="1:4" ht="30" customHeight="1" thickTop="1" thickBot="1">
      <c r="A41" s="200" t="s">
        <v>1259</v>
      </c>
      <c r="B41" s="100" t="s">
        <v>339</v>
      </c>
      <c r="C41" s="102" t="s">
        <v>1260</v>
      </c>
      <c r="D41" s="649">
        <v>1238.2250870159367</v>
      </c>
    </row>
    <row r="42" spans="1:4" ht="30" customHeight="1" thickTop="1" thickBot="1">
      <c r="A42" s="200" t="s">
        <v>1392</v>
      </c>
      <c r="B42" s="100" t="s">
        <v>339</v>
      </c>
      <c r="C42" s="102" t="s">
        <v>1260</v>
      </c>
      <c r="D42" s="649">
        <v>1238.2250870159367</v>
      </c>
    </row>
    <row r="43" spans="1:4" ht="30" customHeight="1" thickTop="1" thickBot="1">
      <c r="A43" s="200" t="s">
        <v>1233</v>
      </c>
      <c r="B43" s="100" t="s">
        <v>339</v>
      </c>
      <c r="C43" s="102" t="s">
        <v>1234</v>
      </c>
      <c r="D43" s="649">
        <v>1238.2250870159367</v>
      </c>
    </row>
    <row r="44" spans="1:4" ht="30" customHeight="1" thickTop="1" thickBot="1">
      <c r="A44" s="200" t="s">
        <v>1387</v>
      </c>
      <c r="B44" s="100" t="s">
        <v>339</v>
      </c>
      <c r="C44" s="102" t="s">
        <v>1234</v>
      </c>
      <c r="D44" s="649">
        <v>1238.2250870159367</v>
      </c>
    </row>
    <row r="45" spans="1:4" ht="30" customHeight="1" thickTop="1" thickBot="1">
      <c r="A45" s="200" t="s">
        <v>1278</v>
      </c>
      <c r="B45" s="100" t="s">
        <v>339</v>
      </c>
      <c r="C45" s="102" t="s">
        <v>1279</v>
      </c>
      <c r="D45" s="649">
        <v>1238.2250870159367</v>
      </c>
    </row>
    <row r="46" spans="1:4" ht="30" customHeight="1" thickTop="1" thickBot="1">
      <c r="A46" s="200" t="s">
        <v>1287</v>
      </c>
      <c r="B46" s="100" t="s">
        <v>339</v>
      </c>
      <c r="C46" s="102" t="s">
        <v>1288</v>
      </c>
      <c r="D46" s="649">
        <v>1238.2250870159367</v>
      </c>
    </row>
    <row r="47" spans="1:4" ht="30" customHeight="1" thickTop="1" thickBot="1">
      <c r="A47" s="200" t="s">
        <v>1291</v>
      </c>
      <c r="B47" s="100" t="s">
        <v>339</v>
      </c>
      <c r="C47" s="102" t="s">
        <v>1292</v>
      </c>
      <c r="D47" s="649">
        <v>1238.2250870159367</v>
      </c>
    </row>
    <row r="48" spans="1:4" ht="30" customHeight="1" thickTop="1" thickBot="1">
      <c r="A48" s="200" t="s">
        <v>1283</v>
      </c>
      <c r="B48" s="100" t="s">
        <v>1223</v>
      </c>
      <c r="C48" s="102" t="s">
        <v>1284</v>
      </c>
      <c r="D48" s="649">
        <v>1238.2250870159367</v>
      </c>
    </row>
    <row r="49" spans="1:4" ht="30" customHeight="1" thickTop="1" thickBot="1">
      <c r="A49" s="200" t="s">
        <v>1281</v>
      </c>
      <c r="B49" s="100" t="s">
        <v>339</v>
      </c>
      <c r="C49" s="102" t="s">
        <v>1282</v>
      </c>
      <c r="D49" s="649">
        <v>1238.2250870159367</v>
      </c>
    </row>
    <row r="50" spans="1:4" ht="30" customHeight="1" thickTop="1" thickBot="1">
      <c r="A50" s="200" t="s">
        <v>1285</v>
      </c>
      <c r="B50" s="100" t="s">
        <v>339</v>
      </c>
      <c r="C50" s="102" t="s">
        <v>1286</v>
      </c>
      <c r="D50" s="649">
        <v>1238.2250870159367</v>
      </c>
    </row>
    <row r="51" spans="1:4" ht="30" customHeight="1" thickTop="1" thickBot="1">
      <c r="A51" s="200" t="s">
        <v>1314</v>
      </c>
      <c r="B51" s="100" t="s">
        <v>1306</v>
      </c>
      <c r="C51" s="102" t="s">
        <v>1315</v>
      </c>
      <c r="D51" s="649">
        <v>1238.2250870159367</v>
      </c>
    </row>
    <row r="52" spans="1:4" ht="30" customHeight="1" thickTop="1" thickBot="1">
      <c r="A52" s="200" t="s">
        <v>1316</v>
      </c>
      <c r="B52" s="100" t="s">
        <v>1306</v>
      </c>
      <c r="C52" s="102" t="s">
        <v>1315</v>
      </c>
      <c r="D52" s="649">
        <v>1238.2250870159367</v>
      </c>
    </row>
    <row r="53" spans="1:4" ht="30" customHeight="1" thickTop="1" thickBot="1">
      <c r="A53" s="200" t="s">
        <v>1289</v>
      </c>
      <c r="B53" s="100" t="s">
        <v>339</v>
      </c>
      <c r="C53" s="102" t="s">
        <v>1290</v>
      </c>
      <c r="D53" s="649">
        <v>1238.2250870159367</v>
      </c>
    </row>
    <row r="54" spans="1:4" ht="30" customHeight="1" thickTop="1" thickBot="1">
      <c r="A54" s="200" t="s">
        <v>1293</v>
      </c>
      <c r="B54" s="100" t="s">
        <v>339</v>
      </c>
      <c r="C54" s="102" t="s">
        <v>1294</v>
      </c>
      <c r="D54" s="649">
        <v>1238.2250870159367</v>
      </c>
    </row>
    <row r="55" spans="1:4" ht="30" customHeight="1" thickTop="1" thickBot="1">
      <c r="A55" s="200" t="s">
        <v>1378</v>
      </c>
      <c r="B55" s="100" t="s">
        <v>339</v>
      </c>
      <c r="C55" s="102" t="s">
        <v>2029</v>
      </c>
      <c r="D55" s="649">
        <v>1238.2250870159367</v>
      </c>
    </row>
    <row r="56" spans="1:4" ht="30" customHeight="1" thickTop="1" thickBot="1">
      <c r="A56" s="200" t="s">
        <v>1379</v>
      </c>
      <c r="B56" s="100" t="s">
        <v>339</v>
      </c>
      <c r="C56" s="102" t="s">
        <v>2030</v>
      </c>
      <c r="D56" s="649">
        <v>1238.2250870159367</v>
      </c>
    </row>
    <row r="57" spans="1:4" ht="30" customHeight="1" thickTop="1" thickBot="1">
      <c r="A57" s="200" t="s">
        <v>1380</v>
      </c>
      <c r="B57" s="100" t="s">
        <v>339</v>
      </c>
      <c r="C57" s="102" t="s">
        <v>2031</v>
      </c>
      <c r="D57" s="649">
        <v>1238.2250870159367</v>
      </c>
    </row>
    <row r="58" spans="1:4" ht="30" customHeight="1" thickTop="1" thickBot="1">
      <c r="A58" s="200" t="s">
        <v>1357</v>
      </c>
      <c r="B58" s="100" t="s">
        <v>339</v>
      </c>
      <c r="C58" s="102" t="s">
        <v>1867</v>
      </c>
      <c r="D58" s="649">
        <v>1238.2250870159367</v>
      </c>
    </row>
    <row r="59" spans="1:4" ht="30" customHeight="1" thickTop="1" thickBot="1">
      <c r="A59" s="200" t="s">
        <v>1295</v>
      </c>
      <c r="B59" s="100" t="s">
        <v>339</v>
      </c>
      <c r="C59" s="102" t="s">
        <v>1296</v>
      </c>
      <c r="D59" s="649">
        <v>1238.2250870159367</v>
      </c>
    </row>
    <row r="60" spans="1:4" ht="30" customHeight="1" thickTop="1" thickBot="1">
      <c r="A60" s="200" t="s">
        <v>1376</v>
      </c>
      <c r="B60" s="100" t="s">
        <v>339</v>
      </c>
      <c r="C60" s="102" t="s">
        <v>1377</v>
      </c>
      <c r="D60" s="649">
        <v>1238.2250870159367</v>
      </c>
    </row>
    <row r="61" spans="1:4" ht="30" customHeight="1" thickTop="1" thickBot="1">
      <c r="A61" s="200" t="s">
        <v>1362</v>
      </c>
      <c r="B61" s="100" t="s">
        <v>339</v>
      </c>
      <c r="C61" s="102" t="s">
        <v>1363</v>
      </c>
      <c r="D61" s="649">
        <v>1238.2250870159367</v>
      </c>
    </row>
    <row r="62" spans="1:4" ht="30" customHeight="1" thickTop="1" thickBot="1">
      <c r="A62" s="200" t="s">
        <v>1369</v>
      </c>
      <c r="B62" s="100" t="s">
        <v>339</v>
      </c>
      <c r="C62" s="102" t="s">
        <v>1370</v>
      </c>
      <c r="D62" s="649">
        <v>1238.2250870159367</v>
      </c>
    </row>
    <row r="63" spans="1:4" ht="30" customHeight="1" thickTop="1" thickBot="1">
      <c r="A63" s="200" t="s">
        <v>1373</v>
      </c>
      <c r="B63" s="100" t="s">
        <v>339</v>
      </c>
      <c r="C63" s="102" t="s">
        <v>1374</v>
      </c>
      <c r="D63" s="649">
        <v>1238.2250870159367</v>
      </c>
    </row>
    <row r="64" spans="1:4" ht="30" customHeight="1" thickTop="1" thickBot="1">
      <c r="A64" s="200" t="s">
        <v>1360</v>
      </c>
      <c r="B64" s="100" t="s">
        <v>339</v>
      </c>
      <c r="C64" s="102" t="s">
        <v>1361</v>
      </c>
      <c r="D64" s="649">
        <v>1238.2250870159367</v>
      </c>
    </row>
    <row r="65" spans="1:4" ht="30" customHeight="1" thickTop="1" thickBot="1">
      <c r="A65" s="200" t="s">
        <v>1297</v>
      </c>
      <c r="B65" s="100" t="s">
        <v>339</v>
      </c>
      <c r="C65" s="102" t="s">
        <v>1298</v>
      </c>
      <c r="D65" s="649">
        <v>1238.2250870159367</v>
      </c>
    </row>
    <row r="66" spans="1:4" ht="30" customHeight="1" thickTop="1" thickBot="1">
      <c r="A66" s="200" t="s">
        <v>1367</v>
      </c>
      <c r="B66" s="100" t="s">
        <v>339</v>
      </c>
      <c r="C66" s="102" t="s">
        <v>1368</v>
      </c>
      <c r="D66" s="649">
        <v>1238.2250870159367</v>
      </c>
    </row>
    <row r="67" spans="1:4" ht="30" customHeight="1" thickTop="1" thickBot="1">
      <c r="A67" s="200" t="s">
        <v>1371</v>
      </c>
      <c r="B67" s="100" t="s">
        <v>339</v>
      </c>
      <c r="C67" s="102" t="s">
        <v>1372</v>
      </c>
      <c r="D67" s="649">
        <v>1238.2250870159367</v>
      </c>
    </row>
    <row r="68" spans="1:4" ht="30" customHeight="1" thickTop="1" thickBot="1">
      <c r="A68" s="200" t="s">
        <v>1343</v>
      </c>
      <c r="B68" s="100" t="s">
        <v>339</v>
      </c>
      <c r="C68" s="102" t="s">
        <v>1344</v>
      </c>
      <c r="D68" s="649">
        <v>1238.2250870159367</v>
      </c>
    </row>
    <row r="69" spans="1:4" ht="30" customHeight="1" thickTop="1" thickBot="1">
      <c r="A69" s="200" t="s">
        <v>1383</v>
      </c>
      <c r="B69" s="100" t="s">
        <v>339</v>
      </c>
      <c r="C69" s="102" t="s">
        <v>2033</v>
      </c>
      <c r="D69" s="649">
        <v>940.83609993825019</v>
      </c>
    </row>
    <row r="70" spans="1:4" ht="30" customHeight="1" thickTop="1" thickBot="1">
      <c r="A70" s="200" t="s">
        <v>1384</v>
      </c>
      <c r="B70" s="100" t="s">
        <v>339</v>
      </c>
      <c r="C70" s="102" t="s">
        <v>2034</v>
      </c>
      <c r="D70" s="649">
        <v>940.83609993825019</v>
      </c>
    </row>
    <row r="71" spans="1:4" ht="30" customHeight="1" thickTop="1" thickBot="1">
      <c r="A71" s="200" t="s">
        <v>1381</v>
      </c>
      <c r="B71" s="100" t="s">
        <v>339</v>
      </c>
      <c r="C71" s="102" t="s">
        <v>2035</v>
      </c>
      <c r="D71" s="649">
        <v>940.83609993825019</v>
      </c>
    </row>
    <row r="72" spans="1:4" ht="30" customHeight="1" thickTop="1" thickBot="1">
      <c r="A72" s="200" t="s">
        <v>1382</v>
      </c>
      <c r="B72" s="100" t="s">
        <v>339</v>
      </c>
      <c r="C72" s="102" t="s">
        <v>2036</v>
      </c>
      <c r="D72" s="649">
        <v>940.83609993825019</v>
      </c>
    </row>
    <row r="73" spans="1:4" ht="30" customHeight="1" thickTop="1" thickBot="1">
      <c r="A73" s="200" t="s">
        <v>1350</v>
      </c>
      <c r="B73" s="100" t="s">
        <v>339</v>
      </c>
      <c r="C73" s="102" t="s">
        <v>1351</v>
      </c>
      <c r="D73" s="649">
        <v>940.83609993825019</v>
      </c>
    </row>
    <row r="74" spans="1:4" ht="30" customHeight="1" thickTop="1" thickBot="1">
      <c r="A74" s="200" t="s">
        <v>1349</v>
      </c>
      <c r="B74" s="100" t="s">
        <v>339</v>
      </c>
      <c r="C74" s="102" t="s">
        <v>1866</v>
      </c>
      <c r="D74" s="649">
        <v>1238.2250870159367</v>
      </c>
    </row>
    <row r="75" spans="1:4" ht="30" customHeight="1" thickTop="1" thickBot="1">
      <c r="A75" s="200" t="s">
        <v>1347</v>
      </c>
      <c r="B75" s="100" t="s">
        <v>339</v>
      </c>
      <c r="C75" s="102" t="s">
        <v>1348</v>
      </c>
      <c r="D75" s="649">
        <v>1238.2250870159367</v>
      </c>
    </row>
    <row r="76" spans="1:4" ht="30" customHeight="1" thickTop="1" thickBot="1">
      <c r="A76" s="200" t="s">
        <v>1375</v>
      </c>
      <c r="B76" s="100" t="s">
        <v>339</v>
      </c>
      <c r="C76" s="102" t="s">
        <v>2028</v>
      </c>
      <c r="D76" s="649">
        <v>1238.2250870159367</v>
      </c>
    </row>
    <row r="77" spans="1:4" ht="30" customHeight="1" thickTop="1" thickBot="1">
      <c r="A77" s="200" t="s">
        <v>1353</v>
      </c>
      <c r="B77" s="100" t="s">
        <v>339</v>
      </c>
      <c r="C77" s="102" t="s">
        <v>1354</v>
      </c>
      <c r="D77" s="649">
        <v>1238.2250870159367</v>
      </c>
    </row>
    <row r="78" spans="1:4" ht="30" customHeight="1" thickTop="1" thickBot="1">
      <c r="A78" s="200" t="s">
        <v>1355</v>
      </c>
      <c r="B78" s="100" t="s">
        <v>339</v>
      </c>
      <c r="C78" s="102" t="s">
        <v>1356</v>
      </c>
      <c r="D78" s="649">
        <v>1238.2250870159367</v>
      </c>
    </row>
    <row r="79" spans="1:4" ht="30" customHeight="1" thickTop="1" thickBot="1">
      <c r="A79" s="200" t="s">
        <v>1358</v>
      </c>
      <c r="B79" s="100" t="s">
        <v>339</v>
      </c>
      <c r="C79" s="102" t="s">
        <v>1359</v>
      </c>
      <c r="D79" s="649">
        <v>1238.2250870159367</v>
      </c>
    </row>
    <row r="80" spans="1:4" ht="30" customHeight="1" thickTop="1" thickBot="1">
      <c r="A80" s="200" t="s">
        <v>1337</v>
      </c>
      <c r="B80" s="100" t="s">
        <v>339</v>
      </c>
      <c r="C80" s="102" t="s">
        <v>1338</v>
      </c>
      <c r="D80" s="649">
        <v>1238.2250870159367</v>
      </c>
    </row>
    <row r="81" spans="1:4" ht="30" customHeight="1" thickTop="1" thickBot="1">
      <c r="A81" s="200" t="s">
        <v>1341</v>
      </c>
      <c r="B81" s="100" t="s">
        <v>339</v>
      </c>
      <c r="C81" s="102" t="s">
        <v>1342</v>
      </c>
      <c r="D81" s="649">
        <v>1238.2250870159367</v>
      </c>
    </row>
    <row r="82" spans="1:4" ht="30" customHeight="1" thickTop="1" thickBot="1">
      <c r="A82" s="200" t="s">
        <v>1345</v>
      </c>
      <c r="B82" s="100" t="s">
        <v>339</v>
      </c>
      <c r="C82" s="102" t="s">
        <v>1346</v>
      </c>
      <c r="D82" s="649">
        <v>1238.2250870159367</v>
      </c>
    </row>
    <row r="83" spans="1:4" ht="30" customHeight="1" thickTop="1" thickBot="1">
      <c r="A83" s="200" t="s">
        <v>1339</v>
      </c>
      <c r="B83" s="100" t="s">
        <v>339</v>
      </c>
      <c r="C83" s="102" t="s">
        <v>1340</v>
      </c>
      <c r="D83" s="649">
        <v>1238.2250870159367</v>
      </c>
    </row>
    <row r="84" spans="1:4" ht="30" customHeight="1" thickTop="1" thickBot="1">
      <c r="A84" s="200" t="s">
        <v>1305</v>
      </c>
      <c r="B84" s="100" t="s">
        <v>339</v>
      </c>
      <c r="C84" s="102" t="s">
        <v>1307</v>
      </c>
      <c r="D84" s="649">
        <v>1238.2250870159367</v>
      </c>
    </row>
    <row r="85" spans="1:4" ht="30" customHeight="1" thickTop="1" thickBot="1">
      <c r="A85" s="200" t="s">
        <v>1308</v>
      </c>
      <c r="B85" s="100" t="s">
        <v>339</v>
      </c>
      <c r="C85" s="102" t="s">
        <v>1859</v>
      </c>
      <c r="D85" s="649">
        <v>1238.2250870159367</v>
      </c>
    </row>
    <row r="86" spans="1:4" ht="30" customHeight="1" thickTop="1" thickBot="1">
      <c r="A86" s="200" t="s">
        <v>1309</v>
      </c>
      <c r="B86" s="100" t="s">
        <v>1306</v>
      </c>
      <c r="C86" s="102" t="s">
        <v>1310</v>
      </c>
      <c r="D86" s="649">
        <v>1238.2250870159367</v>
      </c>
    </row>
    <row r="87" spans="1:4" ht="30" customHeight="1" thickTop="1" thickBot="1">
      <c r="A87" s="200" t="s">
        <v>1311</v>
      </c>
      <c r="B87" s="100" t="s">
        <v>339</v>
      </c>
      <c r="C87" s="102" t="s">
        <v>1312</v>
      </c>
      <c r="D87" s="649">
        <v>1238.2250870159367</v>
      </c>
    </row>
    <row r="88" spans="1:4" ht="30" customHeight="1" thickTop="1" thickBot="1">
      <c r="A88" s="200" t="s">
        <v>1313</v>
      </c>
      <c r="B88" s="100" t="s">
        <v>339</v>
      </c>
      <c r="C88" s="102" t="s">
        <v>1312</v>
      </c>
      <c r="D88" s="649">
        <v>1238.2250870159367</v>
      </c>
    </row>
    <row r="89" spans="1:4" ht="30" customHeight="1" thickTop="1" thickBot="1">
      <c r="A89" s="200" t="s">
        <v>1243</v>
      </c>
      <c r="B89" s="100" t="s">
        <v>339</v>
      </c>
      <c r="C89" s="102" t="s">
        <v>1852</v>
      </c>
      <c r="D89" s="649">
        <v>1375.4617008268699</v>
      </c>
    </row>
    <row r="90" spans="1:4" ht="30" customHeight="1" thickTop="1" thickBot="1">
      <c r="A90" s="200" t="s">
        <v>1365</v>
      </c>
      <c r="B90" s="100" t="s">
        <v>339</v>
      </c>
      <c r="C90" s="102" t="s">
        <v>1366</v>
      </c>
      <c r="D90" s="649">
        <v>1238.2250870159367</v>
      </c>
    </row>
    <row r="91" spans="1:4" ht="30" customHeight="1" thickTop="1" thickBot="1">
      <c r="A91" s="200" t="s">
        <v>1244</v>
      </c>
      <c r="B91" s="100" t="s">
        <v>339</v>
      </c>
      <c r="C91" s="102" t="s">
        <v>1245</v>
      </c>
      <c r="D91" s="649">
        <v>1238.2250870159367</v>
      </c>
    </row>
    <row r="92" spans="1:4" ht="30" customHeight="1" thickTop="1" thickBot="1">
      <c r="A92" s="200" t="s">
        <v>1277</v>
      </c>
      <c r="B92" s="100" t="s">
        <v>339</v>
      </c>
      <c r="C92" s="102" t="s">
        <v>1858</v>
      </c>
      <c r="D92" s="649">
        <v>1375.4617008268699</v>
      </c>
    </row>
    <row r="93" spans="1:4" ht="30" customHeight="1" thickTop="1" thickBot="1">
      <c r="A93" s="200" t="s">
        <v>1408</v>
      </c>
      <c r="B93" s="100" t="s">
        <v>1406</v>
      </c>
      <c r="C93" s="102" t="s">
        <v>1870</v>
      </c>
      <c r="D93" s="649">
        <v>40.079368940861769</v>
      </c>
    </row>
    <row r="94" spans="1:4" ht="30" customHeight="1" thickTop="1" thickBot="1">
      <c r="A94" s="200" t="s">
        <v>1399</v>
      </c>
      <c r="B94" s="100" t="s">
        <v>92</v>
      </c>
      <c r="C94" s="102" t="s">
        <v>1868</v>
      </c>
      <c r="D94" s="649">
        <v>361148.98371298151</v>
      </c>
    </row>
    <row r="95" spans="1:4" ht="30" customHeight="1" thickTop="1" thickBot="1">
      <c r="A95" s="200" t="s">
        <v>1222</v>
      </c>
      <c r="B95" s="100" t="s">
        <v>1223</v>
      </c>
      <c r="C95" s="102" t="s">
        <v>1224</v>
      </c>
      <c r="D95" s="649">
        <v>0.31951889393206562</v>
      </c>
    </row>
    <row r="96" spans="1:4" ht="30" customHeight="1" thickTop="1" thickBot="1">
      <c r="A96" s="200" t="s">
        <v>1631</v>
      </c>
      <c r="B96" s="100" t="s">
        <v>339</v>
      </c>
      <c r="C96" s="102" t="s">
        <v>1851</v>
      </c>
      <c r="D96" s="649">
        <v>2236.0281363029462</v>
      </c>
    </row>
    <row r="97" spans="1:4" ht="30" customHeight="1" thickTop="1" thickBot="1">
      <c r="A97" s="200" t="s">
        <v>1412</v>
      </c>
      <c r="B97" s="100" t="s">
        <v>339</v>
      </c>
      <c r="C97" s="102" t="s">
        <v>1411</v>
      </c>
      <c r="D97" s="649">
        <v>793.25531133902689</v>
      </c>
    </row>
    <row r="98" spans="1:4" ht="30" customHeight="1" thickTop="1" thickBot="1">
      <c r="A98" s="200" t="s">
        <v>1237</v>
      </c>
      <c r="B98" s="100" t="s">
        <v>92</v>
      </c>
      <c r="C98" s="102" t="s">
        <v>1238</v>
      </c>
      <c r="D98" s="649">
        <v>22345.104434349731</v>
      </c>
    </row>
    <row r="99" spans="1:4" ht="30" customHeight="1" thickTop="1" thickBot="1">
      <c r="A99" s="200" t="s">
        <v>1251</v>
      </c>
      <c r="B99" s="100" t="s">
        <v>339</v>
      </c>
      <c r="C99" s="102" t="s">
        <v>1853</v>
      </c>
      <c r="D99" s="649">
        <v>1283.5727003474358</v>
      </c>
    </row>
    <row r="100" spans="1:4" ht="30" customHeight="1" thickTop="1" thickBot="1">
      <c r="A100" s="200" t="s">
        <v>1320</v>
      </c>
      <c r="B100" s="100" t="s">
        <v>1306</v>
      </c>
      <c r="C100" s="102" t="s">
        <v>1863</v>
      </c>
      <c r="D100" s="649">
        <v>7514.9944239475562</v>
      </c>
    </row>
    <row r="101" spans="1:4" ht="30" customHeight="1" thickTop="1" thickBot="1">
      <c r="A101" s="200" t="s">
        <v>1393</v>
      </c>
      <c r="B101" s="100" t="s">
        <v>339</v>
      </c>
      <c r="C101" s="102" t="s">
        <v>1394</v>
      </c>
      <c r="D101" s="649">
        <v>5347.1498338782376</v>
      </c>
    </row>
    <row r="102" spans="1:4" ht="30" customHeight="1" thickTop="1" thickBot="1">
      <c r="A102" s="200" t="s">
        <v>1395</v>
      </c>
      <c r="B102" s="100" t="s">
        <v>141</v>
      </c>
      <c r="C102" s="102" t="s">
        <v>1396</v>
      </c>
      <c r="D102" s="649">
        <v>130817.27612229851</v>
      </c>
    </row>
    <row r="103" spans="1:4" ht="30" customHeight="1" thickTop="1" thickBot="1">
      <c r="A103" s="200" t="s">
        <v>1327</v>
      </c>
      <c r="B103" s="100" t="s">
        <v>344</v>
      </c>
      <c r="C103" s="102" t="s">
        <v>1328</v>
      </c>
      <c r="D103" s="649">
        <v>0.68457210685196579</v>
      </c>
    </row>
    <row r="104" spans="1:4" ht="30" customHeight="1" thickTop="1" thickBot="1">
      <c r="A104" s="200" t="s">
        <v>1325</v>
      </c>
      <c r="B104" s="100" t="s">
        <v>344</v>
      </c>
      <c r="C104" s="102" t="s">
        <v>1326</v>
      </c>
      <c r="D104" s="649">
        <v>0.453745364192852</v>
      </c>
    </row>
    <row r="105" spans="1:4" ht="30" customHeight="1" thickTop="1" thickBot="1">
      <c r="A105" s="200" t="s">
        <v>1275</v>
      </c>
      <c r="B105" s="100" t="s">
        <v>339</v>
      </c>
      <c r="C105" s="102" t="s">
        <v>1276</v>
      </c>
      <c r="D105" s="649">
        <v>2516.2499550763682</v>
      </c>
    </row>
    <row r="106" spans="1:4" ht="30" customHeight="1" thickTop="1" thickBot="1">
      <c r="A106" s="200" t="s">
        <v>1402</v>
      </c>
      <c r="B106" s="100" t="s">
        <v>92</v>
      </c>
      <c r="C106" s="102" t="s">
        <v>1403</v>
      </c>
      <c r="D106" s="649">
        <v>125188.73532275727</v>
      </c>
    </row>
    <row r="107" spans="1:4" ht="30" customHeight="1" thickTop="1" thickBot="1">
      <c r="A107" s="200" t="s">
        <v>1301</v>
      </c>
      <c r="B107" s="100" t="s">
        <v>339</v>
      </c>
      <c r="C107" s="102" t="s">
        <v>1302</v>
      </c>
      <c r="D107" s="649">
        <v>958.4968111788437</v>
      </c>
    </row>
    <row r="108" spans="1:4" ht="30" customHeight="1" thickTop="1" thickBot="1">
      <c r="A108" s="200" t="s">
        <v>1263</v>
      </c>
      <c r="B108" s="100" t="s">
        <v>339</v>
      </c>
      <c r="C108" s="102" t="s">
        <v>1855</v>
      </c>
      <c r="D108" s="649">
        <v>866.43417668167478</v>
      </c>
    </row>
    <row r="109" spans="1:4" ht="30" customHeight="1" thickTop="1" thickBot="1">
      <c r="A109" s="200" t="s">
        <v>1258</v>
      </c>
      <c r="B109" s="100" t="s">
        <v>339</v>
      </c>
      <c r="C109" s="102" t="s">
        <v>1854</v>
      </c>
      <c r="D109" s="649">
        <v>855.58735776002027</v>
      </c>
    </row>
    <row r="110" spans="1:4" ht="30" customHeight="1" thickTop="1" thickBot="1">
      <c r="A110" s="200" t="s">
        <v>1397</v>
      </c>
      <c r="B110" s="100" t="s">
        <v>339</v>
      </c>
      <c r="C110" s="102" t="s">
        <v>1398</v>
      </c>
      <c r="D110" s="649">
        <v>856.72325500786428</v>
      </c>
    </row>
    <row r="111" spans="1:4" ht="30" customHeight="1" thickTop="1" thickBot="1">
      <c r="A111" s="200" t="s">
        <v>1318</v>
      </c>
      <c r="B111" s="100" t="s">
        <v>1306</v>
      </c>
      <c r="C111" s="102" t="s">
        <v>1861</v>
      </c>
      <c r="D111" s="649">
        <v>841.86230804013121</v>
      </c>
    </row>
    <row r="112" spans="1:4" ht="30" customHeight="1" thickTop="1" thickBot="1">
      <c r="A112" s="200" t="s">
        <v>1319</v>
      </c>
      <c r="B112" s="100" t="s">
        <v>344</v>
      </c>
      <c r="C112" s="102" t="s">
        <v>1862</v>
      </c>
      <c r="D112" s="649">
        <v>2.1461654984301934</v>
      </c>
    </row>
    <row r="113" spans="1:4" ht="30" customHeight="1" thickTop="1" thickBot="1">
      <c r="A113" s="200" t="s">
        <v>1324</v>
      </c>
      <c r="B113" s="100" t="s">
        <v>1306</v>
      </c>
      <c r="C113" s="102" t="s">
        <v>1865</v>
      </c>
      <c r="D113" s="649">
        <v>662.02139496300049</v>
      </c>
    </row>
    <row r="114" spans="1:4" ht="30" customHeight="1" thickTop="1" thickBot="1">
      <c r="A114" s="200" t="s">
        <v>1400</v>
      </c>
      <c r="B114" s="100" t="s">
        <v>92</v>
      </c>
      <c r="C114" s="102" t="s">
        <v>1401</v>
      </c>
      <c r="D114" s="649">
        <v>1082706.3722322318</v>
      </c>
    </row>
    <row r="115" spans="1:4" ht="30" customHeight="1" thickTop="1" thickBot="1">
      <c r="A115" s="200" t="s">
        <v>1321</v>
      </c>
      <c r="B115" s="100" t="s">
        <v>92</v>
      </c>
      <c r="C115" s="102" t="s">
        <v>1322</v>
      </c>
      <c r="D115" s="649">
        <v>1275.7115798474413</v>
      </c>
    </row>
    <row r="116" spans="1:4" ht="30" customHeight="1" thickTop="1" thickBot="1">
      <c r="A116" s="200" t="s">
        <v>1271</v>
      </c>
      <c r="B116" s="100" t="s">
        <v>339</v>
      </c>
      <c r="C116" s="102" t="s">
        <v>1857</v>
      </c>
      <c r="D116" s="649">
        <v>14.899951633685051</v>
      </c>
    </row>
    <row r="117" spans="1:4" ht="30" customHeight="1" thickTop="1" thickBot="1">
      <c r="A117" s="200" t="s">
        <v>1299</v>
      </c>
      <c r="B117" s="100" t="s">
        <v>92</v>
      </c>
      <c r="C117" s="102" t="s">
        <v>1300</v>
      </c>
      <c r="D117" s="649">
        <v>509150.50447114964</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89"/>
      <c r="B1" s="792"/>
      <c r="C1" s="793"/>
      <c r="D1" s="793"/>
      <c r="E1" s="793"/>
      <c r="F1" s="793"/>
      <c r="G1" s="793"/>
      <c r="H1" s="793"/>
      <c r="I1" s="794"/>
      <c r="J1" s="755" t="s">
        <v>933</v>
      </c>
      <c r="K1" s="762" t="s">
        <v>2198</v>
      </c>
      <c r="L1" s="763"/>
      <c r="M1" s="764"/>
    </row>
    <row r="2" spans="1:13" s="489" customFormat="1">
      <c r="A2" s="790"/>
      <c r="B2" s="768" t="s">
        <v>934</v>
      </c>
      <c r="C2" s="769"/>
      <c r="D2" s="769"/>
      <c r="E2" s="769"/>
      <c r="F2" s="769"/>
      <c r="G2" s="769"/>
      <c r="H2" s="769"/>
      <c r="I2" s="770"/>
      <c r="J2" s="756"/>
      <c r="K2" s="765"/>
      <c r="L2" s="766"/>
      <c r="M2" s="767"/>
    </row>
    <row r="3" spans="1:13" s="489" customFormat="1">
      <c r="A3" s="790"/>
      <c r="B3" s="771" t="s">
        <v>2199</v>
      </c>
      <c r="C3" s="772"/>
      <c r="D3" s="772"/>
      <c r="E3" s="772"/>
      <c r="F3" s="772"/>
      <c r="G3" s="772"/>
      <c r="H3" s="772"/>
      <c r="I3" s="773"/>
      <c r="J3" s="760" t="s">
        <v>935</v>
      </c>
      <c r="K3" s="775">
        <v>1</v>
      </c>
      <c r="L3" s="776"/>
      <c r="M3" s="777"/>
    </row>
    <row r="4" spans="1:13" s="489" customFormat="1">
      <c r="A4" s="790"/>
      <c r="B4" s="771" t="s">
        <v>2200</v>
      </c>
      <c r="C4" s="772"/>
      <c r="D4" s="772"/>
      <c r="E4" s="772"/>
      <c r="F4" s="772"/>
      <c r="G4" s="772"/>
      <c r="H4" s="772"/>
      <c r="I4" s="773"/>
      <c r="J4" s="774"/>
      <c r="K4" s="778"/>
      <c r="L4" s="779"/>
      <c r="M4" s="780"/>
    </row>
    <row r="5" spans="1:13" s="489" customFormat="1">
      <c r="A5" s="790"/>
      <c r="B5" s="757" t="s">
        <v>2201</v>
      </c>
      <c r="C5" s="758"/>
      <c r="D5" s="758"/>
      <c r="E5" s="758"/>
      <c r="F5" s="758"/>
      <c r="G5" s="758"/>
      <c r="H5" s="758"/>
      <c r="I5" s="759"/>
      <c r="J5" s="760" t="s">
        <v>936</v>
      </c>
      <c r="K5" s="781"/>
      <c r="L5" s="781" t="s">
        <v>937</v>
      </c>
      <c r="M5" s="783"/>
    </row>
    <row r="6" spans="1:13" s="489" customFormat="1" ht="13.5" customHeight="1" thickBot="1">
      <c r="A6" s="791"/>
      <c r="B6" s="795"/>
      <c r="C6" s="796"/>
      <c r="D6" s="796"/>
      <c r="E6" s="796"/>
      <c r="F6" s="796"/>
      <c r="G6" s="796"/>
      <c r="H6" s="796"/>
      <c r="I6" s="797"/>
      <c r="J6" s="761"/>
      <c r="K6" s="782"/>
      <c r="L6" s="782"/>
      <c r="M6" s="78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6" t="s">
        <v>2205</v>
      </c>
      <c r="B10" s="787"/>
      <c r="C10" s="787"/>
      <c r="D10" s="787"/>
      <c r="E10" s="508" t="s">
        <v>2206</v>
      </c>
      <c r="F10" s="509"/>
      <c r="H10" s="788" t="s">
        <v>2207</v>
      </c>
      <c r="I10" s="788"/>
      <c r="J10" s="510" t="s">
        <v>2206</v>
      </c>
      <c r="K10" s="511"/>
      <c r="L10" s="511"/>
      <c r="M10" s="512"/>
    </row>
    <row r="11" spans="1:13" s="489" customFormat="1" ht="24" customHeight="1">
      <c r="A11" s="513" t="s">
        <v>939</v>
      </c>
      <c r="B11" s="514"/>
      <c r="C11" s="785"/>
      <c r="D11" s="78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4"/>
      <c r="L12" s="744"/>
      <c r="M12" s="745"/>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6" t="s">
        <v>2202</v>
      </c>
      <c r="F25" s="746"/>
      <c r="G25" s="746"/>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7" t="s">
        <v>942</v>
      </c>
      <c r="B27" s="748"/>
      <c r="C27" s="748"/>
      <c r="D27" s="748"/>
      <c r="E27" s="748"/>
      <c r="F27" s="748"/>
      <c r="G27" s="748"/>
      <c r="H27" s="748"/>
      <c r="I27" s="748"/>
      <c r="J27" s="748"/>
      <c r="K27" s="748"/>
      <c r="L27" s="748"/>
      <c r="M27" s="749"/>
    </row>
    <row r="28" spans="1:13" ht="13.5" thickBot="1">
      <c r="A28" s="555"/>
      <c r="B28" s="556"/>
      <c r="C28" s="556"/>
      <c r="D28" s="556"/>
      <c r="E28" s="556"/>
      <c r="F28" s="556"/>
      <c r="G28" s="556"/>
      <c r="H28" s="556"/>
      <c r="I28" s="556"/>
      <c r="J28" s="556"/>
      <c r="K28" s="556"/>
      <c r="L28" s="556"/>
      <c r="M28" s="557"/>
    </row>
    <row r="29" spans="1:13" ht="25.5">
      <c r="A29" s="558" t="s">
        <v>943</v>
      </c>
      <c r="B29" s="750" t="s">
        <v>944</v>
      </c>
      <c r="C29" s="751"/>
      <c r="D29" s="751"/>
      <c r="E29" s="751"/>
      <c r="F29" s="751"/>
      <c r="G29" s="751"/>
      <c r="H29" s="751"/>
      <c r="I29" s="752"/>
      <c r="J29" s="559" t="s">
        <v>2215</v>
      </c>
      <c r="K29" s="753" t="s">
        <v>945</v>
      </c>
      <c r="L29" s="754"/>
      <c r="M29" s="558" t="s">
        <v>946</v>
      </c>
    </row>
    <row r="30" spans="1:13" ht="13.5" thickBot="1">
      <c r="A30" s="560"/>
      <c r="B30" s="561"/>
      <c r="C30" s="562"/>
      <c r="D30" s="562"/>
      <c r="E30" s="562"/>
      <c r="F30" s="562"/>
      <c r="G30" s="562"/>
      <c r="H30" s="562"/>
      <c r="I30" s="562"/>
      <c r="J30" s="563"/>
      <c r="K30" s="737"/>
      <c r="L30" s="73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5" t="s">
        <v>944</v>
      </c>
      <c r="B34" s="716"/>
      <c r="C34" s="716"/>
      <c r="D34" s="716"/>
      <c r="E34" s="716"/>
      <c r="F34" s="716"/>
      <c r="G34" s="735"/>
      <c r="H34" s="739" t="s">
        <v>948</v>
      </c>
      <c r="I34" s="740"/>
      <c r="J34" s="571" t="s">
        <v>949</v>
      </c>
      <c r="K34" s="736" t="s">
        <v>950</v>
      </c>
      <c r="L34" s="735"/>
      <c r="M34" s="572" t="s">
        <v>951</v>
      </c>
    </row>
    <row r="35" spans="1:13" s="573" customFormat="1" ht="12">
      <c r="A35" s="741"/>
      <c r="B35" s="742"/>
      <c r="C35" s="742"/>
      <c r="D35" s="742"/>
      <c r="E35" s="742"/>
      <c r="F35" s="742"/>
      <c r="G35" s="720"/>
      <c r="H35" s="743"/>
      <c r="I35" s="721"/>
      <c r="J35" s="574"/>
      <c r="K35" s="719"/>
      <c r="L35" s="720"/>
      <c r="M35" s="575"/>
    </row>
    <row r="36" spans="1:13" s="573" customFormat="1" thickBot="1">
      <c r="A36" s="732"/>
      <c r="B36" s="733"/>
      <c r="C36" s="733"/>
      <c r="D36" s="733"/>
      <c r="E36" s="733"/>
      <c r="F36" s="733"/>
      <c r="G36" s="714"/>
      <c r="H36" s="734"/>
      <c r="I36" s="722"/>
      <c r="J36" s="576"/>
      <c r="K36" s="713"/>
      <c r="L36" s="714"/>
      <c r="M36" s="577"/>
    </row>
    <row r="37" spans="1:13" s="573" customFormat="1" thickBot="1">
      <c r="A37" s="708" t="s">
        <v>953</v>
      </c>
      <c r="B37" s="709"/>
      <c r="C37" s="709"/>
      <c r="D37" s="709"/>
      <c r="E37" s="709"/>
      <c r="F37" s="709"/>
      <c r="G37" s="709"/>
      <c r="H37" s="709"/>
      <c r="I37" s="709"/>
      <c r="J37" s="709"/>
      <c r="K37" s="709"/>
      <c r="L37" s="710"/>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5" t="s">
        <v>944</v>
      </c>
      <c r="B41" s="716"/>
      <c r="C41" s="716"/>
      <c r="D41" s="716"/>
      <c r="E41" s="716"/>
      <c r="F41" s="716"/>
      <c r="G41" s="716"/>
      <c r="H41" s="735"/>
      <c r="I41" s="587" t="s">
        <v>945</v>
      </c>
      <c r="J41" s="571" t="s">
        <v>946</v>
      </c>
      <c r="K41" s="736" t="s">
        <v>955</v>
      </c>
      <c r="L41" s="735"/>
      <c r="M41" s="572" t="s">
        <v>951</v>
      </c>
    </row>
    <row r="42" spans="1:13" s="573" customFormat="1" ht="12">
      <c r="A42" s="702"/>
      <c r="B42" s="703"/>
      <c r="C42" s="703"/>
      <c r="D42" s="703"/>
      <c r="E42" s="703"/>
      <c r="F42" s="703"/>
      <c r="G42" s="703"/>
      <c r="H42" s="721"/>
      <c r="I42" s="588"/>
      <c r="J42" s="574"/>
      <c r="K42" s="719"/>
      <c r="L42" s="720"/>
      <c r="M42" s="575"/>
    </row>
    <row r="43" spans="1:13" s="573" customFormat="1" thickBot="1">
      <c r="A43" s="711"/>
      <c r="B43" s="712"/>
      <c r="C43" s="712"/>
      <c r="D43" s="712"/>
      <c r="E43" s="712"/>
      <c r="F43" s="712"/>
      <c r="G43" s="712"/>
      <c r="H43" s="722"/>
      <c r="I43" s="589"/>
      <c r="J43" s="590"/>
      <c r="K43" s="713"/>
      <c r="L43" s="714"/>
      <c r="M43" s="591"/>
    </row>
    <row r="44" spans="1:13" s="573" customFormat="1" thickBot="1">
      <c r="A44" s="708" t="s">
        <v>953</v>
      </c>
      <c r="B44" s="709"/>
      <c r="C44" s="709"/>
      <c r="D44" s="709"/>
      <c r="E44" s="709"/>
      <c r="F44" s="709"/>
      <c r="G44" s="709"/>
      <c r="H44" s="709"/>
      <c r="I44" s="709"/>
      <c r="J44" s="709"/>
      <c r="K44" s="709"/>
      <c r="L44" s="710"/>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3" t="s">
        <v>957</v>
      </c>
      <c r="B48" s="724"/>
      <c r="C48" s="724"/>
      <c r="D48" s="724"/>
      <c r="E48" s="725"/>
      <c r="F48" s="594"/>
      <c r="G48" s="595" t="s">
        <v>945</v>
      </c>
      <c r="H48" s="596" t="s">
        <v>958</v>
      </c>
      <c r="I48" s="597" t="s">
        <v>2233</v>
      </c>
      <c r="J48" s="596" t="s">
        <v>2234</v>
      </c>
      <c r="K48" s="726" t="s">
        <v>961</v>
      </c>
      <c r="L48" s="725"/>
      <c r="M48" s="598" t="s">
        <v>951</v>
      </c>
    </row>
    <row r="49" spans="1:13" s="573" customFormat="1" ht="12">
      <c r="A49" s="599"/>
      <c r="B49" s="600"/>
      <c r="C49" s="600"/>
      <c r="D49" s="600"/>
      <c r="E49" s="600"/>
      <c r="F49" s="600"/>
      <c r="G49" s="601"/>
      <c r="H49" s="574"/>
      <c r="I49" s="588"/>
      <c r="J49" s="574"/>
      <c r="K49" s="719"/>
      <c r="L49" s="720"/>
      <c r="M49" s="575"/>
    </row>
    <row r="50" spans="1:13" s="573" customFormat="1" thickBot="1">
      <c r="A50" s="602"/>
      <c r="B50" s="603"/>
      <c r="C50" s="603"/>
      <c r="D50" s="603"/>
      <c r="E50" s="603"/>
      <c r="F50" s="603"/>
      <c r="G50" s="604"/>
      <c r="H50" s="576"/>
      <c r="I50" s="586"/>
      <c r="J50" s="576"/>
      <c r="K50" s="713"/>
      <c r="L50" s="714"/>
      <c r="M50" s="577"/>
    </row>
    <row r="51" spans="1:13" s="573" customFormat="1" thickBot="1">
      <c r="A51" s="727" t="s">
        <v>953</v>
      </c>
      <c r="B51" s="728"/>
      <c r="C51" s="728"/>
      <c r="D51" s="728"/>
      <c r="E51" s="728"/>
      <c r="F51" s="728"/>
      <c r="G51" s="728"/>
      <c r="H51" s="728"/>
      <c r="I51" s="728"/>
      <c r="J51" s="728"/>
      <c r="K51" s="728"/>
      <c r="L51" s="72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3" t="s">
        <v>944</v>
      </c>
      <c r="B55" s="724"/>
      <c r="C55" s="724"/>
      <c r="D55" s="724"/>
      <c r="E55" s="724"/>
      <c r="F55" s="724"/>
      <c r="G55" s="725"/>
      <c r="H55" s="595" t="s">
        <v>964</v>
      </c>
      <c r="I55" s="597" t="s">
        <v>965</v>
      </c>
      <c r="J55" s="596" t="s">
        <v>966</v>
      </c>
      <c r="K55" s="730" t="s">
        <v>950</v>
      </c>
      <c r="L55" s="731"/>
      <c r="M55" s="606" t="s">
        <v>951</v>
      </c>
    </row>
    <row r="56" spans="1:13" s="573" customFormat="1" ht="12">
      <c r="A56" s="702"/>
      <c r="B56" s="703"/>
      <c r="C56" s="703"/>
      <c r="D56" s="703"/>
      <c r="E56" s="703"/>
      <c r="F56" s="703"/>
      <c r="G56" s="703"/>
      <c r="H56" s="574"/>
      <c r="I56" s="588"/>
      <c r="J56" s="574"/>
      <c r="K56" s="719"/>
      <c r="L56" s="720"/>
      <c r="M56" s="575"/>
    </row>
    <row r="57" spans="1:13" s="573" customFormat="1" thickBot="1">
      <c r="A57" s="711"/>
      <c r="B57" s="712"/>
      <c r="C57" s="712"/>
      <c r="D57" s="712"/>
      <c r="E57" s="712"/>
      <c r="F57" s="712"/>
      <c r="G57" s="712"/>
      <c r="H57" s="576"/>
      <c r="I57" s="586"/>
      <c r="J57" s="576"/>
      <c r="K57" s="713"/>
      <c r="L57" s="714"/>
      <c r="M57" s="577"/>
    </row>
    <row r="58" spans="1:13" s="573" customFormat="1" thickBot="1">
      <c r="A58" s="708" t="s">
        <v>953</v>
      </c>
      <c r="B58" s="709"/>
      <c r="C58" s="709"/>
      <c r="D58" s="709"/>
      <c r="E58" s="709"/>
      <c r="F58" s="709"/>
      <c r="G58" s="709"/>
      <c r="H58" s="709"/>
      <c r="I58" s="709"/>
      <c r="J58" s="709"/>
      <c r="K58" s="709"/>
      <c r="L58" s="710"/>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8" t="s">
        <v>967</v>
      </c>
      <c r="B60" s="709"/>
      <c r="C60" s="709"/>
      <c r="D60" s="709"/>
      <c r="E60" s="709"/>
      <c r="F60" s="709"/>
      <c r="G60" s="709"/>
      <c r="H60" s="709"/>
      <c r="I60" s="709"/>
      <c r="J60" s="709"/>
      <c r="K60" s="709"/>
      <c r="L60" s="710"/>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5" t="s">
        <v>944</v>
      </c>
      <c r="B64" s="716"/>
      <c r="C64" s="716"/>
      <c r="D64" s="716"/>
      <c r="E64" s="716"/>
      <c r="F64" s="716"/>
      <c r="G64" s="716"/>
      <c r="H64" s="607"/>
      <c r="I64" s="608"/>
      <c r="J64" s="609" t="s">
        <v>970</v>
      </c>
      <c r="K64" s="717" t="s">
        <v>971</v>
      </c>
      <c r="L64" s="718"/>
      <c r="M64" s="610"/>
    </row>
    <row r="65" spans="1:13" s="573" customFormat="1" ht="12">
      <c r="A65" s="702" t="s">
        <v>2235</v>
      </c>
      <c r="B65" s="703"/>
      <c r="C65" s="703"/>
      <c r="D65" s="703"/>
      <c r="E65" s="703"/>
      <c r="F65" s="703"/>
      <c r="G65" s="703"/>
      <c r="H65" s="611"/>
      <c r="I65" s="612"/>
      <c r="J65" s="613"/>
      <c r="K65" s="704"/>
      <c r="L65" s="705"/>
      <c r="M65" s="614"/>
    </row>
    <row r="66" spans="1:13" s="573" customFormat="1" ht="12">
      <c r="A66" s="615" t="s">
        <v>973</v>
      </c>
      <c r="B66" s="616"/>
      <c r="C66" s="616"/>
      <c r="D66" s="616"/>
      <c r="E66" s="616"/>
      <c r="F66" s="616"/>
      <c r="G66" s="616"/>
      <c r="H66" s="611"/>
      <c r="I66" s="612"/>
      <c r="J66" s="613"/>
      <c r="K66" s="704"/>
      <c r="L66" s="705"/>
      <c r="M66" s="614"/>
    </row>
    <row r="67" spans="1:13" s="573" customFormat="1" thickBot="1">
      <c r="A67" s="602" t="s">
        <v>974</v>
      </c>
      <c r="B67" s="603"/>
      <c r="C67" s="603"/>
      <c r="D67" s="603"/>
      <c r="E67" s="603"/>
      <c r="F67" s="603"/>
      <c r="G67" s="603"/>
      <c r="H67" s="617"/>
      <c r="I67" s="618"/>
      <c r="J67" s="613"/>
      <c r="K67" s="706"/>
      <c r="L67" s="707"/>
      <c r="M67" s="614"/>
    </row>
    <row r="68" spans="1:13" s="573" customFormat="1" thickBot="1">
      <c r="A68" s="708" t="s">
        <v>953</v>
      </c>
      <c r="B68" s="709"/>
      <c r="C68" s="709"/>
      <c r="D68" s="709"/>
      <c r="E68" s="709"/>
      <c r="F68" s="709"/>
      <c r="G68" s="709"/>
      <c r="H68" s="709"/>
      <c r="I68" s="709"/>
      <c r="J68" s="709"/>
      <c r="K68" s="709"/>
      <c r="L68" s="710"/>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8" t="s">
        <v>2236</v>
      </c>
      <c r="B70" s="709"/>
      <c r="C70" s="709"/>
      <c r="D70" s="709"/>
      <c r="E70" s="709"/>
      <c r="F70" s="709"/>
      <c r="G70" s="709"/>
      <c r="H70" s="709"/>
      <c r="I70" s="709"/>
      <c r="J70" s="709"/>
      <c r="K70" s="709"/>
      <c r="L70" s="710"/>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2" t="s">
        <v>2218</v>
      </c>
      <c r="B87" s="693"/>
      <c r="C87" s="693"/>
      <c r="D87" s="693"/>
      <c r="E87" s="693"/>
      <c r="F87" s="693"/>
      <c r="G87" s="693"/>
      <c r="H87" s="693"/>
      <c r="I87" s="693"/>
      <c r="J87" s="693"/>
      <c r="K87" s="693"/>
      <c r="L87" s="693"/>
      <c r="M87" s="694"/>
    </row>
    <row r="88" spans="1:13" ht="17.25" customHeight="1">
      <c r="A88" s="692"/>
      <c r="B88" s="693"/>
      <c r="C88" s="693"/>
      <c r="D88" s="693"/>
      <c r="E88" s="693"/>
      <c r="F88" s="693"/>
      <c r="G88" s="693"/>
      <c r="H88" s="693"/>
      <c r="I88" s="693"/>
      <c r="J88" s="693"/>
      <c r="K88" s="693"/>
      <c r="L88" s="693"/>
      <c r="M88" s="694"/>
    </row>
    <row r="89" spans="1:13" ht="18.75" customHeight="1">
      <c r="A89" s="695" t="s">
        <v>2219</v>
      </c>
      <c r="B89" s="696"/>
      <c r="C89" s="696"/>
      <c r="D89" s="696"/>
      <c r="E89" s="696"/>
      <c r="F89" s="696"/>
      <c r="G89" s="696"/>
      <c r="H89" s="696"/>
      <c r="I89" s="696"/>
      <c r="J89" s="696"/>
      <c r="K89" s="696"/>
      <c r="L89" s="696"/>
      <c r="M89" s="697"/>
    </row>
    <row r="90" spans="1:13" ht="21.75" customHeight="1">
      <c r="A90" s="695"/>
      <c r="B90" s="696"/>
      <c r="C90" s="696"/>
      <c r="D90" s="696"/>
      <c r="E90" s="696"/>
      <c r="F90" s="696"/>
      <c r="G90" s="696"/>
      <c r="H90" s="696"/>
      <c r="I90" s="696"/>
      <c r="J90" s="696"/>
      <c r="K90" s="696"/>
      <c r="L90" s="696"/>
      <c r="M90" s="697"/>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8"/>
      <c r="J100" s="698"/>
      <c r="K100" s="698"/>
      <c r="L100" s="698"/>
      <c r="M100" s="699"/>
    </row>
    <row r="101" spans="1:13" ht="13.5" thickBot="1">
      <c r="A101" s="643" t="s">
        <v>2221</v>
      </c>
      <c r="B101" s="644"/>
      <c r="C101" s="644"/>
      <c r="D101" s="645"/>
      <c r="E101" s="645"/>
      <c r="F101" s="645"/>
      <c r="G101" s="645"/>
      <c r="H101" s="645"/>
      <c r="I101" s="700"/>
      <c r="J101" s="700"/>
      <c r="K101" s="700"/>
      <c r="L101" s="700"/>
      <c r="M101" s="701"/>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2" t="s">
        <v>2205</v>
      </c>
      <c r="C10" s="903"/>
      <c r="D10" s="903"/>
      <c r="E10" s="903"/>
      <c r="F10" s="358" t="s">
        <v>2206</v>
      </c>
      <c r="G10" s="79"/>
      <c r="H10" s="359"/>
      <c r="I10" s="904" t="s">
        <v>2207</v>
      </c>
      <c r="J10" s="904"/>
      <c r="K10" s="360"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5" t="s">
        <v>2222</v>
      </c>
      <c r="G25" s="906"/>
      <c r="H25" s="90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VLOOKUP(A36,EQUIPOS!A6:D161,4,FALSE)</f>
        <v>152854.78645395249</v>
      </c>
      <c r="L36" s="270"/>
      <c r="M36" s="271">
        <v>0.15</v>
      </c>
      <c r="N36" s="272">
        <f>K36/M36</f>
        <v>1019031.9096930167</v>
      </c>
    </row>
    <row r="37" spans="1:14">
      <c r="A37" t="s">
        <v>150</v>
      </c>
      <c r="B37" s="837" t="str">
        <f>VLOOKUP(A37,EQUIPOS!A7:D154,3,FALSE)</f>
        <v>Cargador : Potencia en el volante 125 hp, Clasificación de RPM del motor 2300.</v>
      </c>
      <c r="C37" s="838"/>
      <c r="D37" s="838"/>
      <c r="E37" s="838"/>
      <c r="F37" s="838"/>
      <c r="G37" s="838"/>
      <c r="H37" s="839"/>
      <c r="I37" s="267"/>
      <c r="J37" s="268"/>
      <c r="K37" s="269">
        <f>VLOOKUP(A37,EQUIPOS!A7:D162,4,FALSE)</f>
        <v>120100.18935667696</v>
      </c>
      <c r="L37" s="270"/>
      <c r="M37" s="271">
        <v>0.15</v>
      </c>
      <c r="N37" s="272">
        <f>K37/M37</f>
        <v>800667.92904451303</v>
      </c>
    </row>
    <row r="38" spans="1:14">
      <c r="A38" t="s">
        <v>273</v>
      </c>
      <c r="B38" s="837" t="str">
        <f>VLOOKUP(A38,EQUIPOS!A8:D154,3,FALSE)</f>
        <v>Motosierra, 93.6 cm3 - 7.1 HP, 45-90 cm - 7.9 kg</v>
      </c>
      <c r="C38" s="838"/>
      <c r="D38" s="838"/>
      <c r="E38" s="838"/>
      <c r="F38" s="838"/>
      <c r="G38" s="838"/>
      <c r="H38" s="839"/>
      <c r="I38" s="267"/>
      <c r="J38" s="268"/>
      <c r="K38" s="269">
        <f>VLOOKUP(A38,EQUIPOS!A8:D163,4,FALSE)</f>
        <v>7680.3377262220347</v>
      </c>
      <c r="L38" s="270"/>
      <c r="M38" s="271">
        <v>0.15</v>
      </c>
      <c r="N38" s="273">
        <f>K38/M38</f>
        <v>51202.251508146903</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10431.749166666668</v>
      </c>
    </row>
    <row r="43" spans="1:14" ht="15.75" thickBot="1">
      <c r="B43" s="824" t="s">
        <v>953</v>
      </c>
      <c r="C43" s="825"/>
      <c r="D43" s="825"/>
      <c r="E43" s="825"/>
      <c r="F43" s="825"/>
      <c r="G43" s="825"/>
      <c r="H43" s="825"/>
      <c r="I43" s="825"/>
      <c r="J43" s="825"/>
      <c r="K43" s="825"/>
      <c r="L43" s="825"/>
      <c r="M43" s="826"/>
      <c r="N43" s="99">
        <f>SUM(N36:N42)</f>
        <v>1881333.8394123435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8" t="s">
        <v>957</v>
      </c>
      <c r="C58" s="799"/>
      <c r="D58" s="799"/>
      <c r="E58" s="799"/>
      <c r="F58" s="799"/>
      <c r="G58" s="800"/>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8">
        <v>983.54</v>
      </c>
      <c r="M59" s="829"/>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3"/>
      <c r="M64" s="814"/>
      <c r="N64" s="296"/>
    </row>
    <row r="65" spans="1:15" ht="15.75" thickBot="1">
      <c r="B65" s="830" t="s">
        <v>953</v>
      </c>
      <c r="C65" s="831"/>
      <c r="D65" s="831"/>
      <c r="E65" s="831"/>
      <c r="F65" s="831"/>
      <c r="G65" s="831"/>
      <c r="H65" s="831"/>
      <c r="I65" s="831"/>
      <c r="J65" s="831"/>
      <c r="K65" s="831"/>
      <c r="L65" s="831"/>
      <c r="M65" s="832"/>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48"/>
      <c r="J75" s="48"/>
      <c r="K75" s="48"/>
      <c r="L75" s="813"/>
      <c r="M75" s="814"/>
      <c r="N75" s="296"/>
    </row>
    <row r="76" spans="1:15" ht="15.75" thickBot="1">
      <c r="B76" s="824" t="s">
        <v>953</v>
      </c>
      <c r="C76" s="825"/>
      <c r="D76" s="825"/>
      <c r="E76" s="825"/>
      <c r="F76" s="825"/>
      <c r="G76" s="825"/>
      <c r="H76" s="825"/>
      <c r="I76" s="831"/>
      <c r="J76" s="831"/>
      <c r="K76" s="831"/>
      <c r="L76" s="831"/>
      <c r="M76" s="832"/>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2124392.7227456765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424878.54454913532</v>
      </c>
      <c r="M83" s="859"/>
      <c r="N83" s="51"/>
    </row>
    <row r="84" spans="1:14">
      <c r="B84" s="89" t="s">
        <v>973</v>
      </c>
      <c r="C84" s="90"/>
      <c r="D84" s="90"/>
      <c r="E84" s="90"/>
      <c r="F84" s="90"/>
      <c r="G84" s="90"/>
      <c r="H84" s="90"/>
      <c r="I84" s="87"/>
      <c r="J84" s="88"/>
      <c r="K84" s="304">
        <v>0.05</v>
      </c>
      <c r="L84" s="858">
        <f>N78*K84</f>
        <v>106219.63613728383</v>
      </c>
      <c r="M84" s="859"/>
      <c r="N84" s="51"/>
    </row>
    <row r="85" spans="1:14" ht="15.75" thickBot="1">
      <c r="B85" s="91" t="s">
        <v>974</v>
      </c>
      <c r="C85" s="92"/>
      <c r="D85" s="92"/>
      <c r="E85" s="92"/>
      <c r="F85" s="92"/>
      <c r="G85" s="92"/>
      <c r="H85" s="92"/>
      <c r="I85" s="93"/>
      <c r="J85" s="94"/>
      <c r="K85" s="305">
        <v>0.05</v>
      </c>
      <c r="L85" s="860">
        <f>N78*K85</f>
        <v>106219.63613728383</v>
      </c>
      <c r="M85" s="861"/>
      <c r="N85" s="51"/>
    </row>
    <row r="86" spans="1:14" ht="15.75" thickBot="1">
      <c r="B86" s="824" t="s">
        <v>953</v>
      </c>
      <c r="C86" s="825"/>
      <c r="D86" s="825"/>
      <c r="E86" s="825"/>
      <c r="F86" s="825"/>
      <c r="G86" s="825"/>
      <c r="H86" s="825"/>
      <c r="I86" s="825"/>
      <c r="J86" s="825"/>
      <c r="K86" s="825"/>
      <c r="L86" s="825"/>
      <c r="M86" s="826"/>
      <c r="N86" s="52">
        <f>L83+L84+L85</f>
        <v>637317.816823703</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2761710.5395693798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4"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249</v>
      </c>
      <c r="B36" s="837" t="str">
        <f>VLOOKUP(A36,EQUIPOS!A6:D154,3,FALSE)</f>
        <v>Guadañadora, Cilindraje 41.5 cm3, Longitud del mango 1450 mm, Peso 7.4 kg</v>
      </c>
      <c r="C36" s="838"/>
      <c r="D36" s="838"/>
      <c r="E36" s="838"/>
      <c r="F36" s="838"/>
      <c r="G36" s="838"/>
      <c r="H36" s="839"/>
      <c r="I36" s="267"/>
      <c r="J36" s="268"/>
      <c r="K36" s="269">
        <f>VLOOKUP(A36,EQUIPOS!A6:D161,4,FALSE)</f>
        <v>5584.0530490674191</v>
      </c>
      <c r="L36" s="270"/>
      <c r="M36" s="271">
        <v>0.36</v>
      </c>
      <c r="N36" s="272">
        <f>K36/M36</f>
        <v>15511.258469631721</v>
      </c>
    </row>
    <row r="37" spans="1:14">
      <c r="A37" t="s">
        <v>273</v>
      </c>
      <c r="B37" s="837" t="str">
        <f>VLOOKUP(A37,EQUIPOS!A7:D154,3,FALSE)</f>
        <v>Motosierra, 93.6 cm3 - 7.1 HP, 45-90 cm - 7.9 kg</v>
      </c>
      <c r="C37" s="838"/>
      <c r="D37" s="838"/>
      <c r="E37" s="838"/>
      <c r="F37" s="838"/>
      <c r="G37" s="838"/>
      <c r="H37" s="839"/>
      <c r="I37" s="267"/>
      <c r="J37" s="268"/>
      <c r="K37" s="269">
        <f>VLOOKUP(A37,EQUIPOS!A7:D162,4,FALSE)</f>
        <v>7680.3377262220347</v>
      </c>
      <c r="L37" s="270"/>
      <c r="M37" s="271">
        <v>0.10299999999999999</v>
      </c>
      <c r="N37" s="272">
        <f>K37/M37</f>
        <v>74566.385691476069</v>
      </c>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2173.2810763888888</v>
      </c>
    </row>
    <row r="43" spans="1:14" ht="15.75" thickBot="1">
      <c r="B43" s="824" t="s">
        <v>953</v>
      </c>
      <c r="C43" s="825"/>
      <c r="D43" s="825"/>
      <c r="E43" s="825"/>
      <c r="F43" s="825"/>
      <c r="G43" s="825"/>
      <c r="H43" s="825"/>
      <c r="I43" s="825"/>
      <c r="J43" s="825"/>
      <c r="K43" s="825"/>
      <c r="L43" s="825"/>
      <c r="M43" s="826"/>
      <c r="N43" s="99">
        <f>SUM(N36:N42)</f>
        <v>92250.925237496675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8">
        <f>'900.2'!N78</f>
        <v>959.47809678887927</v>
      </c>
      <c r="M59" s="829"/>
      <c r="N59" s="287">
        <f>K59*L59</f>
        <v>47973.904839443967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47973.904839443967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183690.45160471843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36738.090320943687</v>
      </c>
      <c r="M83" s="859"/>
      <c r="N83" s="51"/>
    </row>
    <row r="84" spans="1:14">
      <c r="B84" s="89" t="s">
        <v>973</v>
      </c>
      <c r="C84" s="90"/>
      <c r="D84" s="90"/>
      <c r="E84" s="90"/>
      <c r="F84" s="90"/>
      <c r="G84" s="90"/>
      <c r="H84" s="90"/>
      <c r="I84" s="87"/>
      <c r="J84" s="88"/>
      <c r="K84" s="304">
        <v>0.05</v>
      </c>
      <c r="L84" s="858">
        <f>N78*K84</f>
        <v>9184.5225802359219</v>
      </c>
      <c r="M84" s="859"/>
      <c r="N84" s="51"/>
    </row>
    <row r="85" spans="1:14" ht="15.75" thickBot="1">
      <c r="B85" s="91" t="s">
        <v>974</v>
      </c>
      <c r="C85" s="92"/>
      <c r="D85" s="92"/>
      <c r="E85" s="92"/>
      <c r="F85" s="92"/>
      <c r="G85" s="92"/>
      <c r="H85" s="92"/>
      <c r="I85" s="93"/>
      <c r="J85" s="94"/>
      <c r="K85" s="305">
        <v>0.05</v>
      </c>
      <c r="L85" s="860">
        <f>N78*K85</f>
        <v>9184.5225802359219</v>
      </c>
      <c r="M85" s="861"/>
      <c r="N85" s="51"/>
    </row>
    <row r="86" spans="1:14" ht="15.75" thickBot="1">
      <c r="B86" s="824" t="s">
        <v>953</v>
      </c>
      <c r="C86" s="825"/>
      <c r="D86" s="825"/>
      <c r="E86" s="825"/>
      <c r="F86" s="825"/>
      <c r="G86" s="825"/>
      <c r="H86" s="825"/>
      <c r="I86" s="825"/>
      <c r="J86" s="825"/>
      <c r="K86" s="825"/>
      <c r="L86" s="825"/>
      <c r="M86" s="826"/>
      <c r="N86" s="52">
        <f>L83+L84+L85</f>
        <v>55107.135481415527</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238797.58708613395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120100.18935667696</v>
      </c>
      <c r="L36" s="270"/>
      <c r="M36" s="271">
        <v>2.375</v>
      </c>
      <c r="N36" s="272">
        <f>K36/M36</f>
        <v>50568.500781758717</v>
      </c>
    </row>
    <row r="37" spans="1:14">
      <c r="A37" t="s">
        <v>180</v>
      </c>
      <c r="B37" s="837" t="str">
        <f>VLOOKUP(A37,EQUIPOS!A7:D154,3,FALSE)</f>
        <v>Compresor 120 HP, con martillo.</v>
      </c>
      <c r="C37" s="838"/>
      <c r="D37" s="838"/>
      <c r="E37" s="838"/>
      <c r="F37" s="838"/>
      <c r="G37" s="838"/>
      <c r="H37" s="839"/>
      <c r="I37" s="267"/>
      <c r="J37" s="268"/>
      <c r="K37" s="269">
        <f>VLOOKUP(A37,EQUIPOS!A7:D162,4,FALSE)</f>
        <v>109181.99032425179</v>
      </c>
      <c r="L37" s="270"/>
      <c r="M37" s="271">
        <v>2.375</v>
      </c>
      <c r="N37" s="272">
        <f>K37/M37</f>
        <v>45971.364347053386</v>
      </c>
    </row>
    <row r="38" spans="1:14">
      <c r="A38" t="s">
        <v>195</v>
      </c>
      <c r="B38" s="837" t="str">
        <f>VLOOKUP(A38,EQUIPOS!A7:D154,3,FALSE)</f>
        <v xml:space="preserve">Equipo de oxicorte, Capacidad de corte: hasta 6´´ (152mm) </v>
      </c>
      <c r="C38" s="838"/>
      <c r="D38" s="838"/>
      <c r="E38" s="838"/>
      <c r="F38" s="838"/>
      <c r="G38" s="838"/>
      <c r="H38" s="839"/>
      <c r="I38" s="267"/>
      <c r="J38" s="268"/>
      <c r="K38" s="269">
        <f>VLOOKUP(A38,EQUIPOS!A7:D162,4,FALSE)</f>
        <v>16125.127632110882</v>
      </c>
      <c r="L38" s="270"/>
      <c r="M38" s="271">
        <v>2.375</v>
      </c>
      <c r="N38" s="273">
        <f>K38/M38</f>
        <v>6789.527424046687</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1549.7775190231998</v>
      </c>
    </row>
    <row r="43" spans="1:14" ht="15.75" thickBot="1">
      <c r="B43" s="824" t="s">
        <v>953</v>
      </c>
      <c r="C43" s="825"/>
      <c r="D43" s="825"/>
      <c r="E43" s="825"/>
      <c r="F43" s="825"/>
      <c r="G43" s="825"/>
      <c r="H43" s="825"/>
      <c r="I43" s="825"/>
      <c r="J43" s="825"/>
      <c r="K43" s="825"/>
      <c r="L43" s="825"/>
      <c r="M43" s="826"/>
      <c r="N43" s="99">
        <f>SUM(N36:N42)</f>
        <v>104879.17007188199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959.47809678887927</v>
      </c>
      <c r="M59" s="829"/>
      <c r="N59" s="287">
        <f>K59*L59</f>
        <v>959.47809678887927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959.47809678887927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182">
        <f>N43+N54+N65+N76</f>
        <v>121336.42335890287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24267.284671780577</v>
      </c>
      <c r="M83" s="859"/>
      <c r="N83" s="51"/>
    </row>
    <row r="84" spans="1:14">
      <c r="B84" s="89" t="s">
        <v>973</v>
      </c>
      <c r="C84" s="90"/>
      <c r="D84" s="90"/>
      <c r="E84" s="90"/>
      <c r="F84" s="90"/>
      <c r="G84" s="90"/>
      <c r="H84" s="90"/>
      <c r="I84" s="87"/>
      <c r="J84" s="88"/>
      <c r="K84" s="304">
        <v>0.05</v>
      </c>
      <c r="L84" s="858">
        <f>N78*K84</f>
        <v>6066.8211679451442</v>
      </c>
      <c r="M84" s="859"/>
      <c r="N84" s="51"/>
    </row>
    <row r="85" spans="1:14" ht="15.75" thickBot="1">
      <c r="B85" s="91" t="s">
        <v>974</v>
      </c>
      <c r="C85" s="92"/>
      <c r="D85" s="92"/>
      <c r="E85" s="92"/>
      <c r="F85" s="92"/>
      <c r="G85" s="92"/>
      <c r="H85" s="92"/>
      <c r="I85" s="93"/>
      <c r="J85" s="94"/>
      <c r="K85" s="305">
        <v>0.05</v>
      </c>
      <c r="L85" s="860">
        <f>N78*K85</f>
        <v>6066.8211679451442</v>
      </c>
      <c r="M85" s="861"/>
      <c r="N85" s="51"/>
    </row>
    <row r="86" spans="1:14" ht="15.75" thickBot="1">
      <c r="B86" s="824" t="s">
        <v>953</v>
      </c>
      <c r="C86" s="825"/>
      <c r="D86" s="825"/>
      <c r="E86" s="825"/>
      <c r="F86" s="825"/>
      <c r="G86" s="825"/>
      <c r="H86" s="825"/>
      <c r="I86" s="825"/>
      <c r="J86" s="825"/>
      <c r="K86" s="825"/>
      <c r="L86" s="825"/>
      <c r="M86" s="826"/>
      <c r="N86" s="52">
        <f>L83+L84+L85</f>
        <v>36400.927007670864</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52">
        <f>N78+N86</f>
        <v>157737.35036657372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196527.58258365319</v>
      </c>
      <c r="L36" s="270"/>
      <c r="M36" s="271">
        <v>2.5</v>
      </c>
      <c r="N36" s="272">
        <f>K36/M36</f>
        <v>78611.033033461281</v>
      </c>
    </row>
    <row r="37" spans="1:14">
      <c r="A37" t="s">
        <v>180</v>
      </c>
      <c r="B37" s="837" t="str">
        <f>VLOOKUP(A37,EQUIPOS!A7:D154,3,FALSE)</f>
        <v>Compresor 120 HP, con martillo.</v>
      </c>
      <c r="C37" s="838"/>
      <c r="D37" s="838"/>
      <c r="E37" s="838"/>
      <c r="F37" s="838"/>
      <c r="G37" s="838"/>
      <c r="H37" s="839"/>
      <c r="I37" s="267"/>
      <c r="J37" s="268"/>
      <c r="K37" s="269">
        <f>VLOOKUP(A37,EQUIPOS!A7:D162,4,FALSE)</f>
        <v>109181.99032425179</v>
      </c>
      <c r="L37" s="270"/>
      <c r="M37" s="271">
        <v>2.5</v>
      </c>
      <c r="N37" s="272">
        <f>K37/M37</f>
        <v>43672.796129700713</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16125.127632110882</v>
      </c>
      <c r="L38" s="270"/>
      <c r="M38" s="271">
        <v>2.5</v>
      </c>
      <c r="N38" s="272">
        <f>K38/M38</f>
        <v>6450.0510528443529</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294.45772861440798</v>
      </c>
    </row>
    <row r="43" spans="1:14" ht="15.75" thickBot="1">
      <c r="B43" s="824" t="s">
        <v>953</v>
      </c>
      <c r="C43" s="825"/>
      <c r="D43" s="825"/>
      <c r="E43" s="825"/>
      <c r="F43" s="825"/>
      <c r="G43" s="825"/>
      <c r="H43" s="825"/>
      <c r="I43" s="825"/>
      <c r="J43" s="825"/>
      <c r="K43" s="825"/>
      <c r="L43" s="825"/>
      <c r="M43" s="826"/>
      <c r="N43" s="99">
        <f>SUM(N36:N42)</f>
        <v>129028.33794462075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959.47809678887927</v>
      </c>
      <c r="M59" s="829"/>
      <c r="N59" s="287">
        <f>K59*L59</f>
        <v>959.47809678887927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959.47809678887927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144710.70247213004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28942.14049442601</v>
      </c>
      <c r="M83" s="859"/>
      <c r="N83" s="51"/>
    </row>
    <row r="84" spans="1:14">
      <c r="B84" s="89" t="s">
        <v>973</v>
      </c>
      <c r="C84" s="90"/>
      <c r="D84" s="90"/>
      <c r="E84" s="90"/>
      <c r="F84" s="90"/>
      <c r="G84" s="90"/>
      <c r="H84" s="90"/>
      <c r="I84" s="87"/>
      <c r="J84" s="88"/>
      <c r="K84" s="304">
        <v>0.05</v>
      </c>
      <c r="L84" s="858">
        <f>N78*K84</f>
        <v>7235.5351236065026</v>
      </c>
      <c r="M84" s="859"/>
      <c r="N84" s="51"/>
    </row>
    <row r="85" spans="1:14" ht="15.75" thickBot="1">
      <c r="B85" s="91" t="s">
        <v>974</v>
      </c>
      <c r="C85" s="92"/>
      <c r="D85" s="92"/>
      <c r="E85" s="92"/>
      <c r="F85" s="92"/>
      <c r="G85" s="92"/>
      <c r="H85" s="92"/>
      <c r="I85" s="93"/>
      <c r="J85" s="94"/>
      <c r="K85" s="305">
        <v>0.05</v>
      </c>
      <c r="L85" s="860">
        <f>N78*K85</f>
        <v>7235.5351236065026</v>
      </c>
      <c r="M85" s="861"/>
      <c r="N85" s="51"/>
    </row>
    <row r="86" spans="1:14" ht="15.75" thickBot="1">
      <c r="B86" s="824" t="s">
        <v>953</v>
      </c>
      <c r="C86" s="825"/>
      <c r="D86" s="825"/>
      <c r="E86" s="825"/>
      <c r="F86" s="825"/>
      <c r="G86" s="825"/>
      <c r="H86" s="825"/>
      <c r="I86" s="825"/>
      <c r="J86" s="825"/>
      <c r="K86" s="825"/>
      <c r="L86" s="825"/>
      <c r="M86" s="826"/>
      <c r="N86" s="52">
        <f>L83+L84+L85</f>
        <v>43413.210741639014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188123.91321376906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120100.18935667696</v>
      </c>
      <c r="L36" s="270"/>
      <c r="M36" s="271">
        <v>9.25</v>
      </c>
      <c r="N36" s="272">
        <f>K36/M36</f>
        <v>12983.804254775887</v>
      </c>
    </row>
    <row r="37" spans="1:14">
      <c r="A37" t="s">
        <v>180</v>
      </c>
      <c r="B37" s="837" t="str">
        <f>VLOOKUP(A37,EQUIPOS!A7:D154,3,FALSE)</f>
        <v>Compresor 120 HP, con martillo.</v>
      </c>
      <c r="C37" s="838"/>
      <c r="D37" s="838"/>
      <c r="E37" s="838"/>
      <c r="F37" s="838"/>
      <c r="G37" s="838"/>
      <c r="H37" s="839"/>
      <c r="I37" s="267"/>
      <c r="J37" s="268"/>
      <c r="K37" s="269">
        <f>VLOOKUP(A37,EQUIPOS!A7:D162,4,FALSE)</f>
        <v>109181.99032425179</v>
      </c>
      <c r="L37" s="270"/>
      <c r="M37" s="271">
        <v>9.25</v>
      </c>
      <c r="N37" s="272">
        <f>K37/M37</f>
        <v>11803.458413432625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62.666819895785942</v>
      </c>
    </row>
    <row r="43" spans="1:14" ht="15.75" thickBot="1">
      <c r="B43" s="824" t="s">
        <v>953</v>
      </c>
      <c r="C43" s="825"/>
      <c r="D43" s="825"/>
      <c r="E43" s="825"/>
      <c r="F43" s="825"/>
      <c r="G43" s="825"/>
      <c r="H43" s="825"/>
      <c r="I43" s="825"/>
      <c r="J43" s="825"/>
      <c r="K43" s="825"/>
      <c r="L43" s="825"/>
      <c r="M43" s="826"/>
      <c r="N43" s="99">
        <f>SUM(N36:N42)</f>
        <v>24849.929488104295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959.47809678887927</v>
      </c>
      <c r="M59" s="829"/>
      <c r="N59" s="287">
        <f>K59*L59</f>
        <v>959.47809678887927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959.47809678887927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28942.748579682473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5788.549715936495</v>
      </c>
      <c r="M83" s="859"/>
      <c r="N83" s="51"/>
    </row>
    <row r="84" spans="1:14">
      <c r="B84" s="89" t="s">
        <v>973</v>
      </c>
      <c r="C84" s="90"/>
      <c r="D84" s="90"/>
      <c r="E84" s="90"/>
      <c r="F84" s="90"/>
      <c r="G84" s="90"/>
      <c r="H84" s="90"/>
      <c r="I84" s="87"/>
      <c r="J84" s="88"/>
      <c r="K84" s="304">
        <v>0.05</v>
      </c>
      <c r="L84" s="858">
        <f>N78*K84</f>
        <v>1447.1374289841237</v>
      </c>
      <c r="M84" s="859"/>
      <c r="N84" s="51"/>
    </row>
    <row r="85" spans="1:14" ht="15.75" thickBot="1">
      <c r="B85" s="91" t="s">
        <v>974</v>
      </c>
      <c r="C85" s="92"/>
      <c r="D85" s="92"/>
      <c r="E85" s="92"/>
      <c r="F85" s="92"/>
      <c r="G85" s="92"/>
      <c r="H85" s="92"/>
      <c r="I85" s="93"/>
      <c r="J85" s="94"/>
      <c r="K85" s="305">
        <v>0.05</v>
      </c>
      <c r="L85" s="860">
        <f>N78*K85</f>
        <v>1447.1374289841237</v>
      </c>
      <c r="M85" s="861"/>
      <c r="N85" s="51"/>
    </row>
    <row r="86" spans="1:14" ht="15.75" thickBot="1">
      <c r="B86" s="824" t="s">
        <v>953</v>
      </c>
      <c r="C86" s="825"/>
      <c r="D86" s="825"/>
      <c r="E86" s="825"/>
      <c r="F86" s="825"/>
      <c r="G86" s="825"/>
      <c r="H86" s="825"/>
      <c r="I86" s="825"/>
      <c r="J86" s="825"/>
      <c r="K86" s="825"/>
      <c r="L86" s="825"/>
      <c r="M86" s="826"/>
      <c r="N86" s="52">
        <f>L83+L84+L85</f>
        <v>8682.8245739047434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37625.573153587218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109181.99032425179</v>
      </c>
      <c r="L36" s="270"/>
      <c r="M36" s="271">
        <v>2.5</v>
      </c>
      <c r="N36" s="272">
        <f>K36/M36</f>
        <v>43672.796129700713</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1251.8099</v>
      </c>
    </row>
    <row r="43" spans="1:14" ht="15.75" thickBot="1">
      <c r="B43" s="824" t="s">
        <v>953</v>
      </c>
      <c r="C43" s="825"/>
      <c r="D43" s="825"/>
      <c r="E43" s="825"/>
      <c r="F43" s="825"/>
      <c r="G43" s="825"/>
      <c r="H43" s="825"/>
      <c r="I43" s="825"/>
      <c r="J43" s="825"/>
      <c r="K43" s="825"/>
      <c r="L43" s="825"/>
      <c r="M43" s="826"/>
      <c r="N43" s="99">
        <f>SUM(N36:N42)</f>
        <v>44924.606029700713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959.47809678887927</v>
      </c>
      <c r="M59" s="829"/>
      <c r="N59" s="287">
        <f>K59*L59</f>
        <v>959.47809678887927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959.47809678887927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58402.183126489588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11680.436625297918</v>
      </c>
      <c r="M83" s="859"/>
      <c r="N83" s="51"/>
    </row>
    <row r="84" spans="1:14">
      <c r="B84" s="89" t="s">
        <v>973</v>
      </c>
      <c r="C84" s="90"/>
      <c r="D84" s="90"/>
      <c r="E84" s="90"/>
      <c r="F84" s="90"/>
      <c r="G84" s="90"/>
      <c r="H84" s="90"/>
      <c r="I84" s="87"/>
      <c r="J84" s="88"/>
      <c r="K84" s="304">
        <v>0.05</v>
      </c>
      <c r="L84" s="858">
        <f>N78*K84</f>
        <v>2920.1091563244795</v>
      </c>
      <c r="M84" s="859"/>
      <c r="N84" s="51"/>
    </row>
    <row r="85" spans="1:14" ht="15.75" thickBot="1">
      <c r="B85" s="91" t="s">
        <v>974</v>
      </c>
      <c r="C85" s="92"/>
      <c r="D85" s="92"/>
      <c r="E85" s="92"/>
      <c r="F85" s="92"/>
      <c r="G85" s="92"/>
      <c r="H85" s="92"/>
      <c r="I85" s="93"/>
      <c r="J85" s="94"/>
      <c r="K85" s="305">
        <v>0.05</v>
      </c>
      <c r="L85" s="860">
        <f>N78*K85</f>
        <v>2920.1091563244795</v>
      </c>
      <c r="M85" s="861"/>
      <c r="N85" s="51"/>
    </row>
    <row r="86" spans="1:14" ht="15.75" thickBot="1">
      <c r="B86" s="824" t="s">
        <v>953</v>
      </c>
      <c r="C86" s="825"/>
      <c r="D86" s="825"/>
      <c r="E86" s="825"/>
      <c r="F86" s="825"/>
      <c r="G86" s="825"/>
      <c r="H86" s="825"/>
      <c r="I86" s="825"/>
      <c r="J86" s="825"/>
      <c r="K86" s="825"/>
      <c r="L86" s="825"/>
      <c r="M86" s="826"/>
      <c r="N86" s="52">
        <f>L83+L84+L85</f>
        <v>17520.654937946878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75922.838064436466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120100.18935667696</v>
      </c>
      <c r="L36" s="270"/>
      <c r="M36" s="271">
        <v>2.375</v>
      </c>
      <c r="N36" s="272">
        <f>K36/M36</f>
        <v>50568.500781758717</v>
      </c>
    </row>
    <row r="37" spans="1:14">
      <c r="A37" t="s">
        <v>180</v>
      </c>
      <c r="B37" s="837" t="str">
        <f>VLOOKUP(A37,EQUIPOS!A7:D154,3,FALSE)</f>
        <v>Compresor 120 HP, con martillo.</v>
      </c>
      <c r="C37" s="838"/>
      <c r="D37" s="838"/>
      <c r="E37" s="838"/>
      <c r="F37" s="838"/>
      <c r="G37" s="838"/>
      <c r="H37" s="839"/>
      <c r="I37" s="267"/>
      <c r="J37" s="268"/>
      <c r="K37" s="269">
        <f>VLOOKUP(A37,EQUIPOS!A7:D162,4,FALSE)</f>
        <v>109181.99032425179</v>
      </c>
      <c r="L37" s="270"/>
      <c r="M37" s="271">
        <v>2.375</v>
      </c>
      <c r="N37" s="272">
        <f>K37/M37</f>
        <v>45971.364347053386</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16125.127632110882</v>
      </c>
      <c r="L38" s="270"/>
      <c r="M38" s="271">
        <v>2.375</v>
      </c>
      <c r="N38" s="272">
        <f>K38/M38</f>
        <v>6789.527424046687</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1549.7775190231998</v>
      </c>
    </row>
    <row r="43" spans="1:14" ht="15.75" thickBot="1">
      <c r="B43" s="824" t="s">
        <v>953</v>
      </c>
      <c r="C43" s="825"/>
      <c r="D43" s="825"/>
      <c r="E43" s="825"/>
      <c r="F43" s="825"/>
      <c r="G43" s="825"/>
      <c r="H43" s="825"/>
      <c r="I43" s="825"/>
      <c r="J43" s="825"/>
      <c r="K43" s="825"/>
      <c r="L43" s="825"/>
      <c r="M43" s="826"/>
      <c r="N43" s="99">
        <f>SUM(N36:N42)</f>
        <v>104879.17007188199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959.47809678887927</v>
      </c>
      <c r="M59" s="829"/>
      <c r="N59" s="287">
        <f>K59*L59</f>
        <v>959.47809678887927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959.47809678887927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121336.42335890287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24267.284671780577</v>
      </c>
      <c r="M83" s="859"/>
      <c r="N83" s="51"/>
    </row>
    <row r="84" spans="1:14">
      <c r="B84" s="89" t="s">
        <v>973</v>
      </c>
      <c r="C84" s="90"/>
      <c r="D84" s="90"/>
      <c r="E84" s="90"/>
      <c r="F84" s="90"/>
      <c r="G84" s="90"/>
      <c r="H84" s="90"/>
      <c r="I84" s="87"/>
      <c r="J84" s="88"/>
      <c r="K84" s="304">
        <v>0.05</v>
      </c>
      <c r="L84" s="858">
        <f>N78*K84</f>
        <v>6066.8211679451442</v>
      </c>
      <c r="M84" s="859"/>
      <c r="N84" s="51"/>
    </row>
    <row r="85" spans="1:14" ht="15.75" thickBot="1">
      <c r="B85" s="91" t="s">
        <v>974</v>
      </c>
      <c r="C85" s="92"/>
      <c r="D85" s="92"/>
      <c r="E85" s="92"/>
      <c r="F85" s="92"/>
      <c r="G85" s="92"/>
      <c r="H85" s="92"/>
      <c r="I85" s="93"/>
      <c r="J85" s="94"/>
      <c r="K85" s="305">
        <v>0.05</v>
      </c>
      <c r="L85" s="860">
        <f>N78*K85</f>
        <v>6066.8211679451442</v>
      </c>
      <c r="M85" s="861"/>
      <c r="N85" s="51"/>
    </row>
    <row r="86" spans="1:14" ht="15.75" thickBot="1">
      <c r="B86" s="824" t="s">
        <v>953</v>
      </c>
      <c r="C86" s="825"/>
      <c r="D86" s="825"/>
      <c r="E86" s="825"/>
      <c r="F86" s="825"/>
      <c r="G86" s="825"/>
      <c r="H86" s="825"/>
      <c r="I86" s="825"/>
      <c r="J86" s="825"/>
      <c r="K86" s="825"/>
      <c r="L86" s="825"/>
      <c r="M86" s="826"/>
      <c r="N86" s="52">
        <f>L83+L84+L85</f>
        <v>36400.927007670864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157737.35036657372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196527.58258365319</v>
      </c>
      <c r="L36" s="270"/>
      <c r="M36" s="271">
        <v>2.5</v>
      </c>
      <c r="N36" s="272">
        <f>K36/M36</f>
        <v>78611.033033461281</v>
      </c>
    </row>
    <row r="37" spans="1:14">
      <c r="A37" t="s">
        <v>180</v>
      </c>
      <c r="B37" s="837" t="str">
        <f>VLOOKUP(A37,EQUIPOS!A7:D154,3,FALSE)</f>
        <v>Compresor 120 HP, con martillo.</v>
      </c>
      <c r="C37" s="838"/>
      <c r="D37" s="838"/>
      <c r="E37" s="838"/>
      <c r="F37" s="838"/>
      <c r="G37" s="838"/>
      <c r="H37" s="839"/>
      <c r="I37" s="267"/>
      <c r="J37" s="268"/>
      <c r="K37" s="269">
        <f>VLOOKUP(A37,EQUIPOS!A7:D162,4,FALSE)</f>
        <v>109181.99032425179</v>
      </c>
      <c r="L37" s="270"/>
      <c r="M37" s="271">
        <v>2.5</v>
      </c>
      <c r="N37" s="272">
        <f>K37/M37</f>
        <v>43672.796129700713</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16125.127632110882</v>
      </c>
      <c r="L38" s="270"/>
      <c r="M38" s="271">
        <v>2.5</v>
      </c>
      <c r="N38" s="272">
        <f>K38/M38</f>
        <v>6450.0510528443529</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294.45772861440798</v>
      </c>
    </row>
    <row r="43" spans="1:14" ht="15.75" thickBot="1">
      <c r="B43" s="824" t="s">
        <v>953</v>
      </c>
      <c r="C43" s="825"/>
      <c r="D43" s="825"/>
      <c r="E43" s="825"/>
      <c r="F43" s="825"/>
      <c r="G43" s="825"/>
      <c r="H43" s="825"/>
      <c r="I43" s="825"/>
      <c r="J43" s="825"/>
      <c r="K43" s="825"/>
      <c r="L43" s="825"/>
      <c r="M43" s="826"/>
      <c r="N43" s="99">
        <f>SUM(N36:N42)</f>
        <v>129028.33794462075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959.47809678887927</v>
      </c>
      <c r="M59" s="829"/>
      <c r="N59" s="287">
        <f>K59*L59</f>
        <v>959.47809678887927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959.47809678887927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14722.886430720398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144710.70247213004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28942.14049442601</v>
      </c>
      <c r="M83" s="859"/>
      <c r="N83" s="51"/>
    </row>
    <row r="84" spans="1:14">
      <c r="B84" s="89" t="s">
        <v>973</v>
      </c>
      <c r="C84" s="90"/>
      <c r="D84" s="90"/>
      <c r="E84" s="90"/>
      <c r="F84" s="90"/>
      <c r="G84" s="90"/>
      <c r="H84" s="90"/>
      <c r="I84" s="87"/>
      <c r="J84" s="88"/>
      <c r="K84" s="304">
        <v>0.05</v>
      </c>
      <c r="L84" s="858">
        <f>N78*K84</f>
        <v>7235.5351236065026</v>
      </c>
      <c r="M84" s="859"/>
      <c r="N84" s="51"/>
    </row>
    <row r="85" spans="1:14" ht="15.75" thickBot="1">
      <c r="B85" s="91" t="s">
        <v>974</v>
      </c>
      <c r="C85" s="92"/>
      <c r="D85" s="92"/>
      <c r="E85" s="92"/>
      <c r="F85" s="92"/>
      <c r="G85" s="92"/>
      <c r="H85" s="92"/>
      <c r="I85" s="93"/>
      <c r="J85" s="94"/>
      <c r="K85" s="305">
        <v>0.05</v>
      </c>
      <c r="L85" s="860">
        <f>N78*K85</f>
        <v>7235.5351236065026</v>
      </c>
      <c r="M85" s="861"/>
      <c r="N85" s="51"/>
    </row>
    <row r="86" spans="1:14" ht="15.75" thickBot="1">
      <c r="B86" s="824" t="s">
        <v>953</v>
      </c>
      <c r="C86" s="825"/>
      <c r="D86" s="825"/>
      <c r="E86" s="825"/>
      <c r="F86" s="825"/>
      <c r="G86" s="825"/>
      <c r="H86" s="825"/>
      <c r="I86" s="825"/>
      <c r="J86" s="825"/>
      <c r="K86" s="825"/>
      <c r="L86" s="825"/>
      <c r="M86" s="826"/>
      <c r="N86" s="52">
        <f>L83+L84+L85</f>
        <v>43413.210741639014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188123.91321376906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196527.58258365319</v>
      </c>
      <c r="L36" s="270"/>
      <c r="M36" s="271">
        <v>2.5</v>
      </c>
      <c r="N36" s="272">
        <f>K36/M36</f>
        <v>78611.033033461281</v>
      </c>
    </row>
    <row r="37" spans="1:14">
      <c r="A37" t="s">
        <v>180</v>
      </c>
      <c r="B37" s="837" t="str">
        <f>VLOOKUP(A37,EQUIPOS!A7:D154,3,FALSE)</f>
        <v>Compresor 120 HP, con martillo.</v>
      </c>
      <c r="C37" s="838"/>
      <c r="D37" s="838"/>
      <c r="E37" s="838"/>
      <c r="F37" s="838"/>
      <c r="G37" s="838"/>
      <c r="H37" s="839"/>
      <c r="I37" s="267"/>
      <c r="J37" s="268"/>
      <c r="K37" s="269">
        <f>VLOOKUP(A37,EQUIPOS!A7:D162,4,FALSE)</f>
        <v>109181.99032425179</v>
      </c>
      <c r="L37" s="270"/>
      <c r="M37" s="271">
        <v>2.5</v>
      </c>
      <c r="N37" s="272">
        <f>K37/M37</f>
        <v>43672.796129700713</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16125.127632110882</v>
      </c>
      <c r="L38" s="270"/>
      <c r="M38" s="271">
        <v>2.5</v>
      </c>
      <c r="N38" s="272">
        <f>K38/M38</f>
        <v>6450.0510528443529</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231.86723361440795</v>
      </c>
    </row>
    <row r="43" spans="1:14" ht="15.75" thickBot="1">
      <c r="B43" s="824" t="s">
        <v>953</v>
      </c>
      <c r="C43" s="825"/>
      <c r="D43" s="825"/>
      <c r="E43" s="825"/>
      <c r="F43" s="825"/>
      <c r="G43" s="825"/>
      <c r="H43" s="825"/>
      <c r="I43" s="825"/>
      <c r="J43" s="825"/>
      <c r="K43" s="825"/>
      <c r="L43" s="825"/>
      <c r="M43" s="826"/>
      <c r="N43" s="99">
        <f>SUM(N36:N42)</f>
        <v>128965.74744962076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8">
        <f>'900.2'!N78</f>
        <v>959.47809678887927</v>
      </c>
      <c r="M59" s="829"/>
      <c r="N59" s="287">
        <f>K59*L59</f>
        <v>1343.269335504431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1343.269335504431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11593.361680720398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141902.3784658456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28380.475693169123</v>
      </c>
      <c r="M83" s="859"/>
      <c r="N83" s="51"/>
    </row>
    <row r="84" spans="1:14">
      <c r="B84" s="89" t="s">
        <v>973</v>
      </c>
      <c r="C84" s="90"/>
      <c r="D84" s="90"/>
      <c r="E84" s="90"/>
      <c r="F84" s="90"/>
      <c r="G84" s="90"/>
      <c r="H84" s="90"/>
      <c r="I84" s="87"/>
      <c r="J84" s="88"/>
      <c r="K84" s="304">
        <v>0.05</v>
      </c>
      <c r="L84" s="858">
        <f>N78*K84</f>
        <v>7095.1189232922807</v>
      </c>
      <c r="M84" s="859"/>
      <c r="N84" s="51"/>
    </row>
    <row r="85" spans="1:14" ht="15.75" thickBot="1">
      <c r="B85" s="91" t="s">
        <v>974</v>
      </c>
      <c r="C85" s="92"/>
      <c r="D85" s="92"/>
      <c r="E85" s="92"/>
      <c r="F85" s="92"/>
      <c r="G85" s="92"/>
      <c r="H85" s="92"/>
      <c r="I85" s="93"/>
      <c r="J85" s="94"/>
      <c r="K85" s="305">
        <v>0.05</v>
      </c>
      <c r="L85" s="860">
        <f>N78*K85</f>
        <v>7095.1189232922807</v>
      </c>
      <c r="M85" s="861"/>
      <c r="N85" s="51"/>
    </row>
    <row r="86" spans="1:14" ht="15.75" thickBot="1">
      <c r="B86" s="824" t="s">
        <v>953</v>
      </c>
      <c r="C86" s="825"/>
      <c r="D86" s="825"/>
      <c r="E86" s="825"/>
      <c r="F86" s="825"/>
      <c r="G86" s="825"/>
      <c r="H86" s="825"/>
      <c r="I86" s="825"/>
      <c r="J86" s="825"/>
      <c r="K86" s="825"/>
      <c r="L86" s="825"/>
      <c r="M86" s="826"/>
      <c r="N86" s="52">
        <f>L83+L84+L85</f>
        <v>42570.713539753677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184473.09200559929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120100.18935667696</v>
      </c>
      <c r="L36" s="270"/>
      <c r="M36" s="271">
        <v>22</v>
      </c>
      <c r="N36" s="272">
        <f>K36/M36</f>
        <v>5459.0995162125892</v>
      </c>
    </row>
    <row r="37" spans="1:14">
      <c r="A37" t="s">
        <v>180</v>
      </c>
      <c r="B37" s="837" t="str">
        <f>VLOOKUP(A37,EQUIPOS!A7:D154,3,FALSE)</f>
        <v>Compresor 120 HP, con martillo.</v>
      </c>
      <c r="C37" s="838"/>
      <c r="D37" s="838"/>
      <c r="E37" s="838"/>
      <c r="F37" s="838"/>
      <c r="G37" s="838"/>
      <c r="H37" s="839"/>
      <c r="I37" s="267"/>
      <c r="J37" s="268"/>
      <c r="K37" s="269">
        <f>VLOOKUP(A37,EQUIPOS!A7:D162,4,FALSE)</f>
        <v>109181.99032425179</v>
      </c>
      <c r="L37" s="270"/>
      <c r="M37" s="271">
        <v>22</v>
      </c>
      <c r="N37" s="272">
        <f>K37/M37</f>
        <v>4962.8177420114453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26.34854927436454</v>
      </c>
    </row>
    <row r="43" spans="1:14" ht="15.75" thickBot="1">
      <c r="B43" s="824" t="s">
        <v>953</v>
      </c>
      <c r="C43" s="825"/>
      <c r="D43" s="825"/>
      <c r="E43" s="825"/>
      <c r="F43" s="825"/>
      <c r="G43" s="825"/>
      <c r="H43" s="825"/>
      <c r="I43" s="825"/>
      <c r="J43" s="825"/>
      <c r="K43" s="825"/>
      <c r="L43" s="825"/>
      <c r="M43" s="826"/>
      <c r="N43" s="99">
        <f>SUM(N36:N42)</f>
        <v>10448.265807498399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8">
        <f>'900.2'!N78</f>
        <v>959.47809678887927</v>
      </c>
      <c r="M59" s="829"/>
      <c r="N59" s="287">
        <f>K59*L59</f>
        <v>402.98080065132928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402.98080065132928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1317.427463718227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12168.674071867954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2433.7348143735908</v>
      </c>
      <c r="M83" s="859"/>
      <c r="N83" s="51"/>
    </row>
    <row r="84" spans="1:14">
      <c r="B84" s="89" t="s">
        <v>973</v>
      </c>
      <c r="C84" s="90"/>
      <c r="D84" s="90"/>
      <c r="E84" s="90"/>
      <c r="F84" s="90"/>
      <c r="G84" s="90"/>
      <c r="H84" s="90"/>
      <c r="I84" s="87"/>
      <c r="J84" s="88"/>
      <c r="K84" s="304">
        <v>0.05</v>
      </c>
      <c r="L84" s="858">
        <f>N78*K84</f>
        <v>608.43370359339769</v>
      </c>
      <c r="M84" s="859"/>
      <c r="N84" s="51"/>
    </row>
    <row r="85" spans="1:14" ht="15.75" thickBot="1">
      <c r="B85" s="91" t="s">
        <v>974</v>
      </c>
      <c r="C85" s="92"/>
      <c r="D85" s="92"/>
      <c r="E85" s="92"/>
      <c r="F85" s="92"/>
      <c r="G85" s="92"/>
      <c r="H85" s="92"/>
      <c r="I85" s="93"/>
      <c r="J85" s="94"/>
      <c r="K85" s="305">
        <v>0.05</v>
      </c>
      <c r="L85" s="860">
        <f>N78*K85</f>
        <v>608.43370359339769</v>
      </c>
      <c r="M85" s="861"/>
      <c r="N85" s="51"/>
    </row>
    <row r="86" spans="1:14" ht="15.75" thickBot="1">
      <c r="B86" s="824" t="s">
        <v>953</v>
      </c>
      <c r="C86" s="825"/>
      <c r="D86" s="825"/>
      <c r="E86" s="825"/>
      <c r="F86" s="825"/>
      <c r="G86" s="825"/>
      <c r="H86" s="825"/>
      <c r="I86" s="825"/>
      <c r="J86" s="825"/>
      <c r="K86" s="825"/>
      <c r="L86" s="825"/>
      <c r="M86" s="826"/>
      <c r="N86" s="52">
        <f>L83+L84+L85</f>
        <v>3650.6022215603862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15819.27629342834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120100.18935667696</v>
      </c>
      <c r="L36" s="270"/>
      <c r="M36" s="271">
        <v>22</v>
      </c>
      <c r="N36" s="272">
        <f>K36/M36</f>
        <v>5459.0995162125892</v>
      </c>
    </row>
    <row r="37" spans="1:14">
      <c r="A37" t="s">
        <v>180</v>
      </c>
      <c r="B37" s="837" t="str">
        <f>VLOOKUP(A37,EQUIPOS!A7:D154,3,FALSE)</f>
        <v>Compresor 120 HP, con martillo.</v>
      </c>
      <c r="C37" s="838"/>
      <c r="D37" s="838"/>
      <c r="E37" s="838"/>
      <c r="F37" s="838"/>
      <c r="G37" s="838"/>
      <c r="H37" s="839"/>
      <c r="I37" s="267"/>
      <c r="J37" s="268"/>
      <c r="K37" s="269">
        <f>VLOOKUP(A37,EQUIPOS!A7:D162,4,FALSE)</f>
        <v>109181.99032425179</v>
      </c>
      <c r="L37" s="270"/>
      <c r="M37" s="271">
        <v>22</v>
      </c>
      <c r="N37" s="272">
        <f>K37/M37</f>
        <v>4962.8177420114453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26.34854927436454</v>
      </c>
    </row>
    <row r="43" spans="1:14" ht="15.75" thickBot="1">
      <c r="B43" s="824" t="s">
        <v>953</v>
      </c>
      <c r="C43" s="825"/>
      <c r="D43" s="825"/>
      <c r="E43" s="825"/>
      <c r="F43" s="825"/>
      <c r="G43" s="825"/>
      <c r="H43" s="825"/>
      <c r="I43" s="825"/>
      <c r="J43" s="825"/>
      <c r="K43" s="825"/>
      <c r="L43" s="825"/>
      <c r="M43" s="826"/>
      <c r="N43" s="99">
        <f>SUM(N36:N42)</f>
        <v>10448.265807498399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8">
        <f>'900.2'!N78</f>
        <v>959.47809678887927</v>
      </c>
      <c r="M59" s="829"/>
      <c r="N59" s="287">
        <f>K59*L59</f>
        <v>201.49040032566464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201.49040032566464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1317.427463718227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11967.183671542291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2393.4367343084582</v>
      </c>
      <c r="M83" s="859"/>
      <c r="N83" s="51"/>
    </row>
    <row r="84" spans="1:14">
      <c r="B84" s="89" t="s">
        <v>973</v>
      </c>
      <c r="C84" s="90"/>
      <c r="D84" s="90"/>
      <c r="E84" s="90"/>
      <c r="F84" s="90"/>
      <c r="G84" s="90"/>
      <c r="H84" s="90"/>
      <c r="I84" s="87"/>
      <c r="J84" s="88"/>
      <c r="K84" s="304">
        <v>0.05</v>
      </c>
      <c r="L84" s="858">
        <f>N78*K84</f>
        <v>598.35918357711455</v>
      </c>
      <c r="M84" s="859"/>
      <c r="N84" s="51"/>
    </row>
    <row r="85" spans="1:14" ht="15.75" thickBot="1">
      <c r="B85" s="91" t="s">
        <v>974</v>
      </c>
      <c r="C85" s="92"/>
      <c r="D85" s="92"/>
      <c r="E85" s="92"/>
      <c r="F85" s="92"/>
      <c r="G85" s="92"/>
      <c r="H85" s="92"/>
      <c r="I85" s="93"/>
      <c r="J85" s="94"/>
      <c r="K85" s="305">
        <v>0.05</v>
      </c>
      <c r="L85" s="860">
        <f>N78*K85</f>
        <v>598.35918357711455</v>
      </c>
      <c r="M85" s="861"/>
      <c r="N85" s="51"/>
    </row>
    <row r="86" spans="1:14" ht="15.75" thickBot="1">
      <c r="B86" s="824" t="s">
        <v>953</v>
      </c>
      <c r="C86" s="825"/>
      <c r="D86" s="825"/>
      <c r="E86" s="825"/>
      <c r="F86" s="825"/>
      <c r="G86" s="825"/>
      <c r="H86" s="825"/>
      <c r="I86" s="825"/>
      <c r="J86" s="825"/>
      <c r="K86" s="825"/>
      <c r="L86" s="825"/>
      <c r="M86" s="826"/>
      <c r="N86" s="52">
        <f>L83+L84+L85</f>
        <v>3590.1551014626871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15557.338773004978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109181.99032425179</v>
      </c>
      <c r="L36" s="270"/>
      <c r="M36" s="271">
        <v>20</v>
      </c>
      <c r="N36" s="272">
        <f>K36/M36</f>
        <v>5459.0995162125892</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78.238118749999998</v>
      </c>
    </row>
    <row r="43" spans="1:14" ht="15.75" thickBot="1">
      <c r="B43" s="824" t="s">
        <v>953</v>
      </c>
      <c r="C43" s="825"/>
      <c r="D43" s="825"/>
      <c r="E43" s="825"/>
      <c r="F43" s="825"/>
      <c r="G43" s="825"/>
      <c r="H43" s="825"/>
      <c r="I43" s="825"/>
      <c r="J43" s="825"/>
      <c r="K43" s="825"/>
      <c r="L43" s="825"/>
      <c r="M43" s="826"/>
      <c r="N43" s="99">
        <f>SUM(N36:N42)</f>
        <v>5537.3376349625887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8">
        <f>'900.2'!N78</f>
        <v>959.47809678887927</v>
      </c>
      <c r="M59" s="829"/>
      <c r="N59" s="287">
        <f>K59*L59</f>
        <v>76.758247743110346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76.758247743110346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782.3811874999999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6396.4770702056994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1279.29541404114</v>
      </c>
      <c r="M83" s="859"/>
      <c r="N83" s="51"/>
    </row>
    <row r="84" spans="1:14">
      <c r="B84" s="89" t="s">
        <v>973</v>
      </c>
      <c r="C84" s="90"/>
      <c r="D84" s="90"/>
      <c r="E84" s="90"/>
      <c r="F84" s="90"/>
      <c r="G84" s="90"/>
      <c r="H84" s="90"/>
      <c r="I84" s="87"/>
      <c r="J84" s="88"/>
      <c r="K84" s="304">
        <v>0.05</v>
      </c>
      <c r="L84" s="858">
        <f>N78*K84</f>
        <v>319.82385351028501</v>
      </c>
      <c r="M84" s="859"/>
      <c r="N84" s="51"/>
    </row>
    <row r="85" spans="1:14" ht="15.75" thickBot="1">
      <c r="B85" s="91" t="s">
        <v>974</v>
      </c>
      <c r="C85" s="92"/>
      <c r="D85" s="92"/>
      <c r="E85" s="92"/>
      <c r="F85" s="92"/>
      <c r="G85" s="92"/>
      <c r="H85" s="92"/>
      <c r="I85" s="93"/>
      <c r="J85" s="94"/>
      <c r="K85" s="305">
        <v>0.05</v>
      </c>
      <c r="L85" s="860">
        <f>N78*K85</f>
        <v>319.82385351028501</v>
      </c>
      <c r="M85" s="861"/>
      <c r="N85" s="51"/>
    </row>
    <row r="86" spans="1:14" ht="15.75" thickBot="1">
      <c r="B86" s="824" t="s">
        <v>953</v>
      </c>
      <c r="C86" s="825"/>
      <c r="D86" s="825"/>
      <c r="E86" s="825"/>
      <c r="F86" s="825"/>
      <c r="G86" s="825"/>
      <c r="H86" s="825"/>
      <c r="I86" s="825"/>
      <c r="J86" s="825"/>
      <c r="K86" s="825"/>
      <c r="L86" s="825"/>
      <c r="M86" s="826"/>
      <c r="N86" s="52">
        <f>L83+L84+L85</f>
        <v>1918.9431210617101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8315.4201912674089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195</v>
      </c>
      <c r="B36" s="837" t="str">
        <f>VLOOKUP(A36,EQUIPOS!A6:D154,3,FALSE)</f>
        <v xml:space="preserve">Equipo de oxicorte, Capacidad de corte: hasta 6´´ (152mm) </v>
      </c>
      <c r="C36" s="838"/>
      <c r="D36" s="838"/>
      <c r="E36" s="838"/>
      <c r="F36" s="838"/>
      <c r="G36" s="838"/>
      <c r="H36" s="839"/>
      <c r="I36" s="267"/>
      <c r="J36" s="268"/>
      <c r="K36" s="269">
        <f>VLOOKUP(A36,EQUIPOS!A6:D161,4,FALSE)</f>
        <v>16125.127632110882</v>
      </c>
      <c r="L36" s="270"/>
      <c r="M36" s="271">
        <v>321</v>
      </c>
      <c r="N36" s="272">
        <f>K36/M36</f>
        <v>50.234042467635149</v>
      </c>
    </row>
    <row r="37" spans="1:14">
      <c r="A37" t="s">
        <v>248</v>
      </c>
      <c r="B37" s="837" t="str">
        <f>VLOOKUP(A37,EQUIPOS!A7:D154,3,FALSE)</f>
        <v>Grúa telescópica de 50 Ton.</v>
      </c>
      <c r="C37" s="838"/>
      <c r="D37" s="838"/>
      <c r="E37" s="838"/>
      <c r="F37" s="838"/>
      <c r="G37" s="838"/>
      <c r="H37" s="839"/>
      <c r="I37" s="267"/>
      <c r="J37" s="268"/>
      <c r="K37" s="269">
        <f>VLOOKUP(A37,EQUIPOS!A7:D162,4,FALSE)</f>
        <v>251118.5777457791</v>
      </c>
      <c r="L37" s="270"/>
      <c r="M37" s="271">
        <v>321</v>
      </c>
      <c r="N37" s="272">
        <f>K37/M37</f>
        <v>782.30086525164825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19.498596573208722</v>
      </c>
    </row>
    <row r="43" spans="1:14" ht="15.75" thickBot="1">
      <c r="B43" s="824" t="s">
        <v>953</v>
      </c>
      <c r="C43" s="825"/>
      <c r="D43" s="825"/>
      <c r="E43" s="825"/>
      <c r="F43" s="825"/>
      <c r="G43" s="825"/>
      <c r="H43" s="825"/>
      <c r="I43" s="825"/>
      <c r="J43" s="825"/>
      <c r="K43" s="825"/>
      <c r="L43" s="825"/>
      <c r="M43" s="826"/>
      <c r="N43" s="99">
        <f>SUM(N36:N42)</f>
        <v>852.03350429249213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8">
        <f>VLOOKUP(A59,TRANSPORTE!A5:D120,4,FALSE)</f>
        <v>0.31951889393206562</v>
      </c>
      <c r="M59" s="829"/>
      <c r="N59" s="287">
        <f>K59*L59</f>
        <v>0.31951889393206562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0.31951889393206562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194.98596573208721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1047.3389889185114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209.46779778370228</v>
      </c>
      <c r="M83" s="859"/>
      <c r="N83" s="51"/>
    </row>
    <row r="84" spans="1:14">
      <c r="B84" s="89" t="s">
        <v>973</v>
      </c>
      <c r="C84" s="90"/>
      <c r="D84" s="90"/>
      <c r="E84" s="90"/>
      <c r="F84" s="90"/>
      <c r="G84" s="90"/>
      <c r="H84" s="90"/>
      <c r="I84" s="87"/>
      <c r="J84" s="88"/>
      <c r="K84" s="304">
        <v>0.05</v>
      </c>
      <c r="L84" s="858">
        <f>N78*K84</f>
        <v>52.36694944592557</v>
      </c>
      <c r="M84" s="859"/>
      <c r="N84" s="51"/>
    </row>
    <row r="85" spans="1:14" ht="15.75" thickBot="1">
      <c r="B85" s="91" t="s">
        <v>974</v>
      </c>
      <c r="C85" s="92"/>
      <c r="D85" s="92"/>
      <c r="E85" s="92"/>
      <c r="F85" s="92"/>
      <c r="G85" s="92"/>
      <c r="H85" s="92"/>
      <c r="I85" s="93"/>
      <c r="J85" s="94"/>
      <c r="K85" s="305">
        <v>0.05</v>
      </c>
      <c r="L85" s="860">
        <f>N78*K85</f>
        <v>52.36694944592557</v>
      </c>
      <c r="M85" s="861"/>
      <c r="N85" s="51"/>
    </row>
    <row r="86" spans="1:14" ht="15.75" thickBot="1">
      <c r="B86" s="824" t="s">
        <v>953</v>
      </c>
      <c r="C86" s="825"/>
      <c r="D86" s="825"/>
      <c r="E86" s="825"/>
      <c r="F86" s="825"/>
      <c r="G86" s="825"/>
      <c r="H86" s="825"/>
      <c r="I86" s="825"/>
      <c r="J86" s="825"/>
      <c r="K86" s="825"/>
      <c r="L86" s="825"/>
      <c r="M86" s="826"/>
      <c r="N86" s="52">
        <f>L83+L84+L85</f>
        <v>314.20169667555342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1361.5406855940648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273</v>
      </c>
      <c r="B36" s="837" t="str">
        <f>VLOOKUP(A36,EQUIPOS!A6:D154,3,FALSE)</f>
        <v>Motosierra, 93.6 cm3 - 7.1 HP, 45-90 cm - 7.9 kg</v>
      </c>
      <c r="C36" s="838"/>
      <c r="D36" s="838"/>
      <c r="E36" s="838"/>
      <c r="F36" s="838"/>
      <c r="G36" s="838"/>
      <c r="H36" s="839"/>
      <c r="I36" s="267"/>
      <c r="J36" s="268"/>
      <c r="K36" s="269">
        <f>VLOOKUP(A36,EQUIPOS!A6:D161,4,FALSE)</f>
        <v>7680.3377262220347</v>
      </c>
      <c r="L36" s="270"/>
      <c r="M36" s="271">
        <v>3</v>
      </c>
      <c r="N36" s="272">
        <f>K36/M36</f>
        <v>2560.112575407345</v>
      </c>
    </row>
    <row r="37" spans="1:14">
      <c r="A37" s="205" t="s">
        <v>312</v>
      </c>
      <c r="B37" s="837" t="str">
        <f>VLOOKUP(A37,EQUIPOS!A7:D154,3,FALSE)</f>
        <v>Retroexcavadora sobre oruga, potencia 138 HP, balde de 1,5 m3.</v>
      </c>
      <c r="C37" s="838"/>
      <c r="D37" s="838"/>
      <c r="E37" s="838"/>
      <c r="F37" s="838"/>
      <c r="G37" s="838"/>
      <c r="H37" s="839"/>
      <c r="I37" s="267"/>
      <c r="J37" s="268"/>
      <c r="K37" s="269">
        <f>VLOOKUP(A37,EQUIPOS!A7:D162,4,FALSE)</f>
        <v>196527.58258365319</v>
      </c>
      <c r="L37" s="270"/>
      <c r="M37" s="271">
        <v>3</v>
      </c>
      <c r="N37" s="272">
        <f>K37/M37</f>
        <v>65509.194194551063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743.85046586335</v>
      </c>
    </row>
    <row r="43" spans="1:14" ht="15.75" thickBot="1">
      <c r="B43" s="824" t="s">
        <v>953</v>
      </c>
      <c r="C43" s="825"/>
      <c r="D43" s="825"/>
      <c r="E43" s="825"/>
      <c r="F43" s="825"/>
      <c r="G43" s="825"/>
      <c r="H43" s="825"/>
      <c r="I43" s="825"/>
      <c r="J43" s="825"/>
      <c r="K43" s="825"/>
      <c r="L43" s="825"/>
      <c r="M43" s="826"/>
      <c r="N43" s="99">
        <f>SUM(N36:N42)</f>
        <v>68813.157235821753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8">
        <f>VLOOKUP(A59,TRANSPORTE!A5:D94,4,FALSE)</f>
        <v>1238.2250870159367</v>
      </c>
      <c r="M59" s="829"/>
      <c r="N59" s="287">
        <f>K59*L59</f>
        <v>7429.3505220956195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7429.3505220956195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14877.009317266999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91119.517075184369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18223.903415036875</v>
      </c>
      <c r="M83" s="859"/>
      <c r="N83" s="51"/>
    </row>
    <row r="84" spans="1:14">
      <c r="B84" s="89" t="s">
        <v>973</v>
      </c>
      <c r="C84" s="90"/>
      <c r="D84" s="90"/>
      <c r="E84" s="90"/>
      <c r="F84" s="90"/>
      <c r="G84" s="90"/>
      <c r="H84" s="90"/>
      <c r="I84" s="87"/>
      <c r="J84" s="88"/>
      <c r="K84" s="304">
        <v>0.05</v>
      </c>
      <c r="L84" s="858">
        <f>N78*K84</f>
        <v>4555.9758537592188</v>
      </c>
      <c r="M84" s="859"/>
      <c r="N84" s="51"/>
    </row>
    <row r="85" spans="1:14" ht="15.75" thickBot="1">
      <c r="B85" s="91" t="s">
        <v>974</v>
      </c>
      <c r="C85" s="92"/>
      <c r="D85" s="92"/>
      <c r="E85" s="92"/>
      <c r="F85" s="92"/>
      <c r="G85" s="92"/>
      <c r="H85" s="92"/>
      <c r="I85" s="93"/>
      <c r="J85" s="94"/>
      <c r="K85" s="305">
        <v>0.05</v>
      </c>
      <c r="L85" s="860">
        <f>N78*K85</f>
        <v>4555.9758537592188</v>
      </c>
      <c r="M85" s="861"/>
      <c r="N85" s="51"/>
    </row>
    <row r="86" spans="1:14" ht="15.75" thickBot="1">
      <c r="B86" s="824" t="s">
        <v>953</v>
      </c>
      <c r="C86" s="825"/>
      <c r="D86" s="825"/>
      <c r="E86" s="825"/>
      <c r="F86" s="825"/>
      <c r="G86" s="825"/>
      <c r="H86" s="825"/>
      <c r="I86" s="825"/>
      <c r="J86" s="825"/>
      <c r="K86" s="825"/>
      <c r="L86" s="825"/>
      <c r="M86" s="826"/>
      <c r="N86" s="52">
        <f>L83+L84+L85</f>
        <v>27335.855122555316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118455.37219773969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195</v>
      </c>
      <c r="B36" s="837" t="str">
        <f>VLOOKUP(A36,EQUIPOS!A6:D154,3,FALSE)</f>
        <v xml:space="preserve">Equipo de oxicorte, Capacidad de corte: hasta 6´´ (152mm) </v>
      </c>
      <c r="C36" s="838"/>
      <c r="D36" s="838"/>
      <c r="E36" s="838"/>
      <c r="F36" s="838"/>
      <c r="G36" s="838"/>
      <c r="H36" s="839"/>
      <c r="I36" s="267"/>
      <c r="J36" s="268"/>
      <c r="K36" s="269">
        <f>VLOOKUP(A36,EQUIPOS!A6:D161,4,FALSE)</f>
        <v>16125.127632110882</v>
      </c>
      <c r="L36" s="270"/>
      <c r="M36" s="271">
        <v>4</v>
      </c>
      <c r="N36" s="272">
        <f>K36/M36</f>
        <v>4031.2819080277204</v>
      </c>
    </row>
    <row r="37" spans="1:14">
      <c r="A37" s="108" t="s">
        <v>248</v>
      </c>
      <c r="B37" s="837" t="str">
        <f>VLOOKUP(A37,EQUIPOS!A7:D154,3,FALSE)</f>
        <v>Grúa telescópica de 50 Ton.</v>
      </c>
      <c r="C37" s="838"/>
      <c r="D37" s="838"/>
      <c r="E37" s="838"/>
      <c r="F37" s="838"/>
      <c r="G37" s="838"/>
      <c r="H37" s="839"/>
      <c r="I37" s="267"/>
      <c r="J37" s="268"/>
      <c r="K37" s="269">
        <f>VLOOKUP(A37,EQUIPOS!A7:D162,4,FALSE)</f>
        <v>251118.5777457791</v>
      </c>
      <c r="L37" s="270"/>
      <c r="M37" s="271">
        <v>4</v>
      </c>
      <c r="N37" s="272">
        <f>K37/M37</f>
        <v>62779.644436444774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1115.7756987950249</v>
      </c>
    </row>
    <row r="43" spans="1:14" ht="15.75" thickBot="1">
      <c r="B43" s="824" t="s">
        <v>953</v>
      </c>
      <c r="C43" s="825"/>
      <c r="D43" s="825"/>
      <c r="E43" s="825"/>
      <c r="F43" s="825"/>
      <c r="G43" s="825"/>
      <c r="H43" s="825"/>
      <c r="I43" s="825"/>
      <c r="J43" s="825"/>
      <c r="K43" s="825"/>
      <c r="L43" s="825"/>
      <c r="M43" s="826"/>
      <c r="N43" s="99">
        <f>SUM(N36:N42)</f>
        <v>67926.70204326752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8">
        <f>VLOOKUP(A59,TRANSPORTE!A5:D117,4,FALSE)</f>
        <v>0.453745364192852</v>
      </c>
      <c r="M59" s="829"/>
      <c r="N59" s="287">
        <f>K59*L59</f>
        <v>0.453745364192852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0.453745364192852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11157.756987950248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79084.912776581972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15816.982555316396</v>
      </c>
      <c r="M83" s="859"/>
      <c r="N83" s="51"/>
    </row>
    <row r="84" spans="1:14">
      <c r="B84" s="89" t="s">
        <v>973</v>
      </c>
      <c r="C84" s="90"/>
      <c r="D84" s="90"/>
      <c r="E84" s="90"/>
      <c r="F84" s="90"/>
      <c r="G84" s="90"/>
      <c r="H84" s="90"/>
      <c r="I84" s="87"/>
      <c r="J84" s="88"/>
      <c r="K84" s="304">
        <v>0.05</v>
      </c>
      <c r="L84" s="858">
        <f>N78*K84</f>
        <v>3954.2456388290989</v>
      </c>
      <c r="M84" s="859"/>
      <c r="N84" s="51"/>
    </row>
    <row r="85" spans="1:14" ht="15.75" thickBot="1">
      <c r="B85" s="91" t="s">
        <v>974</v>
      </c>
      <c r="C85" s="92"/>
      <c r="D85" s="92"/>
      <c r="E85" s="92"/>
      <c r="F85" s="92"/>
      <c r="G85" s="92"/>
      <c r="H85" s="92"/>
      <c r="I85" s="93"/>
      <c r="J85" s="94"/>
      <c r="K85" s="305">
        <v>0.05</v>
      </c>
      <c r="L85" s="860">
        <f>N78*K85</f>
        <v>3954.2456388290989</v>
      </c>
      <c r="M85" s="861"/>
      <c r="N85" s="51"/>
    </row>
    <row r="86" spans="1:14" ht="15.75" thickBot="1">
      <c r="B86" s="824" t="s">
        <v>953</v>
      </c>
      <c r="C86" s="825"/>
      <c r="D86" s="825"/>
      <c r="E86" s="825"/>
      <c r="F86" s="825"/>
      <c r="G86" s="825"/>
      <c r="H86" s="825"/>
      <c r="I86" s="825"/>
      <c r="J86" s="825"/>
      <c r="K86" s="825"/>
      <c r="L86" s="825"/>
      <c r="M86" s="826"/>
      <c r="N86" s="52">
        <f>L83+L84+L85</f>
        <v>23725.473832974592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102810.38660955656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104268.80075966043</v>
      </c>
      <c r="L36" s="270"/>
      <c r="M36" s="271">
        <v>5</v>
      </c>
      <c r="N36" s="272">
        <f>K36/M36</f>
        <v>20853.760151932085</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115.93361680720398</v>
      </c>
    </row>
    <row r="43" spans="1:14" ht="15.75" thickBot="1">
      <c r="B43" s="824" t="s">
        <v>953</v>
      </c>
      <c r="C43" s="825"/>
      <c r="D43" s="825"/>
      <c r="E43" s="825"/>
      <c r="F43" s="825"/>
      <c r="G43" s="825"/>
      <c r="H43" s="825"/>
      <c r="I43" s="825"/>
      <c r="J43" s="825"/>
      <c r="K43" s="825"/>
      <c r="L43" s="825"/>
      <c r="M43" s="826"/>
      <c r="N43" s="99">
        <f>SUM(N36:N42)</f>
        <v>20969.693768739289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8">
        <f>VLOOKUP(A59,TRANSPORTE!A5:D94,4,FALSE)</f>
        <v>1238.2250870159367</v>
      </c>
      <c r="M59" s="829"/>
      <c r="N59" s="287">
        <f>K59*L59</f>
        <v>869.23401108518749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869.23401108518749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5796.680840360199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27635.608620184677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5527.121724036936</v>
      </c>
      <c r="M83" s="859"/>
      <c r="N83" s="51"/>
    </row>
    <row r="84" spans="1:14">
      <c r="B84" s="89" t="s">
        <v>973</v>
      </c>
      <c r="C84" s="90"/>
      <c r="D84" s="90"/>
      <c r="E84" s="90"/>
      <c r="F84" s="90"/>
      <c r="G84" s="90"/>
      <c r="H84" s="90"/>
      <c r="I84" s="87"/>
      <c r="J84" s="88"/>
      <c r="K84" s="304">
        <v>0.05</v>
      </c>
      <c r="L84" s="858">
        <f>N78*K84</f>
        <v>1381.780431009234</v>
      </c>
      <c r="M84" s="859"/>
      <c r="N84" s="51"/>
    </row>
    <row r="85" spans="1:14" ht="15.75" thickBot="1">
      <c r="B85" s="91" t="s">
        <v>974</v>
      </c>
      <c r="C85" s="92"/>
      <c r="D85" s="92"/>
      <c r="E85" s="92"/>
      <c r="F85" s="92"/>
      <c r="G85" s="92"/>
      <c r="H85" s="92"/>
      <c r="I85" s="93"/>
      <c r="J85" s="94"/>
      <c r="K85" s="305">
        <v>0.05</v>
      </c>
      <c r="L85" s="860">
        <f>N78*K85</f>
        <v>1381.780431009234</v>
      </c>
      <c r="M85" s="861"/>
      <c r="N85" s="51"/>
    </row>
    <row r="86" spans="1:14" ht="15.75" thickBot="1">
      <c r="B86" s="824" t="s">
        <v>953</v>
      </c>
      <c r="C86" s="825"/>
      <c r="D86" s="825"/>
      <c r="E86" s="825"/>
      <c r="F86" s="825"/>
      <c r="G86" s="825"/>
      <c r="H86" s="825"/>
      <c r="I86" s="825"/>
      <c r="J86" s="825"/>
      <c r="K86" s="825"/>
      <c r="L86" s="825"/>
      <c r="M86" s="826"/>
      <c r="N86" s="52">
        <f>L83+L84+L85</f>
        <v>8290.6825860554036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35926.291206240079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104268.80075966043</v>
      </c>
      <c r="L36" s="270"/>
      <c r="M36" s="271">
        <v>4</v>
      </c>
      <c r="N36" s="272">
        <f>K36/M36</f>
        <v>26067.200189915107</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78.238118749999998</v>
      </c>
    </row>
    <row r="43" spans="1:14" ht="15.75" thickBot="1">
      <c r="B43" s="824" t="s">
        <v>953</v>
      </c>
      <c r="C43" s="825"/>
      <c r="D43" s="825"/>
      <c r="E43" s="825"/>
      <c r="F43" s="825"/>
      <c r="G43" s="825"/>
      <c r="H43" s="825"/>
      <c r="I43" s="825"/>
      <c r="J43" s="825"/>
      <c r="K43" s="825"/>
      <c r="L43" s="825"/>
      <c r="M43" s="826"/>
      <c r="N43" s="99">
        <f>SUM(N36:N42)</f>
        <v>26145.438308665107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8">
        <f>VLOOKUP(A59,TRANSPORTE!A5:D94,4,FALSE)</f>
        <v>1238.2250870159367</v>
      </c>
      <c r="M59" s="829"/>
      <c r="N59" s="287">
        <f>K59*L59</f>
        <v>3751.8220136582877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3751.8220136582877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3911.9059374999997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33809.166259823396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6761.8332519646792</v>
      </c>
      <c r="M83" s="859"/>
      <c r="N83" s="51"/>
    </row>
    <row r="84" spans="1:14">
      <c r="B84" s="89" t="s">
        <v>973</v>
      </c>
      <c r="C84" s="90"/>
      <c r="D84" s="90"/>
      <c r="E84" s="90"/>
      <c r="F84" s="90"/>
      <c r="G84" s="90"/>
      <c r="H84" s="90"/>
      <c r="I84" s="87"/>
      <c r="J84" s="88"/>
      <c r="K84" s="304">
        <v>0.05</v>
      </c>
      <c r="L84" s="858">
        <f>N78*K84</f>
        <v>1690.4583129911698</v>
      </c>
      <c r="M84" s="859"/>
      <c r="N84" s="51"/>
    </row>
    <row r="85" spans="1:14" ht="15.75" thickBot="1">
      <c r="B85" s="91" t="s">
        <v>974</v>
      </c>
      <c r="C85" s="92"/>
      <c r="D85" s="92"/>
      <c r="E85" s="92"/>
      <c r="F85" s="92"/>
      <c r="G85" s="92"/>
      <c r="H85" s="92"/>
      <c r="I85" s="93"/>
      <c r="J85" s="94"/>
      <c r="K85" s="305">
        <v>0.05</v>
      </c>
      <c r="L85" s="860">
        <f>N78*K85</f>
        <v>1690.4583129911698</v>
      </c>
      <c r="M85" s="861"/>
      <c r="N85" s="51"/>
    </row>
    <row r="86" spans="1:14" ht="15.75" thickBot="1">
      <c r="B86" s="824" t="s">
        <v>953</v>
      </c>
      <c r="C86" s="825"/>
      <c r="D86" s="825"/>
      <c r="E86" s="825"/>
      <c r="F86" s="825"/>
      <c r="G86" s="825"/>
      <c r="H86" s="825"/>
      <c r="I86" s="825"/>
      <c r="J86" s="825"/>
      <c r="K86" s="825"/>
      <c r="L86" s="825"/>
      <c r="M86" s="826"/>
      <c r="N86" s="52">
        <f>L83+L84+L85</f>
        <v>10142.749877947019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43951.916137770415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166.90798666666666</v>
      </c>
    </row>
    <row r="43" spans="1:14" ht="15.75" thickBot="1">
      <c r="B43" s="824" t="s">
        <v>953</v>
      </c>
      <c r="C43" s="825"/>
      <c r="D43" s="825"/>
      <c r="E43" s="825"/>
      <c r="F43" s="825"/>
      <c r="G43" s="825"/>
      <c r="H43" s="825"/>
      <c r="I43" s="825"/>
      <c r="J43" s="825"/>
      <c r="K43" s="825"/>
      <c r="L43" s="825"/>
      <c r="M43" s="826"/>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1669.0798666666665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367.19757066666665</v>
      </c>
      <c r="M83" s="859"/>
      <c r="N83" s="51"/>
    </row>
    <row r="84" spans="1:14">
      <c r="B84" s="89" t="s">
        <v>973</v>
      </c>
      <c r="C84" s="90"/>
      <c r="D84" s="90"/>
      <c r="E84" s="90"/>
      <c r="F84" s="90"/>
      <c r="G84" s="90"/>
      <c r="H84" s="90"/>
      <c r="I84" s="87"/>
      <c r="J84" s="88"/>
      <c r="K84" s="304">
        <v>0.05</v>
      </c>
      <c r="L84" s="858">
        <f>N78*K84</f>
        <v>91.799392666666662</v>
      </c>
      <c r="M84" s="859"/>
      <c r="N84" s="51"/>
    </row>
    <row r="85" spans="1:14" ht="15.75" thickBot="1">
      <c r="B85" s="91" t="s">
        <v>974</v>
      </c>
      <c r="C85" s="92"/>
      <c r="D85" s="92"/>
      <c r="E85" s="92"/>
      <c r="F85" s="92"/>
      <c r="G85" s="92"/>
      <c r="H85" s="92"/>
      <c r="I85" s="93"/>
      <c r="J85" s="94"/>
      <c r="K85" s="305">
        <v>0.05</v>
      </c>
      <c r="L85" s="860">
        <f>N78*K85</f>
        <v>91.799392666666662</v>
      </c>
      <c r="M85" s="861"/>
      <c r="N85" s="51"/>
    </row>
    <row r="86" spans="1:14" ht="15.75" thickBot="1">
      <c r="B86" s="824" t="s">
        <v>953</v>
      </c>
      <c r="C86" s="825"/>
      <c r="D86" s="825"/>
      <c r="E86" s="825"/>
      <c r="F86" s="825"/>
      <c r="G86" s="825"/>
      <c r="H86" s="825"/>
      <c r="I86" s="825"/>
      <c r="J86" s="825"/>
      <c r="K86" s="825"/>
      <c r="L86" s="825"/>
      <c r="M86" s="826"/>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201986.68209986578</v>
      </c>
      <c r="L36" s="270"/>
      <c r="M36" s="271">
        <v>3</v>
      </c>
      <c r="N36" s="272">
        <f>K36/M36</f>
        <v>67328.894033288598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104.31749166666667</v>
      </c>
    </row>
    <row r="43" spans="1:14" ht="15.75" thickBot="1">
      <c r="B43" s="824" t="s">
        <v>953</v>
      </c>
      <c r="C43" s="825"/>
      <c r="D43" s="825"/>
      <c r="E43" s="825"/>
      <c r="F43" s="825"/>
      <c r="G43" s="825"/>
      <c r="H43" s="825"/>
      <c r="I43" s="825"/>
      <c r="J43" s="825"/>
      <c r="K43" s="825"/>
      <c r="L43" s="825"/>
      <c r="M43" s="826"/>
      <c r="N43" s="99">
        <f>SUM(N36:N42)</f>
        <v>67433.211524955259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1375.4617008268699</v>
      </c>
      <c r="M59" s="829"/>
      <c r="N59" s="287">
        <f>K59*L59</f>
        <v>2338.284891405679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2338.284891405679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10431.749166666666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80203.245583027601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16040.64911660552</v>
      </c>
      <c r="M83" s="859"/>
      <c r="N83" s="51"/>
    </row>
    <row r="84" spans="1:14">
      <c r="B84" s="89" t="s">
        <v>973</v>
      </c>
      <c r="C84" s="90"/>
      <c r="D84" s="90"/>
      <c r="E84" s="90"/>
      <c r="F84" s="90"/>
      <c r="G84" s="90"/>
      <c r="H84" s="90"/>
      <c r="I84" s="87"/>
      <c r="J84" s="88"/>
      <c r="K84" s="304">
        <v>0.05</v>
      </c>
      <c r="L84" s="858">
        <f>N78*K84</f>
        <v>4010.1622791513801</v>
      </c>
      <c r="M84" s="859"/>
      <c r="N84" s="51"/>
    </row>
    <row r="85" spans="1:14" ht="15.75" thickBot="1">
      <c r="B85" s="91" t="s">
        <v>974</v>
      </c>
      <c r="C85" s="92"/>
      <c r="D85" s="92"/>
      <c r="E85" s="92"/>
      <c r="F85" s="92"/>
      <c r="G85" s="92"/>
      <c r="H85" s="92"/>
      <c r="I85" s="93"/>
      <c r="J85" s="94"/>
      <c r="K85" s="305">
        <v>0.05</v>
      </c>
      <c r="L85" s="860">
        <f>N78*K85</f>
        <v>4010.1622791513801</v>
      </c>
      <c r="M85" s="861"/>
      <c r="N85" s="51"/>
    </row>
    <row r="86" spans="1:14" ht="15.75" thickBot="1">
      <c r="B86" s="824" t="s">
        <v>953</v>
      </c>
      <c r="C86" s="825"/>
      <c r="D86" s="825"/>
      <c r="E86" s="825"/>
      <c r="F86" s="825"/>
      <c r="G86" s="825"/>
      <c r="H86" s="825"/>
      <c r="I86" s="825"/>
      <c r="J86" s="825"/>
      <c r="K86" s="825"/>
      <c r="L86" s="825"/>
      <c r="M86" s="826"/>
      <c r="N86" s="52">
        <f>L83+L84+L85</f>
        <v>24060.97367490828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104264.21925793588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201986.68209986578</v>
      </c>
      <c r="L36" s="270"/>
      <c r="M36" s="271">
        <v>3</v>
      </c>
      <c r="N36" s="272">
        <f>K36/M36</f>
        <v>67328.894033288598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104.31749166666667</v>
      </c>
    </row>
    <row r="43" spans="1:14" ht="15.75" thickBot="1">
      <c r="B43" s="824" t="s">
        <v>953</v>
      </c>
      <c r="C43" s="825"/>
      <c r="D43" s="825"/>
      <c r="E43" s="825"/>
      <c r="F43" s="825"/>
      <c r="G43" s="825"/>
      <c r="H43" s="825"/>
      <c r="I43" s="825"/>
      <c r="J43" s="825"/>
      <c r="K43" s="825"/>
      <c r="L43" s="825"/>
      <c r="M43" s="826"/>
      <c r="N43" s="99">
        <f>SUM(N36:N42)</f>
        <v>67433.211524955259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1375.4617008268699</v>
      </c>
      <c r="M59" s="829"/>
      <c r="N59" s="287">
        <f>K59*L59</f>
        <v>2338.284891405679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2338.284891405679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10431.749166666666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80203.245583027601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16040.64911660552</v>
      </c>
      <c r="M83" s="859"/>
      <c r="N83" s="51"/>
    </row>
    <row r="84" spans="1:14">
      <c r="B84" s="89" t="s">
        <v>973</v>
      </c>
      <c r="C84" s="90"/>
      <c r="D84" s="90"/>
      <c r="E84" s="90"/>
      <c r="F84" s="90"/>
      <c r="G84" s="90"/>
      <c r="H84" s="90"/>
      <c r="I84" s="87"/>
      <c r="J84" s="88"/>
      <c r="K84" s="304">
        <v>0.05</v>
      </c>
      <c r="L84" s="858">
        <f>N78*K84</f>
        <v>4010.1622791513801</v>
      </c>
      <c r="M84" s="859"/>
      <c r="N84" s="51"/>
    </row>
    <row r="85" spans="1:14" ht="15.75" thickBot="1">
      <c r="B85" s="91" t="s">
        <v>974</v>
      </c>
      <c r="C85" s="92"/>
      <c r="D85" s="92"/>
      <c r="E85" s="92"/>
      <c r="F85" s="92"/>
      <c r="G85" s="92"/>
      <c r="H85" s="92"/>
      <c r="I85" s="93"/>
      <c r="J85" s="94"/>
      <c r="K85" s="305">
        <v>0.05</v>
      </c>
      <c r="L85" s="860">
        <f>N78*K85</f>
        <v>4010.1622791513801</v>
      </c>
      <c r="M85" s="861"/>
      <c r="N85" s="51"/>
    </row>
    <row r="86" spans="1:14" ht="15.75" thickBot="1">
      <c r="B86" s="824" t="s">
        <v>953</v>
      </c>
      <c r="C86" s="825"/>
      <c r="D86" s="825"/>
      <c r="E86" s="825"/>
      <c r="F86" s="825"/>
      <c r="G86" s="825"/>
      <c r="H86" s="825"/>
      <c r="I86" s="825"/>
      <c r="J86" s="825"/>
      <c r="K86" s="825"/>
      <c r="L86" s="825"/>
      <c r="M86" s="826"/>
      <c r="N86" s="52">
        <f>L83+L84+L85</f>
        <v>24060.97367490828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104264.21925793588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196527.58258365319</v>
      </c>
      <c r="L36" s="270"/>
      <c r="M36" s="271">
        <v>45</v>
      </c>
      <c r="N36" s="272">
        <f>K36/M36</f>
        <v>4367.279612970071</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1.738624861111111</v>
      </c>
    </row>
    <row r="43" spans="1:14" ht="15.75" thickBot="1">
      <c r="B43" s="824" t="s">
        <v>953</v>
      </c>
      <c r="C43" s="825"/>
      <c r="D43" s="825"/>
      <c r="E43" s="825"/>
      <c r="F43" s="825"/>
      <c r="G43" s="825"/>
      <c r="H43" s="825"/>
      <c r="I43" s="825"/>
      <c r="J43" s="825"/>
      <c r="K43" s="825"/>
      <c r="L43" s="825"/>
      <c r="M43" s="826"/>
      <c r="N43" s="99">
        <f>SUM(N36:N42)</f>
        <v>4369.018237831182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8">
        <f>VLOOKUP(A59,TRANSPORTE!A6:D117,4,FALSE)</f>
        <v>0.453745364192852</v>
      </c>
      <c r="M59" s="829"/>
      <c r="N59" s="287">
        <f>K59*L59</f>
        <v>16.198709501684817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16.198709501684817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173.86248611111111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4559.0794334439779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911.81588668879567</v>
      </c>
      <c r="M83" s="859"/>
      <c r="N83" s="51"/>
    </row>
    <row r="84" spans="1:14">
      <c r="B84" s="89" t="s">
        <v>973</v>
      </c>
      <c r="C84" s="90"/>
      <c r="D84" s="90"/>
      <c r="E84" s="90"/>
      <c r="F84" s="90"/>
      <c r="G84" s="90"/>
      <c r="H84" s="90"/>
      <c r="I84" s="87"/>
      <c r="J84" s="88"/>
      <c r="K84" s="304">
        <v>0.05</v>
      </c>
      <c r="L84" s="858">
        <f>N78*K84</f>
        <v>227.95397167219892</v>
      </c>
      <c r="M84" s="859"/>
      <c r="N84" s="51"/>
    </row>
    <row r="85" spans="1:14" ht="15.75" thickBot="1">
      <c r="B85" s="91" t="s">
        <v>974</v>
      </c>
      <c r="C85" s="92"/>
      <c r="D85" s="92"/>
      <c r="E85" s="92"/>
      <c r="F85" s="92"/>
      <c r="G85" s="92"/>
      <c r="H85" s="92"/>
      <c r="I85" s="93"/>
      <c r="J85" s="94"/>
      <c r="K85" s="305">
        <v>0.05</v>
      </c>
      <c r="L85" s="860">
        <f>N78*K85</f>
        <v>227.95397167219892</v>
      </c>
      <c r="M85" s="861"/>
      <c r="N85" s="51"/>
    </row>
    <row r="86" spans="1:14" ht="15.75" thickBot="1">
      <c r="B86" s="824" t="s">
        <v>953</v>
      </c>
      <c r="C86" s="825"/>
      <c r="D86" s="825"/>
      <c r="E86" s="825"/>
      <c r="F86" s="825"/>
      <c r="G86" s="825"/>
      <c r="H86" s="825"/>
      <c r="I86" s="825"/>
      <c r="J86" s="825"/>
      <c r="K86" s="825"/>
      <c r="L86" s="825"/>
      <c r="M86" s="826"/>
      <c r="N86" s="52">
        <f>L83+L84+L85</f>
        <v>1367.7238300331933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5926.8032634771716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69.544994444444441</v>
      </c>
    </row>
    <row r="43" spans="1:14" ht="15.75" thickBot="1">
      <c r="B43" s="824" t="s">
        <v>953</v>
      </c>
      <c r="C43" s="825"/>
      <c r="D43" s="825"/>
      <c r="E43" s="825"/>
      <c r="F43" s="825"/>
      <c r="G43" s="825"/>
      <c r="H43" s="825"/>
      <c r="I43" s="825"/>
      <c r="J43" s="825"/>
      <c r="K43" s="825"/>
      <c r="L43" s="825"/>
      <c r="M43" s="826"/>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8">
        <f>VLOOKUP(A59,TRANSPORTE!A6:D117,4,FALSE)</f>
        <v>0.453745364192852</v>
      </c>
      <c r="M59" s="829"/>
      <c r="N59" s="287">
        <f>K59*L59</f>
        <v>4.6508899829767332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4.6508899829767332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695.44994444444444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769.64582887186566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153.92916577437313</v>
      </c>
      <c r="M83" s="859"/>
      <c r="N83" s="51"/>
    </row>
    <row r="84" spans="1:14">
      <c r="B84" s="89" t="s">
        <v>973</v>
      </c>
      <c r="C84" s="90"/>
      <c r="D84" s="90"/>
      <c r="E84" s="90"/>
      <c r="F84" s="90"/>
      <c r="G84" s="90"/>
      <c r="H84" s="90"/>
      <c r="I84" s="87"/>
      <c r="J84" s="88"/>
      <c r="K84" s="304">
        <v>0.05</v>
      </c>
      <c r="L84" s="858">
        <f>N78*K84</f>
        <v>38.482291443593283</v>
      </c>
      <c r="M84" s="859"/>
      <c r="N84" s="51"/>
    </row>
    <row r="85" spans="1:14" ht="15.75" thickBot="1">
      <c r="B85" s="91" t="s">
        <v>974</v>
      </c>
      <c r="C85" s="92"/>
      <c r="D85" s="92"/>
      <c r="E85" s="92"/>
      <c r="F85" s="92"/>
      <c r="G85" s="92"/>
      <c r="H85" s="92"/>
      <c r="I85" s="93"/>
      <c r="J85" s="94"/>
      <c r="K85" s="305">
        <v>0.05</v>
      </c>
      <c r="L85" s="860">
        <f>N78*K85</f>
        <v>38.482291443593283</v>
      </c>
      <c r="M85" s="861"/>
      <c r="N85" s="51"/>
    </row>
    <row r="86" spans="1:14" ht="15.75" thickBot="1">
      <c r="B86" s="824" t="s">
        <v>953</v>
      </c>
      <c r="C86" s="825"/>
      <c r="D86" s="825"/>
      <c r="E86" s="825"/>
      <c r="F86" s="825"/>
      <c r="G86" s="825"/>
      <c r="H86" s="825"/>
      <c r="I86" s="825"/>
      <c r="J86" s="825"/>
      <c r="K86" s="825"/>
      <c r="L86" s="825"/>
      <c r="M86" s="826"/>
      <c r="N86" s="52">
        <f>L83+L84+L85</f>
        <v>230.8937486615597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1000.5395775334254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196527.58258365319</v>
      </c>
      <c r="L36" s="270"/>
      <c r="M36" s="271">
        <v>45</v>
      </c>
      <c r="N36" s="272">
        <f>K36/M36</f>
        <v>4367.279612970071</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1.738624861111111</v>
      </c>
    </row>
    <row r="43" spans="1:14" ht="15.75" thickBot="1">
      <c r="B43" s="824" t="s">
        <v>953</v>
      </c>
      <c r="C43" s="825"/>
      <c r="D43" s="825"/>
      <c r="E43" s="825"/>
      <c r="F43" s="825"/>
      <c r="G43" s="825"/>
      <c r="H43" s="825"/>
      <c r="I43" s="825"/>
      <c r="J43" s="825"/>
      <c r="K43" s="825"/>
      <c r="L43" s="825"/>
      <c r="M43" s="826"/>
      <c r="N43" s="99">
        <f>SUM(N36:N42)</f>
        <v>4369.018237831182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8">
        <f>VLOOKUP(A59,TRANSPORTE!A6:D117,4,FALSE)</f>
        <v>793.25531133902689</v>
      </c>
      <c r="M59" s="829"/>
      <c r="N59" s="287">
        <f>K59*L59</f>
        <v>642.92946356372454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642.92946356372454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173.86248611111111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5185.8101875060174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1037.1620375012035</v>
      </c>
      <c r="M83" s="859"/>
      <c r="N83" s="51"/>
    </row>
    <row r="84" spans="1:14">
      <c r="B84" s="89" t="s">
        <v>973</v>
      </c>
      <c r="C84" s="90"/>
      <c r="D84" s="90"/>
      <c r="E84" s="90"/>
      <c r="F84" s="90"/>
      <c r="G84" s="90"/>
      <c r="H84" s="90"/>
      <c r="I84" s="87"/>
      <c r="J84" s="88"/>
      <c r="K84" s="304">
        <v>0.05</v>
      </c>
      <c r="L84" s="858">
        <f>N78*K84</f>
        <v>259.29050937530087</v>
      </c>
      <c r="M84" s="859"/>
      <c r="N84" s="51"/>
    </row>
    <row r="85" spans="1:14" ht="15.75" thickBot="1">
      <c r="B85" s="91" t="s">
        <v>974</v>
      </c>
      <c r="C85" s="92"/>
      <c r="D85" s="92"/>
      <c r="E85" s="92"/>
      <c r="F85" s="92"/>
      <c r="G85" s="92"/>
      <c r="H85" s="92"/>
      <c r="I85" s="93"/>
      <c r="J85" s="94"/>
      <c r="K85" s="305">
        <v>0.05</v>
      </c>
      <c r="L85" s="860">
        <f>N78*K85</f>
        <v>259.29050937530087</v>
      </c>
      <c r="M85" s="861"/>
      <c r="N85" s="51"/>
    </row>
    <row r="86" spans="1:14" ht="15.75" thickBot="1">
      <c r="B86" s="824" t="s">
        <v>953</v>
      </c>
      <c r="C86" s="825"/>
      <c r="D86" s="825"/>
      <c r="E86" s="825"/>
      <c r="F86" s="825"/>
      <c r="G86" s="825"/>
      <c r="H86" s="825"/>
      <c r="I86" s="825"/>
      <c r="J86" s="825"/>
      <c r="K86" s="825"/>
      <c r="L86" s="825"/>
      <c r="M86" s="826"/>
      <c r="N86" s="52">
        <f>L83+L84+L85</f>
        <v>1555.7430562518052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6741.5532437578222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VLOOKUP(A36,EQUIPOS!A5:D154,4,FALSE)</f>
        <v>218363.98064850358</v>
      </c>
      <c r="L36" s="270"/>
      <c r="M36" s="271">
        <v>0.625</v>
      </c>
      <c r="N36" s="272">
        <f>K36/M36</f>
        <v>349382.36903760571</v>
      </c>
    </row>
    <row r="37" spans="1:14">
      <c r="A37" s="108" t="s">
        <v>241</v>
      </c>
      <c r="B37" s="837" t="str">
        <f>VLOOKUP(A37,EQUIPOS!A7:D154,3,FALSE)</f>
        <v>Grúa (capacidad 15 ton)</v>
      </c>
      <c r="C37" s="838"/>
      <c r="D37" s="838"/>
      <c r="E37" s="838"/>
      <c r="F37" s="838"/>
      <c r="G37" s="838"/>
      <c r="H37" s="839"/>
      <c r="I37" s="267"/>
      <c r="J37" s="268"/>
      <c r="K37" s="269">
        <f>VLOOKUP(A37,EQUIPOS!A6:D154,4,FALSE)</f>
        <v>175783.00442204537</v>
      </c>
      <c r="L37" s="270"/>
      <c r="M37" s="271">
        <v>0.625</v>
      </c>
      <c r="N37" s="272">
        <f>K37/M37</f>
        <v>281252.80707527261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3129.52475</v>
      </c>
    </row>
    <row r="43" spans="1:14" ht="15.75" thickBot="1">
      <c r="B43" s="824" t="s">
        <v>953</v>
      </c>
      <c r="C43" s="825"/>
      <c r="D43" s="825"/>
      <c r="E43" s="825"/>
      <c r="F43" s="825"/>
      <c r="G43" s="825"/>
      <c r="H43" s="825"/>
      <c r="I43" s="825"/>
      <c r="J43" s="825"/>
      <c r="K43" s="825"/>
      <c r="L43" s="825"/>
      <c r="M43" s="826"/>
      <c r="N43" s="394">
        <f>SUM(N36:N42)</f>
        <v>633764.70086287835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913.22886732877225</v>
      </c>
      <c r="N48" s="272">
        <f>K48*M48</f>
        <v>9132.2886732877232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13299.854597706893</v>
      </c>
      <c r="N49" s="272">
        <f>K49*M49</f>
        <v>13299.854597706893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2074.4607063872463</v>
      </c>
      <c r="N50" s="272">
        <f>K50*M50</f>
        <v>2074.4607063872463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202736.80854698742</v>
      </c>
      <c r="N51" s="272">
        <f>K51*M51</f>
        <v>405473.61709397484</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429980.22107135667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62590.494999999995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1126335.416934235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225267.08338684702</v>
      </c>
      <c r="M83" s="859"/>
      <c r="N83" s="51"/>
    </row>
    <row r="84" spans="1:14">
      <c r="B84" s="89" t="s">
        <v>973</v>
      </c>
      <c r="C84" s="90"/>
      <c r="D84" s="90"/>
      <c r="E84" s="90"/>
      <c r="F84" s="90"/>
      <c r="G84" s="90"/>
      <c r="H84" s="90"/>
      <c r="I84" s="87"/>
      <c r="J84" s="88"/>
      <c r="K84" s="304">
        <v>0.05</v>
      </c>
      <c r="L84" s="858">
        <f>N78*K84</f>
        <v>56316.770846711755</v>
      </c>
      <c r="M84" s="859"/>
      <c r="N84" s="51"/>
    </row>
    <row r="85" spans="1:14" ht="15.75" thickBot="1">
      <c r="B85" s="91" t="s">
        <v>974</v>
      </c>
      <c r="C85" s="92"/>
      <c r="D85" s="92"/>
      <c r="E85" s="92"/>
      <c r="F85" s="92"/>
      <c r="G85" s="92"/>
      <c r="H85" s="92"/>
      <c r="I85" s="93"/>
      <c r="J85" s="94"/>
      <c r="K85" s="305">
        <v>0.05</v>
      </c>
      <c r="L85" s="860">
        <f>N78*K85</f>
        <v>56316.770846711755</v>
      </c>
      <c r="M85" s="861"/>
      <c r="N85" s="51"/>
    </row>
    <row r="86" spans="1:14" ht="15.75" thickBot="1">
      <c r="B86" s="824" t="s">
        <v>953</v>
      </c>
      <c r="C86" s="825"/>
      <c r="D86" s="825"/>
      <c r="E86" s="825"/>
      <c r="F86" s="825"/>
      <c r="G86" s="825"/>
      <c r="H86" s="825"/>
      <c r="I86" s="825"/>
      <c r="J86" s="825"/>
      <c r="K86" s="825"/>
      <c r="L86" s="825"/>
      <c r="M86" s="826"/>
      <c r="N86" s="52">
        <f>L83+L84+L85</f>
        <v>337900.62508027052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1464236.0420145055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218363.98064850358</v>
      </c>
      <c r="L36" s="270"/>
      <c r="M36" s="271">
        <v>0.5</v>
      </c>
      <c r="N36" s="272">
        <f>K36/M36</f>
        <v>436727.96129700716</v>
      </c>
    </row>
    <row r="37" spans="1:14">
      <c r="A37" s="108" t="s">
        <v>241</v>
      </c>
      <c r="B37" s="837" t="str">
        <f>VLOOKUP(A37,EQUIPOS!A7:D154,3,FALSE)</f>
        <v>Grúa (capacidad 15 ton)</v>
      </c>
      <c r="C37" s="838"/>
      <c r="D37" s="838"/>
      <c r="E37" s="838"/>
      <c r="F37" s="838"/>
      <c r="G37" s="838"/>
      <c r="H37" s="839"/>
      <c r="I37" s="267"/>
      <c r="J37" s="268"/>
      <c r="K37" s="269">
        <f>VLOOKUP(A37,EQUIPOS!A7:D164,4,FALSE)</f>
        <v>175783.00442204537</v>
      </c>
      <c r="L37" s="270"/>
      <c r="M37" s="271">
        <v>0.5</v>
      </c>
      <c r="N37" s="272">
        <f>K37/M37</f>
        <v>351566.00884409074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3911.9059374999997</v>
      </c>
    </row>
    <row r="43" spans="1:14" ht="15.75" thickBot="1">
      <c r="B43" s="824" t="s">
        <v>953</v>
      </c>
      <c r="C43" s="825"/>
      <c r="D43" s="825"/>
      <c r="E43" s="825"/>
      <c r="F43" s="825"/>
      <c r="G43" s="825"/>
      <c r="H43" s="825"/>
      <c r="I43" s="825"/>
      <c r="J43" s="825"/>
      <c r="K43" s="825"/>
      <c r="L43" s="825"/>
      <c r="M43" s="826"/>
      <c r="N43" s="394">
        <f>SUM(N36:N42)</f>
        <v>792205.87607859785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913.22886732877225</v>
      </c>
      <c r="N48" s="272">
        <f>K48*M48</f>
        <v>9132.2886732877232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13299.854597706893</v>
      </c>
      <c r="N49" s="272">
        <f>K49*M49</f>
        <v>13299.854597706893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2074.4607063872463</v>
      </c>
      <c r="N50" s="272">
        <f>K50*M50</f>
        <v>2074.4607063872463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202736.80854698742</v>
      </c>
      <c r="N51" s="272">
        <f>K51*M51</f>
        <v>405473.61709397484</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429980.22107135667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78238.118749999994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1300424.2158999545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260084.84317999092</v>
      </c>
      <c r="M83" s="859"/>
      <c r="N83" s="51"/>
    </row>
    <row r="84" spans="1:14">
      <c r="B84" s="89" t="s">
        <v>973</v>
      </c>
      <c r="C84" s="90"/>
      <c r="D84" s="90"/>
      <c r="E84" s="90"/>
      <c r="F84" s="90"/>
      <c r="G84" s="90"/>
      <c r="H84" s="90"/>
      <c r="I84" s="87"/>
      <c r="J84" s="88"/>
      <c r="K84" s="304">
        <v>0.05</v>
      </c>
      <c r="L84" s="858">
        <f>N78*K84</f>
        <v>65021.210794997729</v>
      </c>
      <c r="M84" s="859"/>
      <c r="N84" s="51"/>
    </row>
    <row r="85" spans="1:14" ht="15.75" thickBot="1">
      <c r="B85" s="91" t="s">
        <v>974</v>
      </c>
      <c r="C85" s="92"/>
      <c r="D85" s="92"/>
      <c r="E85" s="92"/>
      <c r="F85" s="92"/>
      <c r="G85" s="92"/>
      <c r="H85" s="92"/>
      <c r="I85" s="93"/>
      <c r="J85" s="94"/>
      <c r="K85" s="305">
        <v>0.05</v>
      </c>
      <c r="L85" s="860">
        <f>N78*K85</f>
        <v>65021.210794997729</v>
      </c>
      <c r="M85" s="861"/>
      <c r="N85" s="51"/>
    </row>
    <row r="86" spans="1:14" ht="15.75" thickBot="1">
      <c r="B86" s="824" t="s">
        <v>953</v>
      </c>
      <c r="C86" s="825"/>
      <c r="D86" s="825"/>
      <c r="E86" s="825"/>
      <c r="F86" s="825"/>
      <c r="G86" s="825"/>
      <c r="H86" s="825"/>
      <c r="I86" s="825"/>
      <c r="J86" s="825"/>
      <c r="K86" s="825"/>
      <c r="L86" s="825"/>
      <c r="M86" s="826"/>
      <c r="N86" s="52">
        <f>L83+L84+L85</f>
        <v>390127.26476998639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1690551.4806699408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218363.98064850358</v>
      </c>
      <c r="L36" s="270"/>
      <c r="M36" s="271">
        <v>0.4375</v>
      </c>
      <c r="N36" s="272">
        <f>K36/M36</f>
        <v>499117.67005372245</v>
      </c>
    </row>
    <row r="37" spans="1:14">
      <c r="A37" s="108" t="s">
        <v>241</v>
      </c>
      <c r="B37" s="837" t="str">
        <f>VLOOKUP(A37,EQUIPOS!A7:D154,3,FALSE)</f>
        <v>Grúa (capacidad 15 ton)</v>
      </c>
      <c r="C37" s="838"/>
      <c r="D37" s="838"/>
      <c r="E37" s="838"/>
      <c r="F37" s="838"/>
      <c r="G37" s="838"/>
      <c r="H37" s="839"/>
      <c r="I37" s="267"/>
      <c r="J37" s="268"/>
      <c r="K37" s="269">
        <f>VLOOKUP(A37,EQUIPOS!A7:D164,4,FALSE)</f>
        <v>175783.00442204537</v>
      </c>
      <c r="L37" s="270"/>
      <c r="M37" s="271">
        <v>0.4375</v>
      </c>
      <c r="N37" s="272">
        <f>K37/M37</f>
        <v>401789.72439324658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4470.7496428571421</v>
      </c>
    </row>
    <row r="43" spans="1:14" ht="15.75" thickBot="1">
      <c r="B43" s="824" t="s">
        <v>953</v>
      </c>
      <c r="C43" s="825"/>
      <c r="D43" s="825"/>
      <c r="E43" s="825"/>
      <c r="F43" s="825"/>
      <c r="G43" s="825"/>
      <c r="H43" s="825"/>
      <c r="I43" s="825"/>
      <c r="J43" s="825"/>
      <c r="K43" s="825"/>
      <c r="L43" s="825"/>
      <c r="M43" s="826"/>
      <c r="N43" s="394">
        <f>SUM(N36:N42)</f>
        <v>905378.14408982615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913.22886732877225</v>
      </c>
      <c r="N48" s="272">
        <f>K48*M48</f>
        <v>9132.2886732877232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13299.854597706893</v>
      </c>
      <c r="N49" s="272">
        <f>K49*M49</f>
        <v>13299.854597706893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2074.4607063872463</v>
      </c>
      <c r="N50" s="272">
        <f>K50*M50</f>
        <v>2074.4607063872463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202736.80854698742</v>
      </c>
      <c r="N51" s="272">
        <f>K51*M51</f>
        <v>405473.61709397484</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429980.22107135667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89414.992857142846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1424773.3580183256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284954.67160366516</v>
      </c>
      <c r="M83" s="859"/>
      <c r="N83" s="51"/>
    </row>
    <row r="84" spans="1:14">
      <c r="B84" s="89" t="s">
        <v>973</v>
      </c>
      <c r="C84" s="90"/>
      <c r="D84" s="90"/>
      <c r="E84" s="90"/>
      <c r="F84" s="90"/>
      <c r="G84" s="90"/>
      <c r="H84" s="90"/>
      <c r="I84" s="87"/>
      <c r="J84" s="88"/>
      <c r="K84" s="304">
        <v>0.05</v>
      </c>
      <c r="L84" s="858">
        <f>N78*K84</f>
        <v>71238.667900916291</v>
      </c>
      <c r="M84" s="859"/>
      <c r="N84" s="51"/>
    </row>
    <row r="85" spans="1:14" ht="15.75" thickBot="1">
      <c r="B85" s="91" t="s">
        <v>974</v>
      </c>
      <c r="C85" s="92"/>
      <c r="D85" s="92"/>
      <c r="E85" s="92"/>
      <c r="F85" s="92"/>
      <c r="G85" s="92"/>
      <c r="H85" s="92"/>
      <c r="I85" s="93"/>
      <c r="J85" s="94"/>
      <c r="K85" s="305">
        <v>0.05</v>
      </c>
      <c r="L85" s="860">
        <f>N78*K85</f>
        <v>71238.667900916291</v>
      </c>
      <c r="M85" s="861"/>
      <c r="N85" s="51"/>
    </row>
    <row r="86" spans="1:14" ht="15.75" thickBot="1">
      <c r="B86" s="824" t="s">
        <v>953</v>
      </c>
      <c r="C86" s="825"/>
      <c r="D86" s="825"/>
      <c r="E86" s="825"/>
      <c r="F86" s="825"/>
      <c r="G86" s="825"/>
      <c r="H86" s="825"/>
      <c r="I86" s="825"/>
      <c r="J86" s="825"/>
      <c r="K86" s="825"/>
      <c r="L86" s="825"/>
      <c r="M86" s="826"/>
      <c r="N86" s="52">
        <f>L83+L84+L85</f>
        <v>427432.00740549777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1852205.3654238235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218363.98064850358</v>
      </c>
      <c r="L36" s="270"/>
      <c r="M36" s="271">
        <v>0.875</v>
      </c>
      <c r="N36" s="272">
        <f>K36/M36</f>
        <v>249558.83502686123</v>
      </c>
    </row>
    <row r="37" spans="1:14">
      <c r="A37" s="108" t="s">
        <v>241</v>
      </c>
      <c r="B37" s="837" t="str">
        <f>VLOOKUP(A37,EQUIPOS!A7:D154,3,FALSE)</f>
        <v>Grúa (capacidad 15 ton)</v>
      </c>
      <c r="C37" s="838"/>
      <c r="D37" s="838"/>
      <c r="E37" s="838"/>
      <c r="F37" s="838"/>
      <c r="G37" s="838"/>
      <c r="H37" s="839"/>
      <c r="I37" s="267"/>
      <c r="J37" s="268"/>
      <c r="K37" s="269">
        <f>VLOOKUP(A37,EQUIPOS!A7:D164,4,FALSE)</f>
        <v>175783.00442204537</v>
      </c>
      <c r="L37" s="270"/>
      <c r="M37" s="271">
        <v>0.875</v>
      </c>
      <c r="N37" s="272">
        <f>K37/M37</f>
        <v>200894.86219662329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1788.299857142857</v>
      </c>
    </row>
    <row r="43" spans="1:14" ht="15.75" thickBot="1">
      <c r="B43" s="824" t="s">
        <v>953</v>
      </c>
      <c r="C43" s="825"/>
      <c r="D43" s="825"/>
      <c r="E43" s="825"/>
      <c r="F43" s="825"/>
      <c r="G43" s="825"/>
      <c r="H43" s="825"/>
      <c r="I43" s="825"/>
      <c r="J43" s="825"/>
      <c r="K43" s="825"/>
      <c r="L43" s="825"/>
      <c r="M43" s="826"/>
      <c r="N43" s="394">
        <f>SUM(N36:N42)</f>
        <v>452241.99708062736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913.22886732877225</v>
      </c>
      <c r="N48" s="272">
        <f>K48*M48</f>
        <v>9132.2886732877232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13299.854597706893</v>
      </c>
      <c r="N49" s="272">
        <f>K49*M49</f>
        <v>13299.854597706893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2074.4607063872463</v>
      </c>
      <c r="N50" s="272">
        <f>K50*M50</f>
        <v>2074.4607063872463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24506.603977381863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35765.997142857137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512514.59820086631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102502.91964017326</v>
      </c>
      <c r="M83" s="859"/>
      <c r="N83" s="51"/>
    </row>
    <row r="84" spans="1:14">
      <c r="B84" s="89" t="s">
        <v>973</v>
      </c>
      <c r="C84" s="90"/>
      <c r="D84" s="90"/>
      <c r="E84" s="90"/>
      <c r="F84" s="90"/>
      <c r="G84" s="90"/>
      <c r="H84" s="90"/>
      <c r="I84" s="87"/>
      <c r="J84" s="88"/>
      <c r="K84" s="304">
        <v>0.05</v>
      </c>
      <c r="L84" s="858">
        <f>N78*K84</f>
        <v>25625.729910043316</v>
      </c>
      <c r="M84" s="859"/>
      <c r="N84" s="51"/>
    </row>
    <row r="85" spans="1:14" ht="15.75" thickBot="1">
      <c r="B85" s="91" t="s">
        <v>974</v>
      </c>
      <c r="C85" s="92"/>
      <c r="D85" s="92"/>
      <c r="E85" s="92"/>
      <c r="F85" s="92"/>
      <c r="G85" s="92"/>
      <c r="H85" s="92"/>
      <c r="I85" s="93"/>
      <c r="J85" s="94"/>
      <c r="K85" s="305">
        <v>0.05</v>
      </c>
      <c r="L85" s="860">
        <f>N78*K85</f>
        <v>25625.729910043316</v>
      </c>
      <c r="M85" s="861"/>
      <c r="N85" s="51"/>
    </row>
    <row r="86" spans="1:14" ht="15.75" thickBot="1">
      <c r="B86" s="824" t="s">
        <v>953</v>
      </c>
      <c r="C86" s="825"/>
      <c r="D86" s="825"/>
      <c r="E86" s="825"/>
      <c r="F86" s="825"/>
      <c r="G86" s="825"/>
      <c r="H86" s="825"/>
      <c r="I86" s="825"/>
      <c r="J86" s="825"/>
      <c r="K86" s="825"/>
      <c r="L86" s="825"/>
      <c r="M86" s="826"/>
      <c r="N86" s="52">
        <f>L83+L84+L85</f>
        <v>153754.37946025989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666268.97766112618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218363.98064850358</v>
      </c>
      <c r="L36" s="270"/>
      <c r="M36" s="271">
        <v>0.75</v>
      </c>
      <c r="N36" s="272">
        <f>K36/M36</f>
        <v>291151.97419800475</v>
      </c>
    </row>
    <row r="37" spans="1:14">
      <c r="A37" s="108" t="s">
        <v>241</v>
      </c>
      <c r="B37" s="837" t="str">
        <f>VLOOKUP(A37,EQUIPOS!A7:D154,3,FALSE)</f>
        <v>Grúa (capacidad 15 ton)</v>
      </c>
      <c r="C37" s="838"/>
      <c r="D37" s="838"/>
      <c r="E37" s="838"/>
      <c r="F37" s="838"/>
      <c r="G37" s="838"/>
      <c r="H37" s="839"/>
      <c r="I37" s="267"/>
      <c r="J37" s="268"/>
      <c r="K37" s="269">
        <f>VLOOKUP(A37,EQUIPOS!A7:D164,4,FALSE)</f>
        <v>175783.00442204537</v>
      </c>
      <c r="L37" s="270"/>
      <c r="M37" s="271">
        <v>0.75</v>
      </c>
      <c r="N37" s="272">
        <f>K37/M37</f>
        <v>234377.33922939384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2086.3498333333332</v>
      </c>
    </row>
    <row r="43" spans="1:14" ht="15.75" thickBot="1">
      <c r="B43" s="824" t="s">
        <v>953</v>
      </c>
      <c r="C43" s="825"/>
      <c r="D43" s="825"/>
      <c r="E43" s="825"/>
      <c r="F43" s="825"/>
      <c r="G43" s="825"/>
      <c r="H43" s="825"/>
      <c r="I43" s="825"/>
      <c r="J43" s="825"/>
      <c r="K43" s="825"/>
      <c r="L43" s="825"/>
      <c r="M43" s="826"/>
      <c r="N43" s="394">
        <f>SUM(N36:N42)</f>
        <v>527615.66326073185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913.22886732877225</v>
      </c>
      <c r="N48" s="272">
        <f>K48*M48</f>
        <v>9132.2886732877232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13299.854597706893</v>
      </c>
      <c r="N49" s="272">
        <f>K49*M49</f>
        <v>13299.854597706893</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2074.4607063872463</v>
      </c>
      <c r="N50" s="272">
        <f>K50*M50</f>
        <v>2074.4607063872463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24506.603977381863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41726.996666666666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593849.26390478038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118769.85278095608</v>
      </c>
      <c r="M83" s="859"/>
      <c r="N83" s="51"/>
    </row>
    <row r="84" spans="1:14">
      <c r="B84" s="89" t="s">
        <v>973</v>
      </c>
      <c r="C84" s="90"/>
      <c r="D84" s="90"/>
      <c r="E84" s="90"/>
      <c r="F84" s="90"/>
      <c r="G84" s="90"/>
      <c r="H84" s="90"/>
      <c r="I84" s="87"/>
      <c r="J84" s="88"/>
      <c r="K84" s="304">
        <v>0.05</v>
      </c>
      <c r="L84" s="858">
        <f>N78*K84</f>
        <v>29692.463195239019</v>
      </c>
      <c r="M84" s="859"/>
      <c r="N84" s="51"/>
    </row>
    <row r="85" spans="1:14" ht="15.75" thickBot="1">
      <c r="B85" s="91" t="s">
        <v>974</v>
      </c>
      <c r="C85" s="92"/>
      <c r="D85" s="92"/>
      <c r="E85" s="92"/>
      <c r="F85" s="92"/>
      <c r="G85" s="92"/>
      <c r="H85" s="92"/>
      <c r="I85" s="93"/>
      <c r="J85" s="94"/>
      <c r="K85" s="305">
        <v>0.05</v>
      </c>
      <c r="L85" s="860">
        <f>N78*K85</f>
        <v>29692.463195239019</v>
      </c>
      <c r="M85" s="861"/>
      <c r="N85" s="51"/>
    </row>
    <row r="86" spans="1:14" ht="15.75" thickBot="1">
      <c r="B86" s="824" t="s">
        <v>953</v>
      </c>
      <c r="C86" s="825"/>
      <c r="D86" s="825"/>
      <c r="E86" s="825"/>
      <c r="F86" s="825"/>
      <c r="G86" s="825"/>
      <c r="H86" s="825"/>
      <c r="I86" s="825"/>
      <c r="J86" s="825"/>
      <c r="K86" s="825"/>
      <c r="L86" s="825"/>
      <c r="M86" s="826"/>
      <c r="N86" s="52">
        <f>L83+L84+L85</f>
        <v>178154.77917143411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772004.0430762145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218363.98064850358</v>
      </c>
      <c r="L36" s="270"/>
      <c r="M36" s="271">
        <v>0.6875</v>
      </c>
      <c r="N36" s="272">
        <f>K36/M36</f>
        <v>317620.3354887325</v>
      </c>
    </row>
    <row r="37" spans="1:14">
      <c r="A37" s="108" t="s">
        <v>241</v>
      </c>
      <c r="B37" s="837" t="str">
        <f>VLOOKUP(A37,EQUIPOS!A7:D154,3,FALSE)</f>
        <v>Grúa (capacidad 15 ton)</v>
      </c>
      <c r="C37" s="838"/>
      <c r="D37" s="838"/>
      <c r="E37" s="838"/>
      <c r="F37" s="838"/>
      <c r="G37" s="838"/>
      <c r="H37" s="839"/>
      <c r="I37" s="267"/>
      <c r="J37" s="268"/>
      <c r="K37" s="269">
        <f>VLOOKUP(A37,EQUIPOS!A7:D164,4,FALSE)</f>
        <v>175783.00442204537</v>
      </c>
      <c r="L37" s="270"/>
      <c r="M37" s="271">
        <v>0.6875</v>
      </c>
      <c r="N37" s="272">
        <f>K37/M37</f>
        <v>255684.37006842962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2276.0179999999996</v>
      </c>
    </row>
    <row r="43" spans="1:14" ht="15.75" thickBot="1">
      <c r="B43" s="824" t="s">
        <v>953</v>
      </c>
      <c r="C43" s="825"/>
      <c r="D43" s="825"/>
      <c r="E43" s="825"/>
      <c r="F43" s="825"/>
      <c r="G43" s="825"/>
      <c r="H43" s="825"/>
      <c r="I43" s="825"/>
      <c r="J43" s="825"/>
      <c r="K43" s="825"/>
      <c r="L43" s="825"/>
      <c r="M43" s="826"/>
      <c r="N43" s="394">
        <f>SUM(N36:N42)</f>
        <v>575580.72355716222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913.22886732877225</v>
      </c>
      <c r="N48" s="272">
        <f>K48*M48</f>
        <v>9132.2886732877232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13299.854597706893</v>
      </c>
      <c r="N49" s="272">
        <f>K49*M49</f>
        <v>13299.854597706893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2074.4607063872463</v>
      </c>
      <c r="N50" s="272">
        <f>K50*M50</f>
        <v>2074.4607063872463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24506.603977381863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45520.359999999993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645607.68753454403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129121.53750690882</v>
      </c>
      <c r="M83" s="859"/>
      <c r="N83" s="51"/>
    </row>
    <row r="84" spans="1:14">
      <c r="B84" s="89" t="s">
        <v>973</v>
      </c>
      <c r="C84" s="90"/>
      <c r="D84" s="90"/>
      <c r="E84" s="90"/>
      <c r="F84" s="90"/>
      <c r="G84" s="90"/>
      <c r="H84" s="90"/>
      <c r="I84" s="87"/>
      <c r="J84" s="88"/>
      <c r="K84" s="304">
        <v>0.05</v>
      </c>
      <c r="L84" s="858">
        <f>N78*K84</f>
        <v>32280.384376727205</v>
      </c>
      <c r="M84" s="859"/>
      <c r="N84" s="51"/>
    </row>
    <row r="85" spans="1:14" ht="15.75" thickBot="1">
      <c r="B85" s="91" t="s">
        <v>974</v>
      </c>
      <c r="C85" s="92"/>
      <c r="D85" s="92"/>
      <c r="E85" s="92"/>
      <c r="F85" s="92"/>
      <c r="G85" s="92"/>
      <c r="H85" s="92"/>
      <c r="I85" s="93"/>
      <c r="J85" s="94"/>
      <c r="K85" s="305">
        <v>0.05</v>
      </c>
      <c r="L85" s="860">
        <f>N78*K85</f>
        <v>32280.384376727205</v>
      </c>
      <c r="M85" s="861"/>
      <c r="N85" s="51"/>
    </row>
    <row r="86" spans="1:14" ht="15.75" thickBot="1">
      <c r="B86" s="824" t="s">
        <v>953</v>
      </c>
      <c r="C86" s="825"/>
      <c r="D86" s="825"/>
      <c r="E86" s="825"/>
      <c r="F86" s="825"/>
      <c r="G86" s="825"/>
      <c r="H86" s="825"/>
      <c r="I86" s="825"/>
      <c r="J86" s="825"/>
      <c r="K86" s="825"/>
      <c r="L86" s="825"/>
      <c r="M86" s="826"/>
      <c r="N86" s="52">
        <f>L83+L84+L85</f>
        <v>193682.30626036326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839289.99379490735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2" t="s">
        <v>241</v>
      </c>
      <c r="B36" s="837" t="str">
        <f>VLOOKUP(A36,EQUIPOS!A6:D154,3,FALSE)</f>
        <v>Grúa (capacidad 15 ton)</v>
      </c>
      <c r="C36" s="838"/>
      <c r="D36" s="838"/>
      <c r="E36" s="838"/>
      <c r="F36" s="838"/>
      <c r="G36" s="838"/>
      <c r="H36" s="839"/>
      <c r="I36" s="267"/>
      <c r="J36" s="268"/>
      <c r="K36" s="269">
        <f>VLOOKUP(A36,EQUIPOS!A6:D163,4,FALSE)</f>
        <v>175783.00442204537</v>
      </c>
      <c r="L36" s="270"/>
      <c r="M36" s="396">
        <v>1.125</v>
      </c>
      <c r="N36" s="272">
        <f>K36/M36</f>
        <v>156251.55948626256</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1390.8998888888889</v>
      </c>
    </row>
    <row r="43" spans="1:14" ht="15.75" thickBot="1">
      <c r="B43" s="824" t="s">
        <v>953</v>
      </c>
      <c r="C43" s="825"/>
      <c r="D43" s="825"/>
      <c r="E43" s="825"/>
      <c r="F43" s="825"/>
      <c r="G43" s="825"/>
      <c r="H43" s="825"/>
      <c r="I43" s="825"/>
      <c r="J43" s="825"/>
      <c r="K43" s="825"/>
      <c r="L43" s="825"/>
      <c r="M43" s="826"/>
      <c r="N43" s="394">
        <f>SUM(N36:N42)</f>
        <v>157642.45937515143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913.22886732877225</v>
      </c>
      <c r="N48" s="272">
        <f>K48*M48</f>
        <v>9132.2886732877232</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2074.4607063872463</v>
      </c>
      <c r="N49" s="272">
        <f>K49*M49</f>
        <v>2074.4607063872463</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13299.854597706893</v>
      </c>
      <c r="N50" s="272">
        <f>K50*M50</f>
        <v>13299.854597706893</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24506.603977381863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27817.997777777775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209967.06113031108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41993.412226062217</v>
      </c>
      <c r="M83" s="859"/>
      <c r="N83" s="51"/>
    </row>
    <row r="84" spans="1:14">
      <c r="B84" s="89" t="s">
        <v>973</v>
      </c>
      <c r="C84" s="90"/>
      <c r="D84" s="90"/>
      <c r="E84" s="90"/>
      <c r="F84" s="90"/>
      <c r="G84" s="90"/>
      <c r="H84" s="90"/>
      <c r="I84" s="87"/>
      <c r="J84" s="88"/>
      <c r="K84" s="304">
        <v>0.05</v>
      </c>
      <c r="L84" s="858">
        <f>N78*K84</f>
        <v>10498.353056515554</v>
      </c>
      <c r="M84" s="859"/>
      <c r="N84" s="51"/>
    </row>
    <row r="85" spans="1:14" ht="15.75" thickBot="1">
      <c r="B85" s="91" t="s">
        <v>974</v>
      </c>
      <c r="C85" s="92"/>
      <c r="D85" s="92"/>
      <c r="E85" s="92"/>
      <c r="F85" s="92"/>
      <c r="G85" s="92"/>
      <c r="H85" s="92"/>
      <c r="I85" s="93"/>
      <c r="J85" s="94"/>
      <c r="K85" s="305">
        <v>0.05</v>
      </c>
      <c r="L85" s="860">
        <f>N78*K85</f>
        <v>10498.353056515554</v>
      </c>
      <c r="M85" s="861"/>
      <c r="N85" s="51"/>
    </row>
    <row r="86" spans="1:14" ht="15.75" thickBot="1">
      <c r="B86" s="824" t="s">
        <v>953</v>
      </c>
      <c r="C86" s="825"/>
      <c r="D86" s="825"/>
      <c r="E86" s="825"/>
      <c r="F86" s="825"/>
      <c r="G86" s="825"/>
      <c r="H86" s="825"/>
      <c r="I86" s="825"/>
      <c r="J86" s="825"/>
      <c r="K86" s="825"/>
      <c r="L86" s="825"/>
      <c r="M86" s="826"/>
      <c r="N86" s="52">
        <f>L83+L84+L85</f>
        <v>62990.118339093322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272957.17946940439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5" t="s">
        <v>241</v>
      </c>
      <c r="B36" s="837" t="str">
        <f>VLOOKUP(A36,EQUIPOS!A6:D154,3,FALSE)</f>
        <v>Grúa (capacidad 15 ton)</v>
      </c>
      <c r="C36" s="838"/>
      <c r="D36" s="838"/>
      <c r="E36" s="838"/>
      <c r="F36" s="838"/>
      <c r="G36" s="838"/>
      <c r="H36" s="839"/>
      <c r="I36" s="267"/>
      <c r="J36" s="268"/>
      <c r="K36" s="269">
        <f>VLOOKUP(A36,EQUIPOS!A6:D163,4,FALSE)</f>
        <v>175783.00442204537</v>
      </c>
      <c r="L36" s="270"/>
      <c r="M36" s="462">
        <v>1</v>
      </c>
      <c r="N36" s="272">
        <f>K36/M36</f>
        <v>175783.00442204537</v>
      </c>
    </row>
    <row r="37" spans="1:14">
      <c r="A37" s="155" t="s">
        <v>373</v>
      </c>
      <c r="B37" s="837" t="str">
        <f>VLOOKUP(A37,EQUIPOS!A7:D154,3,FALSE)</f>
        <v>Volqueta 6 m3</v>
      </c>
      <c r="C37" s="838"/>
      <c r="D37" s="838"/>
      <c r="E37" s="838"/>
      <c r="F37" s="838"/>
      <c r="G37" s="838"/>
      <c r="H37" s="839"/>
      <c r="I37" s="267"/>
      <c r="J37" s="268"/>
      <c r="K37" s="269">
        <f>VLOOKUP(A37,EQUIPOS!A7:D164,4,FALSE)</f>
        <v>63325.554388066033</v>
      </c>
      <c r="L37" s="270"/>
      <c r="M37" s="463">
        <v>1</v>
      </c>
      <c r="N37" s="272">
        <f>K37/M37</f>
        <v>63325.554388066033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1564.762375</v>
      </c>
    </row>
    <row r="43" spans="1:14" ht="15.75" thickBot="1">
      <c r="B43" s="824" t="s">
        <v>953</v>
      </c>
      <c r="C43" s="825"/>
      <c r="D43" s="825"/>
      <c r="E43" s="825"/>
      <c r="F43" s="825"/>
      <c r="G43" s="825"/>
      <c r="H43" s="825"/>
      <c r="I43" s="825"/>
      <c r="J43" s="825"/>
      <c r="K43" s="825"/>
      <c r="L43" s="825"/>
      <c r="M43" s="826"/>
      <c r="N43" s="394">
        <f>SUM(N36:N42)</f>
        <v>240673.32118511139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913.22886732877225</v>
      </c>
      <c r="N48" s="272">
        <f>K48*M48</f>
        <v>9132.2886732877232</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2074.4607063872463</v>
      </c>
      <c r="N49" s="272">
        <f>K49*M49</f>
        <v>2074.4607063872463</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13299.854597706893</v>
      </c>
      <c r="N50" s="272">
        <f>K50*M50</f>
        <v>13299.854597706893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24506.603977381863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31295.247499999998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296475.17266249325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59295.034532498656</v>
      </c>
      <c r="M83" s="859"/>
      <c r="N83" s="51"/>
    </row>
    <row r="84" spans="1:14">
      <c r="B84" s="89" t="s">
        <v>973</v>
      </c>
      <c r="C84" s="90"/>
      <c r="D84" s="90"/>
      <c r="E84" s="90"/>
      <c r="F84" s="90"/>
      <c r="G84" s="90"/>
      <c r="H84" s="90"/>
      <c r="I84" s="87"/>
      <c r="J84" s="88"/>
      <c r="K84" s="304">
        <v>0.05</v>
      </c>
      <c r="L84" s="858">
        <f>N78*K84</f>
        <v>14823.758633124664</v>
      </c>
      <c r="M84" s="859"/>
      <c r="N84" s="51"/>
    </row>
    <row r="85" spans="1:14" ht="15.75" thickBot="1">
      <c r="B85" s="91" t="s">
        <v>974</v>
      </c>
      <c r="C85" s="92"/>
      <c r="D85" s="92"/>
      <c r="E85" s="92"/>
      <c r="F85" s="92"/>
      <c r="G85" s="92"/>
      <c r="H85" s="92"/>
      <c r="I85" s="93"/>
      <c r="J85" s="94"/>
      <c r="K85" s="305">
        <v>0.05</v>
      </c>
      <c r="L85" s="860">
        <f>N78*K85</f>
        <v>14823.758633124664</v>
      </c>
      <c r="M85" s="861"/>
      <c r="N85" s="51"/>
    </row>
    <row r="86" spans="1:14" ht="15.75" thickBot="1">
      <c r="B86" s="824" t="s">
        <v>953</v>
      </c>
      <c r="C86" s="825"/>
      <c r="D86" s="825"/>
      <c r="E86" s="825"/>
      <c r="F86" s="825"/>
      <c r="G86" s="825"/>
      <c r="H86" s="825"/>
      <c r="I86" s="825"/>
      <c r="J86" s="825"/>
      <c r="K86" s="825"/>
      <c r="L86" s="825"/>
      <c r="M86" s="826"/>
      <c r="N86" s="52">
        <f>L83+L84+L85</f>
        <v>88942.551798747998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385417.72446124128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175783.00442204537</v>
      </c>
      <c r="L36" s="270"/>
      <c r="M36" s="271">
        <v>0.9375</v>
      </c>
      <c r="N36" s="272">
        <f>K36/M36</f>
        <v>187501.87138351507</v>
      </c>
    </row>
    <row r="37" spans="1:14">
      <c r="A37" s="144" t="s">
        <v>373</v>
      </c>
      <c r="B37" s="837" t="str">
        <f>VLOOKUP(A37,EQUIPOS!A7:D154,3,FALSE)</f>
        <v>Volqueta 6 m3</v>
      </c>
      <c r="C37" s="838"/>
      <c r="D37" s="838"/>
      <c r="E37" s="838"/>
      <c r="F37" s="838"/>
      <c r="G37" s="838"/>
      <c r="H37" s="839"/>
      <c r="I37" s="267"/>
      <c r="J37" s="268"/>
      <c r="K37" s="269">
        <f>VLOOKUP(A37,EQUIPOS!A7:D164,4,FALSE)</f>
        <v>63325.554388066033</v>
      </c>
      <c r="L37" s="270"/>
      <c r="M37" s="271">
        <v>0.9375</v>
      </c>
      <c r="N37" s="272">
        <f>K37/M37</f>
        <v>67547.258013937098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1669.0798666666667</v>
      </c>
    </row>
    <row r="43" spans="1:14" ht="15.75" thickBot="1">
      <c r="B43" s="824" t="s">
        <v>953</v>
      </c>
      <c r="C43" s="825"/>
      <c r="D43" s="825"/>
      <c r="E43" s="825"/>
      <c r="F43" s="825"/>
      <c r="G43" s="825"/>
      <c r="H43" s="825"/>
      <c r="I43" s="825"/>
      <c r="J43" s="825"/>
      <c r="K43" s="825"/>
      <c r="L43" s="825"/>
      <c r="M43" s="826"/>
      <c r="N43" s="394">
        <f>SUM(N36:N42)</f>
        <v>256718.20926411884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913.22886732877225</v>
      </c>
      <c r="N48" s="272">
        <f>K48*M48</f>
        <v>9132.2886732877232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13299.854597706893</v>
      </c>
      <c r="N49" s="272">
        <f>K49*M49</f>
        <v>13299.854597706893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2074.4607063872463</v>
      </c>
      <c r="N50" s="272">
        <f>K50*M50</f>
        <v>2074.4607063872463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24506.603977381863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33381.597333333331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314606.41057483404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62921.282114966809</v>
      </c>
      <c r="M83" s="859"/>
      <c r="N83" s="51"/>
    </row>
    <row r="84" spans="1:14">
      <c r="B84" s="89" t="s">
        <v>973</v>
      </c>
      <c r="C84" s="90"/>
      <c r="D84" s="90"/>
      <c r="E84" s="90"/>
      <c r="F84" s="90"/>
      <c r="G84" s="90"/>
      <c r="H84" s="90"/>
      <c r="I84" s="87"/>
      <c r="J84" s="88"/>
      <c r="K84" s="304">
        <v>0.05</v>
      </c>
      <c r="L84" s="858">
        <f>N78*K84</f>
        <v>15730.320528741702</v>
      </c>
      <c r="M84" s="859"/>
      <c r="N84" s="51"/>
    </row>
    <row r="85" spans="1:14" ht="15.75" thickBot="1">
      <c r="B85" s="91" t="s">
        <v>974</v>
      </c>
      <c r="C85" s="92"/>
      <c r="D85" s="92"/>
      <c r="E85" s="92"/>
      <c r="F85" s="92"/>
      <c r="G85" s="92"/>
      <c r="H85" s="92"/>
      <c r="I85" s="93"/>
      <c r="J85" s="94"/>
      <c r="K85" s="305">
        <v>0.05</v>
      </c>
      <c r="L85" s="860">
        <f>N78*K85</f>
        <v>15730.320528741702</v>
      </c>
      <c r="M85" s="861"/>
      <c r="N85" s="51"/>
    </row>
    <row r="86" spans="1:14" ht="15.75" thickBot="1">
      <c r="B86" s="824" t="s">
        <v>953</v>
      </c>
      <c r="C86" s="825"/>
      <c r="D86" s="825"/>
      <c r="E86" s="825"/>
      <c r="F86" s="825"/>
      <c r="G86" s="825"/>
      <c r="H86" s="825"/>
      <c r="I86" s="825"/>
      <c r="J86" s="825"/>
      <c r="K86" s="825"/>
      <c r="L86" s="825"/>
      <c r="M86" s="826"/>
      <c r="N86" s="52">
        <f>L83+L84+L85</f>
        <v>94381.923172450217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408988.33374728425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175783.00442204537</v>
      </c>
      <c r="L36" s="270"/>
      <c r="M36" s="271">
        <v>1.5</v>
      </c>
      <c r="N36" s="272">
        <f>K36/M36</f>
        <v>117188.66961469692</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1043.1749166666666</v>
      </c>
    </row>
    <row r="43" spans="1:14" ht="15.75" thickBot="1">
      <c r="B43" s="824" t="s">
        <v>953</v>
      </c>
      <c r="C43" s="825"/>
      <c r="D43" s="825"/>
      <c r="E43" s="825"/>
      <c r="F43" s="825"/>
      <c r="G43" s="825"/>
      <c r="H43" s="825"/>
      <c r="I43" s="825"/>
      <c r="J43" s="825"/>
      <c r="K43" s="825"/>
      <c r="L43" s="825"/>
      <c r="M43" s="826"/>
      <c r="N43" s="394">
        <f>SUM(N36:N42)</f>
        <v>118231.84453136359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913.22886732877225</v>
      </c>
      <c r="N48" s="272">
        <f>K48*M48</f>
        <v>9132.2886732877232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13299.854597706893</v>
      </c>
      <c r="N49" s="272">
        <f>K49*M49</f>
        <v>13299.854597706893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2074.4607063872463</v>
      </c>
      <c r="N50" s="272">
        <f>K50*M50</f>
        <v>2074.4607063872463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24506.603977381863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20863.498333333333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163601.94684207879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32720.389368415759</v>
      </c>
      <c r="M83" s="859"/>
      <c r="N83" s="51"/>
    </row>
    <row r="84" spans="1:14">
      <c r="B84" s="89" t="s">
        <v>973</v>
      </c>
      <c r="C84" s="90"/>
      <c r="D84" s="90"/>
      <c r="E84" s="90"/>
      <c r="F84" s="90"/>
      <c r="G84" s="90"/>
      <c r="H84" s="90"/>
      <c r="I84" s="87"/>
      <c r="J84" s="88"/>
      <c r="K84" s="304">
        <v>0.05</v>
      </c>
      <c r="L84" s="858">
        <f>N78*K84</f>
        <v>8180.0973421039398</v>
      </c>
      <c r="M84" s="859"/>
      <c r="N84" s="51"/>
    </row>
    <row r="85" spans="1:14" ht="15.75" thickBot="1">
      <c r="B85" s="91" t="s">
        <v>974</v>
      </c>
      <c r="C85" s="92"/>
      <c r="D85" s="92"/>
      <c r="E85" s="92"/>
      <c r="F85" s="92"/>
      <c r="G85" s="92"/>
      <c r="H85" s="92"/>
      <c r="I85" s="93"/>
      <c r="J85" s="94"/>
      <c r="K85" s="305">
        <v>0.05</v>
      </c>
      <c r="L85" s="860">
        <f>N78*K85</f>
        <v>8180.0973421039398</v>
      </c>
      <c r="M85" s="861"/>
      <c r="N85" s="51"/>
    </row>
    <row r="86" spans="1:14" ht="15.75" thickBot="1">
      <c r="B86" s="824" t="s">
        <v>953</v>
      </c>
      <c r="C86" s="825"/>
      <c r="D86" s="825"/>
      <c r="E86" s="825"/>
      <c r="F86" s="825"/>
      <c r="G86" s="825"/>
      <c r="H86" s="825"/>
      <c r="I86" s="825"/>
      <c r="J86" s="825"/>
      <c r="K86" s="825"/>
      <c r="L86" s="825"/>
      <c r="M86" s="826"/>
      <c r="N86" s="52">
        <f>L83+L84+L85</f>
        <v>49080.584052623635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212682.53089470242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175783.00442204537</v>
      </c>
      <c r="L36" s="270"/>
      <c r="M36" s="271">
        <v>1.375</v>
      </c>
      <c r="N36" s="272">
        <f>K36/M36</f>
        <v>127842.18503421481</v>
      </c>
    </row>
    <row r="37" spans="1:14">
      <c r="A37" s="144" t="s">
        <v>373</v>
      </c>
      <c r="B37" s="837" t="str">
        <f>VLOOKUP(A37,EQUIPOS!A7:D154,3,FALSE)</f>
        <v>Volqueta 6 m3</v>
      </c>
      <c r="C37" s="838"/>
      <c r="D37" s="838"/>
      <c r="E37" s="838"/>
      <c r="F37" s="838"/>
      <c r="G37" s="838"/>
      <c r="H37" s="839"/>
      <c r="I37" s="267"/>
      <c r="J37" s="268"/>
      <c r="K37" s="269">
        <f>VLOOKUP(A37,EQUIPOS!A7:D164,4,FALSE)</f>
        <v>63325.554388066033</v>
      </c>
      <c r="L37" s="270"/>
      <c r="M37" s="271">
        <v>1.375</v>
      </c>
      <c r="N37" s="272">
        <f>K37/M37</f>
        <v>46054.948645866207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1138.0089999999998</v>
      </c>
    </row>
    <row r="43" spans="1:14" ht="15.75" thickBot="1">
      <c r="B43" s="824" t="s">
        <v>953</v>
      </c>
      <c r="C43" s="825"/>
      <c r="D43" s="825"/>
      <c r="E43" s="825"/>
      <c r="F43" s="825"/>
      <c r="G43" s="825"/>
      <c r="H43" s="825"/>
      <c r="I43" s="825"/>
      <c r="J43" s="825"/>
      <c r="K43" s="825"/>
      <c r="L43" s="825"/>
      <c r="M43" s="826"/>
      <c r="N43" s="394">
        <f>SUM(N36:N42)</f>
        <v>175035.14268008101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913.22886732877225</v>
      </c>
      <c r="N48" s="272">
        <f>K48*M48</f>
        <v>9132.2886732877232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13299.854597706893</v>
      </c>
      <c r="N49" s="272">
        <f>K49*M49</f>
        <v>13299.854597706893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2074.4607063872463</v>
      </c>
      <c r="N50" s="272">
        <f>K50*M50</f>
        <v>2074.4607063872463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24506.603977381863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22760.179999999997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222301.92665746287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44460.38533149258</v>
      </c>
      <c r="M83" s="859"/>
      <c r="N83" s="51"/>
    </row>
    <row r="84" spans="1:14">
      <c r="B84" s="89" t="s">
        <v>973</v>
      </c>
      <c r="C84" s="90"/>
      <c r="D84" s="90"/>
      <c r="E84" s="90"/>
      <c r="F84" s="90"/>
      <c r="G84" s="90"/>
      <c r="H84" s="90"/>
      <c r="I84" s="87"/>
      <c r="J84" s="88"/>
      <c r="K84" s="304">
        <v>0.05</v>
      </c>
      <c r="L84" s="858">
        <f>N78*K84</f>
        <v>11115.096332873145</v>
      </c>
      <c r="M84" s="859"/>
      <c r="N84" s="51"/>
    </row>
    <row r="85" spans="1:14" ht="15.75" thickBot="1">
      <c r="B85" s="91" t="s">
        <v>974</v>
      </c>
      <c r="C85" s="92"/>
      <c r="D85" s="92"/>
      <c r="E85" s="92"/>
      <c r="F85" s="92"/>
      <c r="G85" s="92"/>
      <c r="H85" s="92"/>
      <c r="I85" s="93"/>
      <c r="J85" s="94"/>
      <c r="K85" s="305">
        <v>0.05</v>
      </c>
      <c r="L85" s="860">
        <f>N78*K85</f>
        <v>11115.096332873145</v>
      </c>
      <c r="M85" s="861"/>
      <c r="N85" s="51"/>
    </row>
    <row r="86" spans="1:14" ht="15.75" thickBot="1">
      <c r="B86" s="824" t="s">
        <v>953</v>
      </c>
      <c r="C86" s="825"/>
      <c r="D86" s="825"/>
      <c r="E86" s="825"/>
      <c r="F86" s="825"/>
      <c r="G86" s="825"/>
      <c r="H86" s="825"/>
      <c r="I86" s="825"/>
      <c r="J86" s="825"/>
      <c r="K86" s="825"/>
      <c r="L86" s="825"/>
      <c r="M86" s="826"/>
      <c r="N86" s="52">
        <f>L83+L84+L85</f>
        <v>66690.57799723887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288992.50465470174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175783.00442204537</v>
      </c>
      <c r="L36" s="270"/>
      <c r="M36" s="271">
        <v>1.3125</v>
      </c>
      <c r="N36" s="272">
        <f>K36/M36</f>
        <v>133929.90813108219</v>
      </c>
    </row>
    <row r="37" spans="1:14">
      <c r="A37" s="144" t="s">
        <v>373</v>
      </c>
      <c r="B37" s="837" t="str">
        <f>VLOOKUP(A37,EQUIPOS!A7:D154,3,FALSE)</f>
        <v>Volqueta 6 m3</v>
      </c>
      <c r="C37" s="838"/>
      <c r="D37" s="838"/>
      <c r="E37" s="838"/>
      <c r="F37" s="838"/>
      <c r="G37" s="838"/>
      <c r="H37" s="839"/>
      <c r="I37" s="267"/>
      <c r="J37" s="268"/>
      <c r="K37" s="269">
        <f>VLOOKUP(A37,EQUIPOS!A7:D164,4,FALSE)</f>
        <v>63325.554388066033</v>
      </c>
      <c r="L37" s="270"/>
      <c r="M37" s="271">
        <v>1.3125</v>
      </c>
      <c r="N37" s="272">
        <f>K37/M37</f>
        <v>48248.041438526503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1192.1999047619047</v>
      </c>
    </row>
    <row r="43" spans="1:14" ht="15.75" thickBot="1">
      <c r="B43" s="824" t="s">
        <v>953</v>
      </c>
      <c r="C43" s="825"/>
      <c r="D43" s="825"/>
      <c r="E43" s="825"/>
      <c r="F43" s="825"/>
      <c r="G43" s="825"/>
      <c r="H43" s="825"/>
      <c r="I43" s="825"/>
      <c r="J43" s="825"/>
      <c r="K43" s="825"/>
      <c r="L43" s="825"/>
      <c r="M43" s="826"/>
      <c r="N43" s="394">
        <f>SUM(N36:N42)</f>
        <v>183370.14947437061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913.22886732877225</v>
      </c>
      <c r="N48" s="272">
        <f>K48*M48</f>
        <v>9132.2886732877232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13299.854597706893</v>
      </c>
      <c r="N49" s="272">
        <f>K49*M49</f>
        <v>13299.854597706893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2074.4607063872463</v>
      </c>
      <c r="N50" s="272">
        <f>K50*M50</f>
        <v>2074.4607063872463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24506.603977381863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23843.998095238094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231720.75154699056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46344.150309398115</v>
      </c>
      <c r="M83" s="859"/>
      <c r="N83" s="51"/>
    </row>
    <row r="84" spans="1:14">
      <c r="B84" s="89" t="s">
        <v>973</v>
      </c>
      <c r="C84" s="90"/>
      <c r="D84" s="90"/>
      <c r="E84" s="90"/>
      <c r="F84" s="90"/>
      <c r="G84" s="90"/>
      <c r="H84" s="90"/>
      <c r="I84" s="87"/>
      <c r="J84" s="88"/>
      <c r="K84" s="304">
        <v>0.05</v>
      </c>
      <c r="L84" s="858">
        <f>N78*K84</f>
        <v>11586.037577349529</v>
      </c>
      <c r="M84" s="859"/>
      <c r="N84" s="51"/>
    </row>
    <row r="85" spans="1:14" ht="15.75" thickBot="1">
      <c r="B85" s="91" t="s">
        <v>974</v>
      </c>
      <c r="C85" s="92"/>
      <c r="D85" s="92"/>
      <c r="E85" s="92"/>
      <c r="F85" s="92"/>
      <c r="G85" s="92"/>
      <c r="H85" s="92"/>
      <c r="I85" s="93"/>
      <c r="J85" s="94"/>
      <c r="K85" s="305">
        <v>0.05</v>
      </c>
      <c r="L85" s="860">
        <f>N78*K85</f>
        <v>11586.037577349529</v>
      </c>
      <c r="M85" s="861"/>
      <c r="N85" s="51"/>
    </row>
    <row r="86" spans="1:14" ht="15.75" thickBot="1">
      <c r="B86" s="824" t="s">
        <v>953</v>
      </c>
      <c r="C86" s="825"/>
      <c r="D86" s="825"/>
      <c r="E86" s="825"/>
      <c r="F86" s="825"/>
      <c r="G86" s="825"/>
      <c r="H86" s="825"/>
      <c r="I86" s="825"/>
      <c r="J86" s="825"/>
      <c r="K86" s="825"/>
      <c r="L86" s="825"/>
      <c r="M86" s="826"/>
      <c r="N86" s="52">
        <f>L83+L84+L85</f>
        <v>69516.225464097181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301236.97701108776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196527.58258365319</v>
      </c>
      <c r="L36" s="270"/>
      <c r="M36" s="271">
        <v>66</v>
      </c>
      <c r="N36" s="272">
        <f>K36/M36</f>
        <v>2977.6906452068665</v>
      </c>
    </row>
    <row r="37" spans="1:14">
      <c r="A37" s="144"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152854.78645395249</v>
      </c>
      <c r="L37" s="270"/>
      <c r="M37" s="271">
        <v>100</v>
      </c>
      <c r="N37" s="272">
        <f>K37/M37</f>
        <v>1528.5478645395249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1.1854260416666667</v>
      </c>
    </row>
    <row r="43" spans="1:14" ht="15.75" thickBot="1">
      <c r="B43" s="824" t="s">
        <v>953</v>
      </c>
      <c r="C43" s="825"/>
      <c r="D43" s="825"/>
      <c r="E43" s="825"/>
      <c r="F43" s="825"/>
      <c r="G43" s="825"/>
      <c r="H43" s="825"/>
      <c r="I43" s="825"/>
      <c r="J43" s="825"/>
      <c r="K43" s="825"/>
      <c r="L43" s="825"/>
      <c r="M43" s="826"/>
      <c r="N43" s="394">
        <f>SUM(N36:N42)</f>
        <v>4507.4239357880579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4720.0112400370681</v>
      </c>
      <c r="N48" s="272">
        <f>K48*M48</f>
        <v>4720.0112400370681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4720.0112400370681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9345.977779991792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1869.1955559983585</v>
      </c>
      <c r="M83" s="859"/>
      <c r="N83" s="51"/>
    </row>
    <row r="84" spans="1:14">
      <c r="B84" s="89" t="s">
        <v>973</v>
      </c>
      <c r="C84" s="90"/>
      <c r="D84" s="90"/>
      <c r="E84" s="90"/>
      <c r="F84" s="90"/>
      <c r="G84" s="90"/>
      <c r="H84" s="90"/>
      <c r="I84" s="87"/>
      <c r="J84" s="88"/>
      <c r="K84" s="304">
        <v>0.05</v>
      </c>
      <c r="L84" s="858">
        <f>N78*K84</f>
        <v>467.29888899958962</v>
      </c>
      <c r="M84" s="859"/>
      <c r="N84" s="51"/>
    </row>
    <row r="85" spans="1:14" ht="15.75" thickBot="1">
      <c r="B85" s="91" t="s">
        <v>974</v>
      </c>
      <c r="C85" s="92"/>
      <c r="D85" s="92"/>
      <c r="E85" s="92"/>
      <c r="F85" s="92"/>
      <c r="G85" s="92"/>
      <c r="H85" s="92"/>
      <c r="I85" s="93"/>
      <c r="J85" s="94"/>
      <c r="K85" s="305">
        <v>0.05</v>
      </c>
      <c r="L85" s="860">
        <f>N78*K85</f>
        <v>467.29888899958962</v>
      </c>
      <c r="M85" s="861"/>
      <c r="N85" s="51"/>
    </row>
    <row r="86" spans="1:14" ht="15.75" thickBot="1">
      <c r="B86" s="824" t="s">
        <v>953</v>
      </c>
      <c r="C86" s="825"/>
      <c r="D86" s="825"/>
      <c r="E86" s="825"/>
      <c r="F86" s="825"/>
      <c r="G86" s="825"/>
      <c r="H86" s="825"/>
      <c r="I86" s="825"/>
      <c r="J86" s="825"/>
      <c r="K86" s="825"/>
      <c r="L86" s="825"/>
      <c r="M86" s="826"/>
      <c r="N86" s="52">
        <f>L83+L84+L85</f>
        <v>2803.7933339975375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12149.771113989329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196527.58258365319</v>
      </c>
      <c r="L36" s="270"/>
      <c r="M36" s="271">
        <v>66</v>
      </c>
      <c r="N36" s="272">
        <f>K36/M36</f>
        <v>2977.6906452068665</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1.1854260416666667</v>
      </c>
    </row>
    <row r="43" spans="1:14" ht="15.75" thickBot="1">
      <c r="B43" s="824" t="s">
        <v>953</v>
      </c>
      <c r="C43" s="825"/>
      <c r="D43" s="825"/>
      <c r="E43" s="825"/>
      <c r="F43" s="825"/>
      <c r="G43" s="825"/>
      <c r="H43" s="825"/>
      <c r="I43" s="825"/>
      <c r="J43" s="825"/>
      <c r="K43" s="825"/>
      <c r="L43" s="825"/>
      <c r="M43" s="826"/>
      <c r="N43" s="394">
        <f>SUM(N36:N42)</f>
        <v>2978.8760712485332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3097.4186754151997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619.48373508303996</v>
      </c>
      <c r="M83" s="859"/>
      <c r="N83" s="51"/>
    </row>
    <row r="84" spans="1:14">
      <c r="B84" s="89" t="s">
        <v>973</v>
      </c>
      <c r="C84" s="90"/>
      <c r="D84" s="90"/>
      <c r="E84" s="90"/>
      <c r="F84" s="90"/>
      <c r="G84" s="90"/>
      <c r="H84" s="90"/>
      <c r="I84" s="87"/>
      <c r="J84" s="88"/>
      <c r="K84" s="304">
        <v>0.05</v>
      </c>
      <c r="L84" s="858">
        <f>N78*K84</f>
        <v>154.87093377075999</v>
      </c>
      <c r="M84" s="859"/>
      <c r="N84" s="51"/>
    </row>
    <row r="85" spans="1:14" ht="15.75" thickBot="1">
      <c r="B85" s="91" t="s">
        <v>974</v>
      </c>
      <c r="C85" s="92"/>
      <c r="D85" s="92"/>
      <c r="E85" s="92"/>
      <c r="F85" s="92"/>
      <c r="G85" s="92"/>
      <c r="H85" s="92"/>
      <c r="I85" s="93"/>
      <c r="J85" s="94"/>
      <c r="K85" s="305">
        <v>0.05</v>
      </c>
      <c r="L85" s="860">
        <f>N78*K85</f>
        <v>154.87093377075999</v>
      </c>
      <c r="M85" s="861"/>
      <c r="N85" s="51"/>
    </row>
    <row r="86" spans="1:14" ht="15.75" thickBot="1">
      <c r="B86" s="824" t="s">
        <v>953</v>
      </c>
      <c r="C86" s="825"/>
      <c r="D86" s="825"/>
      <c r="E86" s="825"/>
      <c r="F86" s="825"/>
      <c r="G86" s="825"/>
      <c r="H86" s="825"/>
      <c r="I86" s="825"/>
      <c r="J86" s="825"/>
      <c r="K86" s="825"/>
      <c r="L86" s="825"/>
      <c r="M86" s="826"/>
      <c r="N86" s="52">
        <f>L83+L84+L85</f>
        <v>929.22560262455988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4026.6442780397597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2" sqref="A1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180</v>
      </c>
      <c r="B36" s="837" t="str">
        <f>VLOOKUP(A36,EQUIPOS!A6:D154,3,FALSE)</f>
        <v>Compresor 120 HP, con martillo.</v>
      </c>
      <c r="C36" s="838"/>
      <c r="D36" s="838"/>
      <c r="E36" s="838"/>
      <c r="F36" s="838"/>
      <c r="G36" s="838"/>
      <c r="H36" s="839"/>
      <c r="I36" s="267"/>
      <c r="J36" s="268"/>
      <c r="K36" s="269">
        <f>VLOOKUP(A36,EQUIPOS!A6:D163,4,FALSE)</f>
        <v>109181.99032425179</v>
      </c>
      <c r="L36" s="270"/>
      <c r="M36" s="271">
        <v>66</v>
      </c>
      <c r="N36" s="272">
        <f>K36/M36</f>
        <v>1654.2725806704816</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152854.78645395249</v>
      </c>
      <c r="L37" s="270"/>
      <c r="M37" s="271">
        <v>100</v>
      </c>
      <c r="N37" s="272">
        <f>K37/M37</f>
        <v>1528.5478645395249</v>
      </c>
    </row>
    <row r="38" spans="1:14">
      <c r="A38" t="s">
        <v>312</v>
      </c>
      <c r="B38" s="837" t="str">
        <f>VLOOKUP(A38,EQUIPOS!A8:D154,3,FALSE)</f>
        <v>Retroexcavadora sobre oruga, potencia 138 HP, balde de 1,5 m3.</v>
      </c>
      <c r="C38" s="838"/>
      <c r="D38" s="838"/>
      <c r="E38" s="838"/>
      <c r="F38" s="838"/>
      <c r="G38" s="838"/>
      <c r="H38" s="839"/>
      <c r="I38" s="267"/>
      <c r="J38" s="268"/>
      <c r="K38" s="269">
        <f>VLOOKUP(A38,EQUIPOS!A8:D165,4,FALSE)</f>
        <v>196527.58258365319</v>
      </c>
      <c r="L38" s="270"/>
      <c r="M38" s="271">
        <v>66</v>
      </c>
      <c r="N38" s="272">
        <f>K38/M38</f>
        <v>2977.6906452068665</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N78*L42</f>
        <v>6.4119976747881813</v>
      </c>
    </row>
    <row r="43" spans="1:14" ht="15.75" thickBot="1">
      <c r="B43" s="824" t="s">
        <v>953</v>
      </c>
      <c r="C43" s="825"/>
      <c r="D43" s="825"/>
      <c r="E43" s="825"/>
      <c r="F43" s="825"/>
      <c r="G43" s="825"/>
      <c r="H43" s="825"/>
      <c r="I43" s="825"/>
      <c r="J43" s="825"/>
      <c r="K43" s="825"/>
      <c r="L43" s="825"/>
      <c r="M43" s="826"/>
      <c r="N43" s="394">
        <f>SUM(N36:N42)</f>
        <v>6166.9230880916602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4270.9485131502133</v>
      </c>
      <c r="N48" s="272">
        <f>K48*M48</f>
        <v>854.18970263004269</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2411.5314085818572</v>
      </c>
      <c r="N49" s="272">
        <f t="shared" ref="N49:N54" si="0">K49*M49</f>
        <v>7234.5942257455717</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10354.714039990182</v>
      </c>
      <c r="N50" s="272">
        <f t="shared" si="0"/>
        <v>3106.4142119970543</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1246.1768918757205</v>
      </c>
      <c r="N51" s="272">
        <f t="shared" si="0"/>
        <v>249.23537837514411</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1217.6384897716964</v>
      </c>
      <c r="N52" s="272">
        <f t="shared" si="0"/>
        <v>608.81924488584821</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4720.0112400370681</v>
      </c>
      <c r="N54" s="272">
        <f t="shared" si="0"/>
        <v>4720.0112400370681</v>
      </c>
    </row>
    <row r="55" spans="1:14" ht="15.75" thickBot="1">
      <c r="B55" s="819"/>
      <c r="C55" s="820"/>
      <c r="D55" s="820"/>
      <c r="E55" s="820"/>
      <c r="F55" s="820"/>
      <c r="G55" s="820"/>
      <c r="H55" s="820"/>
      <c r="I55" s="821"/>
      <c r="J55" s="42"/>
      <c r="K55" s="44"/>
      <c r="L55" s="822"/>
      <c r="M55" s="823"/>
      <c r="N55" s="45"/>
    </row>
    <row r="56" spans="1:14" ht="15.75" thickBot="1">
      <c r="B56" s="824" t="s">
        <v>953</v>
      </c>
      <c r="C56" s="825"/>
      <c r="D56" s="825"/>
      <c r="E56" s="825"/>
      <c r="F56" s="825"/>
      <c r="G56" s="825"/>
      <c r="H56" s="825"/>
      <c r="I56" s="825"/>
      <c r="J56" s="825"/>
      <c r="K56" s="825"/>
      <c r="L56" s="825"/>
      <c r="M56" s="826"/>
      <c r="N56" s="394">
        <f>SUM(N48:N55)</f>
        <v>16773.264003670731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24" t="s">
        <v>953</v>
      </c>
      <c r="C78" s="825"/>
      <c r="D78" s="825"/>
      <c r="E78" s="825"/>
      <c r="F78" s="825"/>
      <c r="G78" s="825"/>
      <c r="H78" s="825"/>
      <c r="I78" s="831"/>
      <c r="J78" s="831"/>
      <c r="K78" s="831"/>
      <c r="L78" s="831"/>
      <c r="M78" s="832"/>
      <c r="N78" s="301">
        <f>SUM(N72:N77)</f>
        <v>320.59988373940905</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23260.786975501796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4652.1573951003593</v>
      </c>
      <c r="M85" s="859"/>
      <c r="N85" s="51"/>
    </row>
    <row r="86" spans="1:14">
      <c r="B86" s="89" t="s">
        <v>973</v>
      </c>
      <c r="C86" s="90"/>
      <c r="D86" s="90"/>
      <c r="E86" s="90"/>
      <c r="F86" s="90"/>
      <c r="G86" s="90"/>
      <c r="H86" s="90"/>
      <c r="I86" s="87"/>
      <c r="J86" s="88"/>
      <c r="K86" s="304">
        <v>0.05</v>
      </c>
      <c r="L86" s="858">
        <f>N80*K86</f>
        <v>1163.0393487750898</v>
      </c>
      <c r="M86" s="859"/>
      <c r="N86" s="51"/>
    </row>
    <row r="87" spans="1:14" ht="15.75" thickBot="1">
      <c r="B87" s="91" t="s">
        <v>974</v>
      </c>
      <c r="C87" s="92"/>
      <c r="D87" s="92"/>
      <c r="E87" s="92"/>
      <c r="F87" s="92"/>
      <c r="G87" s="92"/>
      <c r="H87" s="92"/>
      <c r="I87" s="93"/>
      <c r="J87" s="94"/>
      <c r="K87" s="305">
        <v>0.05</v>
      </c>
      <c r="L87" s="860">
        <f>N80*K87</f>
        <v>1163.0393487750898</v>
      </c>
      <c r="M87" s="861"/>
      <c r="N87" s="51"/>
    </row>
    <row r="88" spans="1:14" ht="15.75" thickBot="1">
      <c r="B88" s="824" t="s">
        <v>953</v>
      </c>
      <c r="C88" s="825"/>
      <c r="D88" s="825"/>
      <c r="E88" s="825"/>
      <c r="F88" s="825"/>
      <c r="G88" s="825"/>
      <c r="H88" s="825"/>
      <c r="I88" s="825"/>
      <c r="J88" s="825"/>
      <c r="K88" s="825"/>
      <c r="L88" s="825"/>
      <c r="M88" s="826"/>
      <c r="N88" s="52">
        <f>L85+L86+L87</f>
        <v>6978.2360926505389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30239.023068152335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2" t="s">
        <v>2218</v>
      </c>
      <c r="C107" s="863"/>
      <c r="D107" s="863"/>
      <c r="E107" s="863"/>
      <c r="F107" s="863"/>
      <c r="G107" s="863"/>
      <c r="H107" s="863"/>
      <c r="I107" s="863"/>
      <c r="J107" s="863"/>
      <c r="K107" s="863"/>
      <c r="L107" s="863"/>
      <c r="M107" s="863"/>
      <c r="N107" s="864"/>
    </row>
    <row r="108" spans="2:14" ht="15" customHeight="1">
      <c r="B108" s="862"/>
      <c r="C108" s="863"/>
      <c r="D108" s="863"/>
      <c r="E108" s="863"/>
      <c r="F108" s="863"/>
      <c r="G108" s="863"/>
      <c r="H108" s="863"/>
      <c r="I108" s="863"/>
      <c r="J108" s="863"/>
      <c r="K108" s="863"/>
      <c r="L108" s="863"/>
      <c r="M108" s="863"/>
      <c r="N108" s="864"/>
    </row>
    <row r="109" spans="2:14" ht="30" customHeight="1">
      <c r="B109" s="865" t="s">
        <v>2219</v>
      </c>
      <c r="C109" s="866"/>
      <c r="D109" s="866"/>
      <c r="E109" s="866"/>
      <c r="F109" s="866"/>
      <c r="G109" s="866"/>
      <c r="H109" s="866"/>
      <c r="I109" s="866"/>
      <c r="J109" s="866"/>
      <c r="K109" s="866"/>
      <c r="L109" s="866"/>
      <c r="M109" s="866"/>
      <c r="N109" s="867"/>
    </row>
    <row r="110" spans="2:14">
      <c r="B110" s="865"/>
      <c r="C110" s="866"/>
      <c r="D110" s="866"/>
      <c r="E110" s="866"/>
      <c r="F110" s="866"/>
      <c r="G110" s="866"/>
      <c r="H110" s="866"/>
      <c r="I110" s="866"/>
      <c r="J110" s="866"/>
      <c r="K110" s="866"/>
      <c r="L110" s="866"/>
      <c r="M110" s="866"/>
      <c r="N110" s="867"/>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1"/>
      <c r="K120" s="801"/>
      <c r="L120" s="801"/>
      <c r="M120" s="801"/>
      <c r="N120" s="802"/>
    </row>
    <row r="121" spans="2:14" ht="15.75" thickBot="1">
      <c r="B121" s="261" t="s">
        <v>2221</v>
      </c>
      <c r="C121" s="393"/>
      <c r="D121" s="393"/>
      <c r="E121" s="57"/>
      <c r="F121" s="57"/>
      <c r="G121" s="57"/>
      <c r="H121" s="57"/>
      <c r="I121" s="57"/>
      <c r="J121" s="803"/>
      <c r="K121" s="803"/>
      <c r="L121" s="803"/>
      <c r="M121" s="803"/>
      <c r="N121"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196527.58258365319</v>
      </c>
      <c r="L36" s="270"/>
      <c r="M36" s="271">
        <v>66</v>
      </c>
      <c r="N36" s="272">
        <f>K36/M36</f>
        <v>2977.6906452068665</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152854.78645395249</v>
      </c>
      <c r="L37" s="270"/>
      <c r="M37" s="271">
        <v>100</v>
      </c>
      <c r="N37" s="272">
        <f>K37/M37</f>
        <v>1528.5478645395249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1.1854260416666667</v>
      </c>
    </row>
    <row r="43" spans="1:14" ht="15.75" thickBot="1">
      <c r="B43" s="824" t="s">
        <v>953</v>
      </c>
      <c r="C43" s="825"/>
      <c r="D43" s="825"/>
      <c r="E43" s="825"/>
      <c r="F43" s="825"/>
      <c r="G43" s="825"/>
      <c r="H43" s="825"/>
      <c r="I43" s="825"/>
      <c r="J43" s="825"/>
      <c r="K43" s="825"/>
      <c r="L43" s="825"/>
      <c r="M43" s="826"/>
      <c r="N43" s="394">
        <f>SUM(N36:N42)</f>
        <v>4507.4239357880579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4720.0112400370681</v>
      </c>
      <c r="N48" s="272">
        <f>K48*M48</f>
        <v>4720.0112400370681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4720.0112400370681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9345.977779991792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1869.1955559983585</v>
      </c>
      <c r="M83" s="859"/>
      <c r="N83" s="51"/>
    </row>
    <row r="84" spans="1:14">
      <c r="B84" s="89" t="s">
        <v>973</v>
      </c>
      <c r="C84" s="90"/>
      <c r="D84" s="90"/>
      <c r="E84" s="90"/>
      <c r="F84" s="90"/>
      <c r="G84" s="90"/>
      <c r="H84" s="90"/>
      <c r="I84" s="87"/>
      <c r="J84" s="88"/>
      <c r="K84" s="304">
        <v>0.05</v>
      </c>
      <c r="L84" s="858">
        <f>N78*K84</f>
        <v>467.29888899958962</v>
      </c>
      <c r="M84" s="859"/>
      <c r="N84" s="51"/>
    </row>
    <row r="85" spans="1:14" ht="15.75" thickBot="1">
      <c r="B85" s="91" t="s">
        <v>974</v>
      </c>
      <c r="C85" s="92"/>
      <c r="D85" s="92"/>
      <c r="E85" s="92"/>
      <c r="F85" s="92"/>
      <c r="G85" s="92"/>
      <c r="H85" s="92"/>
      <c r="I85" s="93"/>
      <c r="J85" s="94"/>
      <c r="K85" s="305">
        <v>0.05</v>
      </c>
      <c r="L85" s="860">
        <f>N78*K85</f>
        <v>467.29888899958962</v>
      </c>
      <c r="M85" s="861"/>
      <c r="N85" s="51"/>
    </row>
    <row r="86" spans="1:14" ht="15.75" thickBot="1">
      <c r="B86" s="824" t="s">
        <v>953</v>
      </c>
      <c r="C86" s="825"/>
      <c r="D86" s="825"/>
      <c r="E86" s="825"/>
      <c r="F86" s="825"/>
      <c r="G86" s="825"/>
      <c r="H86" s="825"/>
      <c r="I86" s="825"/>
      <c r="J86" s="825"/>
      <c r="K86" s="825"/>
      <c r="L86" s="825"/>
      <c r="M86" s="826"/>
      <c r="N86" s="52">
        <f>L83+L84+L85</f>
        <v>2803.7933339975375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12149.771113989329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3" sqref="A1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196527.58258365319</v>
      </c>
      <c r="L36" s="270"/>
      <c r="M36" s="271">
        <v>66</v>
      </c>
      <c r="N36" s="272">
        <f>K36/M36</f>
        <v>2977.6906452068665</v>
      </c>
    </row>
    <row r="37" spans="1:14">
      <c r="A37" s="108" t="s">
        <v>180</v>
      </c>
      <c r="B37" s="837" t="str">
        <f>VLOOKUP(A37,EQUIPOS!A7:D154,3,FALSE)</f>
        <v>Compresor 120 HP, con martillo.</v>
      </c>
      <c r="C37" s="838"/>
      <c r="D37" s="838"/>
      <c r="E37" s="838"/>
      <c r="F37" s="838"/>
      <c r="G37" s="838"/>
      <c r="H37" s="839"/>
      <c r="I37" s="267"/>
      <c r="J37" s="268"/>
      <c r="K37" s="269">
        <f>VLOOKUP(A37,EQUIPOS!A7:D164,4,FALSE)</f>
        <v>109181.99032425179</v>
      </c>
      <c r="L37" s="270"/>
      <c r="M37" s="271">
        <v>66</v>
      </c>
      <c r="N37" s="272">
        <f>K37/M37</f>
        <v>1654.2725806704816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N79*L42</f>
        <v>6.4119976747881813</v>
      </c>
    </row>
    <row r="43" spans="1:14" ht="15.75" thickBot="1">
      <c r="B43" s="824" t="s">
        <v>953</v>
      </c>
      <c r="C43" s="825"/>
      <c r="D43" s="825"/>
      <c r="E43" s="825"/>
      <c r="F43" s="825"/>
      <c r="G43" s="825"/>
      <c r="H43" s="825"/>
      <c r="I43" s="825"/>
      <c r="J43" s="825"/>
      <c r="K43" s="825"/>
      <c r="L43" s="825"/>
      <c r="M43" s="826"/>
      <c r="N43" s="394">
        <f>SUM(N36:N42)</f>
        <v>4638.375223552136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4270.9485131502133</v>
      </c>
      <c r="N48" s="272">
        <f t="shared" ref="N48:N52" si="0">K48*M48</f>
        <v>854.18970263004269</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2411.5314085818572</v>
      </c>
      <c r="N49" s="272">
        <f t="shared" si="0"/>
        <v>7234.5942257455717</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10354.714039990182</v>
      </c>
      <c r="N50" s="272">
        <f t="shared" si="0"/>
        <v>3106.4142119970543</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1246.1768918757205</v>
      </c>
      <c r="N51" s="272">
        <f t="shared" si="0"/>
        <v>249.23537837514411</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1217.6384897716964</v>
      </c>
      <c r="N52" s="272">
        <f t="shared" si="0"/>
        <v>608.81924488584821</v>
      </c>
    </row>
    <row r="53" spans="1:14">
      <c r="B53" s="43"/>
      <c r="C53" s="281"/>
      <c r="D53" s="281"/>
      <c r="E53" s="281"/>
      <c r="F53" s="281"/>
      <c r="G53" s="281"/>
      <c r="H53" s="281"/>
      <c r="I53" s="268"/>
      <c r="J53" s="224"/>
      <c r="K53" s="282"/>
      <c r="L53" s="267"/>
      <c r="M53" s="283"/>
      <c r="N53" s="272"/>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SUM(N48:N54)</f>
        <v>12053.252763633662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949"/>
      <c r="C65" s="950"/>
      <c r="D65" s="950"/>
      <c r="E65" s="950"/>
      <c r="F65" s="950"/>
      <c r="G65" s="951"/>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SUM(N73:N78)</f>
        <v>320.59988373940905</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N43+N55+N68+N79</f>
        <v>17012.227870925206</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3402.4455741850416</v>
      </c>
      <c r="M86" s="859"/>
      <c r="N86" s="51"/>
    </row>
    <row r="87" spans="1:14">
      <c r="B87" s="89" t="s">
        <v>973</v>
      </c>
      <c r="C87" s="90"/>
      <c r="D87" s="90"/>
      <c r="E87" s="90"/>
      <c r="F87" s="90"/>
      <c r="G87" s="90"/>
      <c r="H87" s="90"/>
      <c r="I87" s="87"/>
      <c r="J87" s="88"/>
      <c r="K87" s="304">
        <v>0.05</v>
      </c>
      <c r="L87" s="858">
        <f>N81*K87</f>
        <v>850.61139354626039</v>
      </c>
      <c r="M87" s="859"/>
      <c r="N87" s="51"/>
    </row>
    <row r="88" spans="1:14" ht="15.75" thickBot="1">
      <c r="B88" s="91" t="s">
        <v>974</v>
      </c>
      <c r="C88" s="92"/>
      <c r="D88" s="92"/>
      <c r="E88" s="92"/>
      <c r="F88" s="92"/>
      <c r="G88" s="92"/>
      <c r="H88" s="92"/>
      <c r="I88" s="93"/>
      <c r="J88" s="94"/>
      <c r="K88" s="305">
        <v>0.05</v>
      </c>
      <c r="L88" s="860">
        <f>N81*K88</f>
        <v>850.61139354626039</v>
      </c>
      <c r="M88" s="861"/>
      <c r="N88" s="51"/>
    </row>
    <row r="89" spans="1:14" ht="15.75" thickBot="1">
      <c r="B89" s="824" t="s">
        <v>953</v>
      </c>
      <c r="C89" s="825"/>
      <c r="D89" s="825"/>
      <c r="E89" s="825"/>
      <c r="F89" s="825"/>
      <c r="G89" s="825"/>
      <c r="H89" s="825"/>
      <c r="I89" s="825"/>
      <c r="J89" s="825"/>
      <c r="K89" s="825"/>
      <c r="L89" s="825"/>
      <c r="M89" s="826"/>
      <c r="N89" s="52">
        <f>L86+L87+L88</f>
        <v>5103.6683612775614</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22115.896232202766</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2" t="s">
        <v>2218</v>
      </c>
      <c r="C108" s="863"/>
      <c r="D108" s="863"/>
      <c r="E108" s="863"/>
      <c r="F108" s="863"/>
      <c r="G108" s="863"/>
      <c r="H108" s="863"/>
      <c r="I108" s="863"/>
      <c r="J108" s="863"/>
      <c r="K108" s="863"/>
      <c r="L108" s="863"/>
      <c r="M108" s="863"/>
      <c r="N108" s="864"/>
    </row>
    <row r="109" spans="2:14" ht="15" customHeight="1">
      <c r="B109" s="862"/>
      <c r="C109" s="863"/>
      <c r="D109" s="863"/>
      <c r="E109" s="863"/>
      <c r="F109" s="863"/>
      <c r="G109" s="863"/>
      <c r="H109" s="863"/>
      <c r="I109" s="863"/>
      <c r="J109" s="863"/>
      <c r="K109" s="863"/>
      <c r="L109" s="863"/>
      <c r="M109" s="863"/>
      <c r="N109" s="864"/>
    </row>
    <row r="110" spans="2:14" ht="32.25" customHeight="1">
      <c r="B110" s="865" t="s">
        <v>2219</v>
      </c>
      <c r="C110" s="866"/>
      <c r="D110" s="866"/>
      <c r="E110" s="866"/>
      <c r="F110" s="866"/>
      <c r="G110" s="866"/>
      <c r="H110" s="866"/>
      <c r="I110" s="866"/>
      <c r="J110" s="866"/>
      <c r="K110" s="866"/>
      <c r="L110" s="866"/>
      <c r="M110" s="866"/>
      <c r="N110" s="867"/>
    </row>
    <row r="111" spans="2:14">
      <c r="B111" s="865"/>
      <c r="C111" s="866"/>
      <c r="D111" s="866"/>
      <c r="E111" s="866"/>
      <c r="F111" s="866"/>
      <c r="G111" s="866"/>
      <c r="H111" s="866"/>
      <c r="I111" s="866"/>
      <c r="J111" s="866"/>
      <c r="K111" s="866"/>
      <c r="L111" s="866"/>
      <c r="M111" s="866"/>
      <c r="N111" s="867"/>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1"/>
      <c r="K121" s="801"/>
      <c r="L121" s="801"/>
      <c r="M121" s="801"/>
      <c r="N121" s="802"/>
    </row>
    <row r="122" spans="2:14" ht="15.75" thickBot="1">
      <c r="B122" s="261" t="s">
        <v>2221</v>
      </c>
      <c r="C122" s="393"/>
      <c r="D122" s="393"/>
      <c r="E122" s="57"/>
      <c r="F122" s="57"/>
      <c r="G122" s="57"/>
      <c r="H122" s="57"/>
      <c r="I122" s="57"/>
      <c r="J122" s="803"/>
      <c r="K122" s="803"/>
      <c r="L122" s="803"/>
      <c r="M122" s="803"/>
      <c r="N122" s="804"/>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196527.58258365319</v>
      </c>
      <c r="L36" s="270"/>
      <c r="M36" s="271">
        <v>66</v>
      </c>
      <c r="N36" s="272">
        <f>K36/M36</f>
        <v>2977.6906452068665</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1.1854260416666667</v>
      </c>
    </row>
    <row r="43" spans="1:14" ht="15.75" thickBot="1">
      <c r="B43" s="824" t="s">
        <v>953</v>
      </c>
      <c r="C43" s="825"/>
      <c r="D43" s="825"/>
      <c r="E43" s="825"/>
      <c r="F43" s="825"/>
      <c r="G43" s="825"/>
      <c r="H43" s="825"/>
      <c r="I43" s="825"/>
      <c r="J43" s="825"/>
      <c r="K43" s="825"/>
      <c r="L43" s="825"/>
      <c r="M43" s="826"/>
      <c r="N43" s="394">
        <f>SUM(N36:N42)</f>
        <v>2978.8760712485332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118.54260416666666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3097.4186754151997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619.48373508303996</v>
      </c>
      <c r="M83" s="859"/>
      <c r="N83" s="51"/>
    </row>
    <row r="84" spans="1:14">
      <c r="B84" s="89" t="s">
        <v>973</v>
      </c>
      <c r="C84" s="90"/>
      <c r="D84" s="90"/>
      <c r="E84" s="90"/>
      <c r="F84" s="90"/>
      <c r="G84" s="90"/>
      <c r="H84" s="90"/>
      <c r="I84" s="87"/>
      <c r="J84" s="88"/>
      <c r="K84" s="304">
        <v>0.05</v>
      </c>
      <c r="L84" s="858">
        <f>N78*K84</f>
        <v>154.87093377075999</v>
      </c>
      <c r="M84" s="859"/>
      <c r="N84" s="51"/>
    </row>
    <row r="85" spans="1:14" ht="15.75" thickBot="1">
      <c r="B85" s="91" t="s">
        <v>974</v>
      </c>
      <c r="C85" s="92"/>
      <c r="D85" s="92"/>
      <c r="E85" s="92"/>
      <c r="F85" s="92"/>
      <c r="G85" s="92"/>
      <c r="H85" s="92"/>
      <c r="I85" s="93"/>
      <c r="J85" s="94"/>
      <c r="K85" s="305">
        <v>0.05</v>
      </c>
      <c r="L85" s="860">
        <f>N78*K85</f>
        <v>154.87093377075999</v>
      </c>
      <c r="M85" s="861"/>
      <c r="N85" s="51"/>
    </row>
    <row r="86" spans="1:14" ht="15.75" thickBot="1">
      <c r="B86" s="824" t="s">
        <v>953</v>
      </c>
      <c r="C86" s="825"/>
      <c r="D86" s="825"/>
      <c r="E86" s="825"/>
      <c r="F86" s="825"/>
      <c r="G86" s="825"/>
      <c r="H86" s="825"/>
      <c r="I86" s="825"/>
      <c r="J86" s="825"/>
      <c r="K86" s="825"/>
      <c r="L86" s="825"/>
      <c r="M86" s="826"/>
      <c r="N86" s="52">
        <f>L83+L84+L85</f>
        <v>929.22560262455988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4026.6442780397597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103722.89080803918</v>
      </c>
      <c r="L36" s="270"/>
      <c r="M36" s="271">
        <v>66</v>
      </c>
      <c r="N36" s="272">
        <f>K36/M36</f>
        <v>1571.5589516369573</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152854.78645395249</v>
      </c>
      <c r="L37" s="270"/>
      <c r="M37" s="271">
        <v>100</v>
      </c>
      <c r="N37" s="272">
        <f>K37/M37</f>
        <v>1528.5478645395249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2.3708520833333333</v>
      </c>
    </row>
    <row r="43" spans="1:14" ht="15.75" thickBot="1">
      <c r="B43" s="824" t="s">
        <v>953</v>
      </c>
      <c r="C43" s="825"/>
      <c r="D43" s="825"/>
      <c r="E43" s="825"/>
      <c r="F43" s="825"/>
      <c r="G43" s="825"/>
      <c r="H43" s="825"/>
      <c r="I43" s="825"/>
      <c r="J43" s="825"/>
      <c r="K43" s="825"/>
      <c r="L43" s="825"/>
      <c r="M43" s="826"/>
      <c r="N43" s="394">
        <f>SUM(N36:N42)</f>
        <v>3102.4776682598158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3128.5333158149074</v>
      </c>
      <c r="N48" s="272">
        <f>K48*M48</f>
        <v>3128.5333158149074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3128.5333158149074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237.08520833333333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6468.0961924080557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1293.6192384816113</v>
      </c>
      <c r="M83" s="859"/>
      <c r="N83" s="51"/>
    </row>
    <row r="84" spans="1:14">
      <c r="B84" s="89" t="s">
        <v>973</v>
      </c>
      <c r="C84" s="90"/>
      <c r="D84" s="90"/>
      <c r="E84" s="90"/>
      <c r="F84" s="90"/>
      <c r="G84" s="90"/>
      <c r="H84" s="90"/>
      <c r="I84" s="87"/>
      <c r="J84" s="88"/>
      <c r="K84" s="304">
        <v>0.05</v>
      </c>
      <c r="L84" s="858">
        <f>N78*K84</f>
        <v>323.40480962040283</v>
      </c>
      <c r="M84" s="859"/>
      <c r="N84" s="51"/>
    </row>
    <row r="85" spans="1:14" ht="15.75" thickBot="1">
      <c r="B85" s="91" t="s">
        <v>974</v>
      </c>
      <c r="C85" s="92"/>
      <c r="D85" s="92"/>
      <c r="E85" s="92"/>
      <c r="F85" s="92"/>
      <c r="G85" s="92"/>
      <c r="H85" s="92"/>
      <c r="I85" s="93"/>
      <c r="J85" s="94"/>
      <c r="K85" s="305">
        <v>0.05</v>
      </c>
      <c r="L85" s="860">
        <f>N78*K85</f>
        <v>323.40480962040283</v>
      </c>
      <c r="M85" s="861"/>
      <c r="N85" s="51"/>
    </row>
    <row r="86" spans="1:14" ht="15.75" thickBot="1">
      <c r="B86" s="824" t="s">
        <v>953</v>
      </c>
      <c r="C86" s="825"/>
      <c r="D86" s="825"/>
      <c r="E86" s="825"/>
      <c r="F86" s="825"/>
      <c r="G86" s="825"/>
      <c r="H86" s="825"/>
      <c r="I86" s="825"/>
      <c r="J86" s="825"/>
      <c r="K86" s="825"/>
      <c r="L86" s="825"/>
      <c r="M86" s="826"/>
      <c r="N86" s="52">
        <f>L83+L84+L85</f>
        <v>1940.428857722417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8408.5250501304727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152854.78645395249</v>
      </c>
      <c r="L36" s="464"/>
      <c r="M36" s="283">
        <v>50</v>
      </c>
      <c r="N36" s="272">
        <f>K36/M36</f>
        <v>3057.0957290790498</v>
      </c>
    </row>
    <row r="37" spans="1:14">
      <c r="A37" s="108" t="s">
        <v>152</v>
      </c>
      <c r="B37" s="837" t="str">
        <f>VLOOKUP(A37,EQUIPOS!A7:D154,3,FALSE)</f>
        <v xml:space="preserve">Carrotanque de agua(1000 Galones) </v>
      </c>
      <c r="C37" s="838"/>
      <c r="D37" s="838"/>
      <c r="E37" s="838"/>
      <c r="F37" s="838"/>
      <c r="G37" s="838"/>
      <c r="H37" s="839"/>
      <c r="I37" s="267"/>
      <c r="J37" s="268"/>
      <c r="K37" s="269">
        <f>VLOOKUP(A37,EQUIPOS!A7:D164,4,FALSE)</f>
        <v>64889.811027873176</v>
      </c>
      <c r="L37" s="464"/>
      <c r="M37" s="283">
        <v>50</v>
      </c>
      <c r="N37" s="272">
        <f>K37/M37</f>
        <v>1297.7962205574636</v>
      </c>
    </row>
    <row r="38" spans="1:14">
      <c r="A38" s="205" t="s">
        <v>269</v>
      </c>
      <c r="B38" s="837" t="str">
        <f>VLOOKUP(A38,EQUIPOS!A8:D154,3,FALSE)</f>
        <v>Motoniveladora  potencia 215 HP, ancho de cuchilla 4,27 m, peso 18 ton.</v>
      </c>
      <c r="C38" s="838"/>
      <c r="D38" s="838"/>
      <c r="E38" s="838"/>
      <c r="F38" s="838"/>
      <c r="G38" s="838"/>
      <c r="H38" s="839"/>
      <c r="I38" s="267"/>
      <c r="J38" s="268"/>
      <c r="K38" s="269">
        <f>VLOOKUP(A38,EQUIPOS!A8:D165,4,FALSE)</f>
        <v>187793.02335771304</v>
      </c>
      <c r="L38" s="464"/>
      <c r="M38" s="283">
        <v>50</v>
      </c>
      <c r="N38" s="272">
        <f>K38/M38</f>
        <v>3755.8604671542607</v>
      </c>
    </row>
    <row r="39" spans="1:14">
      <c r="A39" s="205" t="s">
        <v>365</v>
      </c>
      <c r="B39" s="837" t="str">
        <f>VLOOKUP(A39,EQUIPOS!A9:D154,3,FALSE)</f>
        <v xml:space="preserve">Vibrocompatador, potencia 153 HP, peso 10 Ton. </v>
      </c>
      <c r="C39" s="838"/>
      <c r="D39" s="838"/>
      <c r="E39" s="838"/>
      <c r="F39" s="838"/>
      <c r="G39" s="838"/>
      <c r="H39" s="839"/>
      <c r="I39" s="840"/>
      <c r="J39" s="821"/>
      <c r="K39" s="269">
        <f>VLOOKUP(A39,EQUIPOS!A9:D166,4,FALSE)</f>
        <v>103722.89080803918</v>
      </c>
      <c r="L39" s="952">
        <v>50</v>
      </c>
      <c r="M39" s="953"/>
      <c r="N39" s="272">
        <f>K39/L39</f>
        <v>2074.4578161607838</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10185.210232951558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423.19184653601997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10608.402079487578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2121.6804158975156</v>
      </c>
      <c r="M83" s="859"/>
      <c r="N83" s="51"/>
    </row>
    <row r="84" spans="1:14">
      <c r="B84" s="89" t="s">
        <v>973</v>
      </c>
      <c r="C84" s="90"/>
      <c r="D84" s="90"/>
      <c r="E84" s="90"/>
      <c r="F84" s="90"/>
      <c r="G84" s="90"/>
      <c r="H84" s="90"/>
      <c r="I84" s="87"/>
      <c r="J84" s="88"/>
      <c r="K84" s="304">
        <v>0.05</v>
      </c>
      <c r="L84" s="858">
        <f>N78*K84</f>
        <v>530.42010397437889</v>
      </c>
      <c r="M84" s="859"/>
      <c r="N84" s="51"/>
    </row>
    <row r="85" spans="1:14" ht="15.75" thickBot="1">
      <c r="B85" s="91" t="s">
        <v>974</v>
      </c>
      <c r="C85" s="92"/>
      <c r="D85" s="92"/>
      <c r="E85" s="92"/>
      <c r="F85" s="92"/>
      <c r="G85" s="92"/>
      <c r="H85" s="92"/>
      <c r="I85" s="93"/>
      <c r="J85" s="94"/>
      <c r="K85" s="305">
        <v>0.05</v>
      </c>
      <c r="L85" s="860">
        <f>N78*K85</f>
        <v>530.42010397437889</v>
      </c>
      <c r="M85" s="861"/>
      <c r="N85" s="51"/>
    </row>
    <row r="86" spans="1:14" ht="15.75" thickBot="1">
      <c r="B86" s="824" t="s">
        <v>953</v>
      </c>
      <c r="C86" s="825"/>
      <c r="D86" s="825"/>
      <c r="E86" s="825"/>
      <c r="F86" s="825"/>
      <c r="G86" s="825"/>
      <c r="H86" s="825"/>
      <c r="I86" s="825"/>
      <c r="J86" s="825"/>
      <c r="K86" s="825"/>
      <c r="L86" s="825"/>
      <c r="M86" s="826"/>
      <c r="N86" s="52">
        <f>L83+L84+L85</f>
        <v>3182.5206238462733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13790.92270333385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152854.78645395249</v>
      </c>
      <c r="L36" s="270"/>
      <c r="M36" s="271">
        <v>40</v>
      </c>
      <c r="N36" s="272">
        <f>K36/M36</f>
        <v>3821.3696613488123</v>
      </c>
    </row>
    <row r="37" spans="1:14">
      <c r="A37" s="113" t="s">
        <v>365</v>
      </c>
      <c r="B37" s="837" t="str">
        <f>VLOOKUP(A37,EQUIPOS!A7:D154,3,FALSE)</f>
        <v xml:space="preserve">Vibrocompatador, potencia 153 HP, peso 10 Ton. </v>
      </c>
      <c r="C37" s="838"/>
      <c r="D37" s="838"/>
      <c r="E37" s="838"/>
      <c r="F37" s="838"/>
      <c r="G37" s="838"/>
      <c r="H37" s="839"/>
      <c r="I37" s="267"/>
      <c r="J37" s="268"/>
      <c r="K37" s="269">
        <f>VLOOKUP(A37,EQUIPOS!A7:D164,4,FALSE)</f>
        <v>103722.89080803918</v>
      </c>
      <c r="L37" s="270"/>
      <c r="M37" s="271">
        <v>40</v>
      </c>
      <c r="N37" s="272">
        <f>K37/M37</f>
        <v>2593.0722702009798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6414.4419315497926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528.98980817002484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6943.4317397198174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1388.6863479439635</v>
      </c>
      <c r="M83" s="859"/>
      <c r="N83" s="51"/>
    </row>
    <row r="84" spans="1:14">
      <c r="B84" s="89" t="s">
        <v>973</v>
      </c>
      <c r="C84" s="90"/>
      <c r="D84" s="90"/>
      <c r="E84" s="90"/>
      <c r="F84" s="90"/>
      <c r="G84" s="90"/>
      <c r="H84" s="90"/>
      <c r="I84" s="87"/>
      <c r="J84" s="88"/>
      <c r="K84" s="304">
        <v>0.05</v>
      </c>
      <c r="L84" s="858">
        <f>N78*K84</f>
        <v>347.17158698599087</v>
      </c>
      <c r="M84" s="859"/>
      <c r="N84" s="51"/>
    </row>
    <row r="85" spans="1:14" ht="15.75" thickBot="1">
      <c r="B85" s="91" t="s">
        <v>974</v>
      </c>
      <c r="C85" s="92"/>
      <c r="D85" s="92"/>
      <c r="E85" s="92"/>
      <c r="F85" s="92"/>
      <c r="G85" s="92"/>
      <c r="H85" s="92"/>
      <c r="I85" s="93"/>
      <c r="J85" s="94"/>
      <c r="K85" s="305">
        <v>0.05</v>
      </c>
      <c r="L85" s="860">
        <f>N78*K85</f>
        <v>347.17158698599087</v>
      </c>
      <c r="M85" s="861"/>
      <c r="N85" s="51"/>
    </row>
    <row r="86" spans="1:14" ht="15.75" thickBot="1">
      <c r="B86" s="824" t="s">
        <v>953</v>
      </c>
      <c r="C86" s="825"/>
      <c r="D86" s="825"/>
      <c r="E86" s="825"/>
      <c r="F86" s="825"/>
      <c r="G86" s="825"/>
      <c r="H86" s="825"/>
      <c r="I86" s="825"/>
      <c r="J86" s="825"/>
      <c r="K86" s="825"/>
      <c r="L86" s="825"/>
      <c r="M86" s="826"/>
      <c r="N86" s="52">
        <f>L83+L84+L85</f>
        <v>2083.0295219159452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9026.4612616357626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152854.78645395249</v>
      </c>
      <c r="L36" s="270"/>
      <c r="M36" s="271">
        <v>40</v>
      </c>
      <c r="N36" s="272">
        <f>K36/M36</f>
        <v>3821.3696613488123</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3821.3696613488123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528.98980817002484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4350.3594695188367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870.07189390376743</v>
      </c>
      <c r="M83" s="859"/>
      <c r="N83" s="51"/>
    </row>
    <row r="84" spans="1:14">
      <c r="B84" s="89" t="s">
        <v>973</v>
      </c>
      <c r="C84" s="90"/>
      <c r="D84" s="90"/>
      <c r="E84" s="90"/>
      <c r="F84" s="90"/>
      <c r="G84" s="90"/>
      <c r="H84" s="90"/>
      <c r="I84" s="87"/>
      <c r="J84" s="88"/>
      <c r="K84" s="304">
        <v>0.05</v>
      </c>
      <c r="L84" s="858">
        <f>N78*K84</f>
        <v>217.51797347594186</v>
      </c>
      <c r="M84" s="859"/>
      <c r="N84" s="51"/>
    </row>
    <row r="85" spans="1:14" ht="15.75" thickBot="1">
      <c r="B85" s="91" t="s">
        <v>974</v>
      </c>
      <c r="C85" s="92"/>
      <c r="D85" s="92"/>
      <c r="E85" s="92"/>
      <c r="F85" s="92"/>
      <c r="G85" s="92"/>
      <c r="H85" s="92"/>
      <c r="I85" s="93"/>
      <c r="J85" s="94"/>
      <c r="K85" s="305">
        <v>0.05</v>
      </c>
      <c r="L85" s="860">
        <f>N78*K85</f>
        <v>217.51797347594186</v>
      </c>
      <c r="M85" s="861"/>
      <c r="N85" s="51"/>
    </row>
    <row r="86" spans="1:14" ht="15.75" thickBot="1">
      <c r="B86" s="824" t="s">
        <v>953</v>
      </c>
      <c r="C86" s="825"/>
      <c r="D86" s="825"/>
      <c r="E86" s="825"/>
      <c r="F86" s="825"/>
      <c r="G86" s="825"/>
      <c r="H86" s="825"/>
      <c r="I86" s="825"/>
      <c r="J86" s="825"/>
      <c r="K86" s="825"/>
      <c r="L86" s="825"/>
      <c r="M86" s="826"/>
      <c r="N86" s="52">
        <f>L83+L84+L85</f>
        <v>1305.1078408556509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5655.4673103744881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2.31867233614408</v>
      </c>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5131.0087346090913</v>
      </c>
      <c r="N48" s="272">
        <f>K48*M48</f>
        <v>6670.3113549918189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6670.3113549918189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6904.4972609423712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1380.8994521884742</v>
      </c>
      <c r="M83" s="859"/>
      <c r="N83" s="51"/>
    </row>
    <row r="84" spans="1:14">
      <c r="B84" s="89" t="s">
        <v>973</v>
      </c>
      <c r="C84" s="90"/>
      <c r="D84" s="90"/>
      <c r="E84" s="90"/>
      <c r="F84" s="90"/>
      <c r="G84" s="90"/>
      <c r="H84" s="90"/>
      <c r="I84" s="87"/>
      <c r="J84" s="88"/>
      <c r="K84" s="304">
        <v>0.05</v>
      </c>
      <c r="L84" s="858">
        <f>N78*K84</f>
        <v>345.22486304711856</v>
      </c>
      <c r="M84" s="859"/>
      <c r="N84" s="51"/>
    </row>
    <row r="85" spans="1:14" ht="15.75" thickBot="1">
      <c r="B85" s="91" t="s">
        <v>974</v>
      </c>
      <c r="C85" s="92"/>
      <c r="D85" s="92"/>
      <c r="E85" s="92"/>
      <c r="F85" s="92"/>
      <c r="G85" s="92"/>
      <c r="H85" s="92"/>
      <c r="I85" s="93"/>
      <c r="J85" s="94"/>
      <c r="K85" s="305">
        <v>0.05</v>
      </c>
      <c r="L85" s="860">
        <f>N78*K85</f>
        <v>345.22486304711856</v>
      </c>
      <c r="M85" s="861"/>
      <c r="N85" s="51"/>
    </row>
    <row r="86" spans="1:14" ht="15.75" thickBot="1">
      <c r="B86" s="824" t="s">
        <v>953</v>
      </c>
      <c r="C86" s="825"/>
      <c r="D86" s="825"/>
      <c r="E86" s="825"/>
      <c r="F86" s="825"/>
      <c r="G86" s="825"/>
      <c r="H86" s="825"/>
      <c r="I86" s="825"/>
      <c r="J86" s="825"/>
      <c r="K86" s="825"/>
      <c r="L86" s="825"/>
      <c r="M86" s="826"/>
      <c r="N86" s="52">
        <f>L83+L84+L85</f>
        <v>2071.3491782827114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8975.8464392250826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2.31867233614408</v>
      </c>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4261.05442393056</v>
      </c>
      <c r="N48" s="272">
        <f>K48*M48</f>
        <v>5113.2653087166718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5113.2653087166718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5347.4512146672241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1069.490242933445</v>
      </c>
      <c r="M83" s="859"/>
      <c r="N83" s="51"/>
    </row>
    <row r="84" spans="1:14">
      <c r="B84" s="89" t="s">
        <v>973</v>
      </c>
      <c r="C84" s="90"/>
      <c r="D84" s="90"/>
      <c r="E84" s="90"/>
      <c r="F84" s="90"/>
      <c r="G84" s="90"/>
      <c r="H84" s="90"/>
      <c r="I84" s="87"/>
      <c r="J84" s="88"/>
      <c r="K84" s="304">
        <v>0.05</v>
      </c>
      <c r="L84" s="858">
        <f>N78*K84</f>
        <v>267.37256073336124</v>
      </c>
      <c r="M84" s="859"/>
      <c r="N84" s="51"/>
    </row>
    <row r="85" spans="1:14" ht="15.75" thickBot="1">
      <c r="B85" s="91" t="s">
        <v>974</v>
      </c>
      <c r="C85" s="92"/>
      <c r="D85" s="92"/>
      <c r="E85" s="92"/>
      <c r="F85" s="92"/>
      <c r="G85" s="92"/>
      <c r="H85" s="92"/>
      <c r="I85" s="93"/>
      <c r="J85" s="94"/>
      <c r="K85" s="305">
        <v>0.05</v>
      </c>
      <c r="L85" s="860">
        <f>N78*K85</f>
        <v>267.37256073336124</v>
      </c>
      <c r="M85" s="861"/>
      <c r="N85" s="51"/>
    </row>
    <row r="86" spans="1:14" ht="15.75" thickBot="1">
      <c r="B86" s="824" t="s">
        <v>953</v>
      </c>
      <c r="C86" s="825"/>
      <c r="D86" s="825"/>
      <c r="E86" s="825"/>
      <c r="F86" s="825"/>
      <c r="G86" s="825"/>
      <c r="H86" s="825"/>
      <c r="I86" s="825"/>
      <c r="J86" s="825"/>
      <c r="K86" s="825"/>
      <c r="L86" s="825"/>
      <c r="M86" s="826"/>
      <c r="N86" s="52">
        <f>L83+L84+L85</f>
        <v>1604.2353644001676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6951.6865790673919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152854.78645395249</v>
      </c>
      <c r="L36" s="270"/>
      <c r="M36" s="271">
        <v>45</v>
      </c>
      <c r="N36" s="272">
        <f>K36/M36</f>
        <v>3396.7730323100554</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64889.811027873176</v>
      </c>
      <c r="L37" s="270"/>
      <c r="M37" s="271">
        <v>45</v>
      </c>
      <c r="N37" s="272">
        <f>K37/M37</f>
        <v>1441.995800619404</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187793.02335771304</v>
      </c>
      <c r="L38" s="270"/>
      <c r="M38" s="271">
        <v>45</v>
      </c>
      <c r="N38" s="272">
        <f>K38/M38</f>
        <v>4173.1782968380676</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103722.89080803918</v>
      </c>
      <c r="L39" s="841">
        <v>45</v>
      </c>
      <c r="M39" s="842"/>
      <c r="N39" s="272">
        <f>K39/L39</f>
        <v>2304.9531290675372</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12.881512978578222</v>
      </c>
    </row>
    <row r="43" spans="1:14" ht="15.75" thickBot="1">
      <c r="B43" s="824" t="s">
        <v>953</v>
      </c>
      <c r="C43" s="825"/>
      <c r="D43" s="825"/>
      <c r="E43" s="825"/>
      <c r="F43" s="825"/>
      <c r="G43" s="825"/>
      <c r="H43" s="825"/>
      <c r="I43" s="825"/>
      <c r="J43" s="825"/>
      <c r="K43" s="825"/>
      <c r="L43" s="825"/>
      <c r="M43" s="826"/>
      <c r="N43" s="394">
        <f>SUM(N36:N42)</f>
        <v>11329.781771813641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26635.841963755858</v>
      </c>
      <c r="N48" s="272">
        <f>K48*M48</f>
        <v>33294.802454694822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33294.802454694822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8">
        <f>VLOOKUP(A59,TRANSPORTE!A5:D123,4,FALSE)</f>
        <v>1238.2250870159367</v>
      </c>
      <c r="M59" s="829"/>
      <c r="N59" s="291">
        <f>K59*L59</f>
        <v>1547.7813587699209</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1547.7813587699209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46816.441234207297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9363.2882468414591</v>
      </c>
      <c r="M83" s="859"/>
      <c r="N83" s="51"/>
    </row>
    <row r="84" spans="1:14">
      <c r="B84" s="89" t="s">
        <v>973</v>
      </c>
      <c r="C84" s="90"/>
      <c r="D84" s="90"/>
      <c r="E84" s="90"/>
      <c r="F84" s="90"/>
      <c r="G84" s="90"/>
      <c r="H84" s="90"/>
      <c r="I84" s="87"/>
      <c r="J84" s="88"/>
      <c r="K84" s="304">
        <v>0.05</v>
      </c>
      <c r="L84" s="858">
        <f>N78*K84</f>
        <v>2340.8220617103648</v>
      </c>
      <c r="M84" s="859"/>
      <c r="N84" s="51"/>
    </row>
    <row r="85" spans="1:14" ht="15.75" thickBot="1">
      <c r="B85" s="91" t="s">
        <v>974</v>
      </c>
      <c r="C85" s="92"/>
      <c r="D85" s="92"/>
      <c r="E85" s="92"/>
      <c r="F85" s="92"/>
      <c r="G85" s="92"/>
      <c r="H85" s="92"/>
      <c r="I85" s="93"/>
      <c r="J85" s="94"/>
      <c r="K85" s="305">
        <v>0.05</v>
      </c>
      <c r="L85" s="860">
        <f>N78*K85</f>
        <v>2340.8220617103648</v>
      </c>
      <c r="M85" s="861"/>
      <c r="N85" s="51"/>
    </row>
    <row r="86" spans="1:14" ht="15.75" thickBot="1">
      <c r="B86" s="824" t="s">
        <v>953</v>
      </c>
      <c r="C86" s="825"/>
      <c r="D86" s="825"/>
      <c r="E86" s="825"/>
      <c r="F86" s="825"/>
      <c r="G86" s="825"/>
      <c r="H86" s="825"/>
      <c r="I86" s="825"/>
      <c r="J86" s="825"/>
      <c r="K86" s="825"/>
      <c r="L86" s="825"/>
      <c r="M86" s="826"/>
      <c r="N86" s="52">
        <f>L83+L84+L85</f>
        <v>14044.93237026219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ROUND((N78+N86),0)</f>
        <v>60861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152854.78645395249</v>
      </c>
      <c r="L36" s="270"/>
      <c r="M36" s="271">
        <v>45</v>
      </c>
      <c r="N36" s="272">
        <f>K36/M36</f>
        <v>3396.7730323100554</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64889.811027873176</v>
      </c>
      <c r="L37" s="270"/>
      <c r="M37" s="271">
        <v>45</v>
      </c>
      <c r="N37" s="272">
        <f>K37/M37</f>
        <v>1441.995800619404</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187793.02335771304</v>
      </c>
      <c r="L38" s="270"/>
      <c r="M38" s="271">
        <v>45</v>
      </c>
      <c r="N38" s="272">
        <f>K38/M38</f>
        <v>4173.1782968380676</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103722.89080803918</v>
      </c>
      <c r="L39" s="841">
        <v>45</v>
      </c>
      <c r="M39" s="842"/>
      <c r="N39" s="272">
        <f>K39/L39</f>
        <v>2304.9531290675372</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12.881512978578222</v>
      </c>
    </row>
    <row r="43" spans="1:14" ht="15.75" thickBot="1">
      <c r="B43" s="824" t="s">
        <v>953</v>
      </c>
      <c r="C43" s="825"/>
      <c r="D43" s="825"/>
      <c r="E43" s="825"/>
      <c r="F43" s="825"/>
      <c r="G43" s="825"/>
      <c r="H43" s="825"/>
      <c r="I43" s="825"/>
      <c r="J43" s="825"/>
      <c r="K43" s="825"/>
      <c r="L43" s="825"/>
      <c r="M43" s="826"/>
      <c r="N43" s="394">
        <f>SUM(N36:N42)</f>
        <v>11329.781771813641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58608.187164237876</v>
      </c>
      <c r="N48" s="272">
        <f>K48*M48</f>
        <v>73260.233955297343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73260.233955297343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1238.2250870159367</v>
      </c>
      <c r="M59" s="829"/>
      <c r="N59" s="291">
        <f>K59*L59</f>
        <v>1547.7813587699209</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1547.7813587699209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86781.872734809804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17356.374546961961</v>
      </c>
      <c r="M83" s="859"/>
      <c r="N83" s="51"/>
    </row>
    <row r="84" spans="1:14">
      <c r="B84" s="89" t="s">
        <v>973</v>
      </c>
      <c r="C84" s="90"/>
      <c r="D84" s="90"/>
      <c r="E84" s="90"/>
      <c r="F84" s="90"/>
      <c r="G84" s="90"/>
      <c r="H84" s="90"/>
      <c r="I84" s="87"/>
      <c r="J84" s="88"/>
      <c r="K84" s="304">
        <v>0.05</v>
      </c>
      <c r="L84" s="858">
        <f>N78*K84</f>
        <v>4339.0936367404902</v>
      </c>
      <c r="M84" s="859"/>
      <c r="N84" s="51"/>
    </row>
    <row r="85" spans="1:14" ht="15.75" thickBot="1">
      <c r="B85" s="91" t="s">
        <v>974</v>
      </c>
      <c r="C85" s="92"/>
      <c r="D85" s="92"/>
      <c r="E85" s="92"/>
      <c r="F85" s="92"/>
      <c r="G85" s="92"/>
      <c r="H85" s="92"/>
      <c r="I85" s="93"/>
      <c r="J85" s="94"/>
      <c r="K85" s="305">
        <v>0.05</v>
      </c>
      <c r="L85" s="860">
        <f>N78*K85</f>
        <v>4339.0936367404902</v>
      </c>
      <c r="M85" s="861"/>
      <c r="N85" s="51"/>
    </row>
    <row r="86" spans="1:14" ht="15.75" thickBot="1">
      <c r="B86" s="824" t="s">
        <v>953</v>
      </c>
      <c r="C86" s="825"/>
      <c r="D86" s="825"/>
      <c r="E86" s="825"/>
      <c r="F86" s="825"/>
      <c r="G86" s="825"/>
      <c r="H86" s="825"/>
      <c r="I86" s="825"/>
      <c r="J86" s="825"/>
      <c r="K86" s="825"/>
      <c r="L86" s="825"/>
      <c r="M86" s="826"/>
      <c r="N86" s="52">
        <f>L83+L84+L85</f>
        <v>26034.561820442941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112816.43455525275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152854.78645395249</v>
      </c>
      <c r="L36" s="270"/>
      <c r="M36" s="271">
        <v>45</v>
      </c>
      <c r="N36" s="272">
        <f>K36/M36</f>
        <v>3396.7730323100554</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64889.811027873176</v>
      </c>
      <c r="L37" s="270"/>
      <c r="M37" s="271">
        <v>45</v>
      </c>
      <c r="N37" s="272">
        <f>K37/M37</f>
        <v>1441.995800619404</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187793.02335771304</v>
      </c>
      <c r="L38" s="270"/>
      <c r="M38" s="271">
        <v>45</v>
      </c>
      <c r="N38" s="272">
        <f>K38/M38</f>
        <v>4173.1782968380676</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103722.89080803918</v>
      </c>
      <c r="L39" s="841">
        <v>45</v>
      </c>
      <c r="M39" s="842"/>
      <c r="N39" s="272">
        <f>K39/L39</f>
        <v>2304.9531290675372</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12.881512978578222</v>
      </c>
    </row>
    <row r="43" spans="1:14" ht="15.75" thickBot="1">
      <c r="B43" s="824" t="s">
        <v>953</v>
      </c>
      <c r="C43" s="825"/>
      <c r="D43" s="825"/>
      <c r="E43" s="825"/>
      <c r="F43" s="825"/>
      <c r="G43" s="825"/>
      <c r="H43" s="825"/>
      <c r="I43" s="825"/>
      <c r="J43" s="825"/>
      <c r="K43" s="825"/>
      <c r="L43" s="825"/>
      <c r="M43" s="826"/>
      <c r="N43" s="394">
        <f>SUM(N36:N42)</f>
        <v>11329.781771813641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63841.061018187684</v>
      </c>
      <c r="N48" s="272">
        <f>K48*M48</f>
        <v>79801.326272734601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79801.326272734601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1238.2250870159367</v>
      </c>
      <c r="M59" s="829"/>
      <c r="N59" s="291">
        <f>K59*L59</f>
        <v>1547.7813587699209</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1547.7813587699209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93322.965052247062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18664.593010449415</v>
      </c>
      <c r="M83" s="859"/>
      <c r="N83" s="51"/>
    </row>
    <row r="84" spans="1:14">
      <c r="B84" s="89" t="s">
        <v>973</v>
      </c>
      <c r="C84" s="90"/>
      <c r="D84" s="90"/>
      <c r="E84" s="90"/>
      <c r="F84" s="90"/>
      <c r="G84" s="90"/>
      <c r="H84" s="90"/>
      <c r="I84" s="87"/>
      <c r="J84" s="88"/>
      <c r="K84" s="304">
        <v>0.05</v>
      </c>
      <c r="L84" s="858">
        <f>N78*K84</f>
        <v>4666.1482526123536</v>
      </c>
      <c r="M84" s="859"/>
      <c r="N84" s="51"/>
    </row>
    <row r="85" spans="1:14" ht="15.75" thickBot="1">
      <c r="B85" s="91" t="s">
        <v>974</v>
      </c>
      <c r="C85" s="92"/>
      <c r="D85" s="92"/>
      <c r="E85" s="92"/>
      <c r="F85" s="92"/>
      <c r="G85" s="92"/>
      <c r="H85" s="92"/>
      <c r="I85" s="93"/>
      <c r="J85" s="94"/>
      <c r="K85" s="305">
        <v>0.05</v>
      </c>
      <c r="L85" s="860">
        <f>N78*K85</f>
        <v>4666.1482526123536</v>
      </c>
      <c r="M85" s="861"/>
      <c r="N85" s="51"/>
    </row>
    <row r="86" spans="1:14" ht="15.75" thickBot="1">
      <c r="B86" s="824" t="s">
        <v>953</v>
      </c>
      <c r="C86" s="825"/>
      <c r="D86" s="825"/>
      <c r="E86" s="825"/>
      <c r="F86" s="825"/>
      <c r="G86" s="825"/>
      <c r="H86" s="825"/>
      <c r="I86" s="825"/>
      <c r="J86" s="825"/>
      <c r="K86" s="825"/>
      <c r="L86" s="825"/>
      <c r="M86" s="826"/>
      <c r="N86" s="52">
        <f>L83+L84+L85</f>
        <v>27996.889515674124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121319.85456792118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152854.78645395249</v>
      </c>
      <c r="L36" s="270"/>
      <c r="M36" s="271">
        <v>400</v>
      </c>
      <c r="N36" s="272">
        <f>K36/M36</f>
        <v>382.13696613488122</v>
      </c>
    </row>
    <row r="37" spans="1:14">
      <c r="A37" s="113" t="s">
        <v>152</v>
      </c>
      <c r="B37" s="837" t="str">
        <f>VLOOKUP(A37,EQUIPOS!A7:D154,3,FALSE)</f>
        <v xml:space="preserve">Carrotanque de agua(1000 Galones) </v>
      </c>
      <c r="C37" s="838"/>
      <c r="D37" s="838"/>
      <c r="E37" s="838"/>
      <c r="F37" s="838"/>
      <c r="G37" s="838"/>
      <c r="H37" s="839"/>
      <c r="I37" s="267"/>
      <c r="J37" s="268"/>
      <c r="K37" s="269">
        <f>VLOOKUP(A37,EQUIPOS!A7:D164,4,FALSE)</f>
        <v>64889.811027873176</v>
      </c>
      <c r="L37" s="270"/>
      <c r="M37" s="271">
        <v>200</v>
      </c>
      <c r="N37" s="272">
        <f>K37/M37</f>
        <v>324.4490551393659</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187793.02335771304</v>
      </c>
      <c r="L38" s="270"/>
      <c r="M38" s="271">
        <v>200</v>
      </c>
      <c r="N38" s="272">
        <f>K38/M38</f>
        <v>938.96511678856518</v>
      </c>
    </row>
    <row r="39" spans="1:14">
      <c r="A39" t="s">
        <v>365</v>
      </c>
      <c r="B39" s="837" t="str">
        <f>VLOOKUP(A39,EQUIPOS!A9:D155,3,FALSE)</f>
        <v xml:space="preserve">Vibrocompatador, potencia 153 HP, peso 10 Ton. </v>
      </c>
      <c r="C39" s="838"/>
      <c r="D39" s="838"/>
      <c r="E39" s="838"/>
      <c r="F39" s="838"/>
      <c r="G39" s="838"/>
      <c r="H39" s="839"/>
      <c r="I39" s="840"/>
      <c r="J39" s="821"/>
      <c r="K39" s="269">
        <f>VLOOKUP(A39,EQUIPOS!A9:D166,4,FALSE)</f>
        <v>103722.89080803918</v>
      </c>
      <c r="L39" s="841">
        <v>200</v>
      </c>
      <c r="M39" s="842"/>
      <c r="N39" s="272">
        <f>K39/L39</f>
        <v>518.61445404019594</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2.8983404201801002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2167.0639325231882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144.917021009005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2311.9809535321933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462.39619070643869</v>
      </c>
      <c r="M83" s="859"/>
      <c r="N83" s="51"/>
    </row>
    <row r="84" spans="1:14">
      <c r="B84" s="89" t="s">
        <v>973</v>
      </c>
      <c r="C84" s="90"/>
      <c r="D84" s="90"/>
      <c r="E84" s="90"/>
      <c r="F84" s="90"/>
      <c r="G84" s="90"/>
      <c r="H84" s="90"/>
      <c r="I84" s="87"/>
      <c r="J84" s="88"/>
      <c r="K84" s="304">
        <v>0.05</v>
      </c>
      <c r="L84" s="858">
        <f>N78*K84</f>
        <v>115.59904767660967</v>
      </c>
      <c r="M84" s="859"/>
      <c r="N84" s="51"/>
    </row>
    <row r="85" spans="1:14" ht="15.75" thickBot="1">
      <c r="B85" s="91" t="s">
        <v>974</v>
      </c>
      <c r="C85" s="92"/>
      <c r="D85" s="92"/>
      <c r="E85" s="92"/>
      <c r="F85" s="92"/>
      <c r="G85" s="92"/>
      <c r="H85" s="92"/>
      <c r="I85" s="93"/>
      <c r="J85" s="94"/>
      <c r="K85" s="305">
        <v>0.05</v>
      </c>
      <c r="L85" s="860">
        <f>N78*K85</f>
        <v>115.59904767660967</v>
      </c>
      <c r="M85" s="861"/>
      <c r="N85" s="51"/>
    </row>
    <row r="86" spans="1:14" ht="15.75" thickBot="1">
      <c r="B86" s="824" t="s">
        <v>953</v>
      </c>
      <c r="C86" s="825"/>
      <c r="D86" s="825"/>
      <c r="E86" s="825"/>
      <c r="F86" s="825"/>
      <c r="G86" s="825"/>
      <c r="H86" s="825"/>
      <c r="I86" s="825"/>
      <c r="J86" s="825"/>
      <c r="K86" s="825"/>
      <c r="L86" s="825"/>
      <c r="M86" s="826"/>
      <c r="N86" s="52">
        <f>L83+L84+L85</f>
        <v>693.59428605965797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3005.5752395918512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2.31867233614408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6135.4346594314893</v>
      </c>
      <c r="N48" s="272">
        <f>K48*M48</f>
        <v>7362.5215913177872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7362.5215913177872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7596.7074972683395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1519.3414994536679</v>
      </c>
      <c r="M83" s="859"/>
      <c r="N83" s="51"/>
    </row>
    <row r="84" spans="1:14">
      <c r="B84" s="89" t="s">
        <v>973</v>
      </c>
      <c r="C84" s="90"/>
      <c r="D84" s="90"/>
      <c r="E84" s="90"/>
      <c r="F84" s="90"/>
      <c r="G84" s="90"/>
      <c r="H84" s="90"/>
      <c r="I84" s="87"/>
      <c r="J84" s="88"/>
      <c r="K84" s="304">
        <v>0.05</v>
      </c>
      <c r="L84" s="858">
        <f>N78*K84</f>
        <v>379.83537486341697</v>
      </c>
      <c r="M84" s="859"/>
      <c r="N84" s="51"/>
    </row>
    <row r="85" spans="1:14" ht="15.75" thickBot="1">
      <c r="B85" s="91" t="s">
        <v>974</v>
      </c>
      <c r="C85" s="92"/>
      <c r="D85" s="92"/>
      <c r="E85" s="92"/>
      <c r="F85" s="92"/>
      <c r="G85" s="92"/>
      <c r="H85" s="92"/>
      <c r="I85" s="93"/>
      <c r="J85" s="94"/>
      <c r="K85" s="305">
        <v>0.05</v>
      </c>
      <c r="L85" s="860">
        <f>N78*K85</f>
        <v>379.83537486341697</v>
      </c>
      <c r="M85" s="861"/>
      <c r="N85" s="51"/>
    </row>
    <row r="86" spans="1:14" ht="15.75" thickBot="1">
      <c r="B86" s="824" t="s">
        <v>953</v>
      </c>
      <c r="C86" s="825"/>
      <c r="D86" s="825"/>
      <c r="E86" s="825"/>
      <c r="F86" s="825"/>
      <c r="G86" s="825"/>
      <c r="H86" s="825"/>
      <c r="I86" s="825"/>
      <c r="J86" s="825"/>
      <c r="K86" s="825"/>
      <c r="L86" s="825"/>
      <c r="M86" s="826"/>
      <c r="N86" s="52">
        <f>L83+L84+L85</f>
        <v>2279.0122491805018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9875.7197464488418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2.31867233614408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1163.9091811901105</v>
      </c>
      <c r="M83" s="859"/>
      <c r="N83" s="51"/>
    </row>
    <row r="84" spans="1:14">
      <c r="B84" s="89" t="s">
        <v>973</v>
      </c>
      <c r="C84" s="90"/>
      <c r="D84" s="90"/>
      <c r="E84" s="90"/>
      <c r="F84" s="90"/>
      <c r="G84" s="90"/>
      <c r="H84" s="90"/>
      <c r="I84" s="87"/>
      <c r="J84" s="88"/>
      <c r="K84" s="304">
        <v>0.05</v>
      </c>
      <c r="L84" s="858">
        <f>N78*K84</f>
        <v>290.97729529752763</v>
      </c>
      <c r="M84" s="859"/>
      <c r="N84" s="51"/>
    </row>
    <row r="85" spans="1:14" ht="15.75" thickBot="1">
      <c r="B85" s="91" t="s">
        <v>974</v>
      </c>
      <c r="C85" s="92"/>
      <c r="D85" s="92"/>
      <c r="E85" s="92"/>
      <c r="F85" s="92"/>
      <c r="G85" s="92"/>
      <c r="H85" s="92"/>
      <c r="I85" s="93"/>
      <c r="J85" s="94"/>
      <c r="K85" s="305">
        <v>0.05</v>
      </c>
      <c r="L85" s="860">
        <f>N78*K85</f>
        <v>290.97729529752763</v>
      </c>
      <c r="M85" s="861"/>
      <c r="N85" s="51"/>
    </row>
    <row r="86" spans="1:14" ht="15.75" thickBot="1">
      <c r="B86" s="824" t="s">
        <v>953</v>
      </c>
      <c r="C86" s="825"/>
      <c r="D86" s="825"/>
      <c r="E86" s="825"/>
      <c r="F86" s="825"/>
      <c r="G86" s="825"/>
      <c r="H86" s="825"/>
      <c r="I86" s="825"/>
      <c r="J86" s="825"/>
      <c r="K86" s="825"/>
      <c r="L86" s="825"/>
      <c r="M86" s="826"/>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2.31867233614408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5935.9876376370194</v>
      </c>
      <c r="N48" s="272">
        <f>K48*M48</f>
        <v>7123.1851651644229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7123.1851651644229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7357.3710711149752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1471.4742142229952</v>
      </c>
      <c r="M83" s="859"/>
      <c r="N83" s="51"/>
    </row>
    <row r="84" spans="1:14">
      <c r="B84" s="89" t="s">
        <v>973</v>
      </c>
      <c r="C84" s="90"/>
      <c r="D84" s="90"/>
      <c r="E84" s="90"/>
      <c r="F84" s="90"/>
      <c r="G84" s="90"/>
      <c r="H84" s="90"/>
      <c r="I84" s="87"/>
      <c r="J84" s="88"/>
      <c r="K84" s="304">
        <v>0.05</v>
      </c>
      <c r="L84" s="858">
        <f>N78*K84</f>
        <v>367.8685535557488</v>
      </c>
      <c r="M84" s="859"/>
      <c r="N84" s="51"/>
    </row>
    <row r="85" spans="1:14" ht="15.75" thickBot="1">
      <c r="B85" s="91" t="s">
        <v>974</v>
      </c>
      <c r="C85" s="92"/>
      <c r="D85" s="92"/>
      <c r="E85" s="92"/>
      <c r="F85" s="92"/>
      <c r="G85" s="92"/>
      <c r="H85" s="92"/>
      <c r="I85" s="93"/>
      <c r="J85" s="94"/>
      <c r="K85" s="305">
        <v>0.05</v>
      </c>
      <c r="L85" s="860">
        <f>N78*K85</f>
        <v>367.8685535557488</v>
      </c>
      <c r="M85" s="861"/>
      <c r="N85" s="51"/>
    </row>
    <row r="86" spans="1:14" ht="15.75" thickBot="1">
      <c r="B86" s="824" t="s">
        <v>953</v>
      </c>
      <c r="C86" s="825"/>
      <c r="D86" s="825"/>
      <c r="E86" s="825"/>
      <c r="F86" s="825"/>
      <c r="G86" s="825"/>
      <c r="H86" s="825"/>
      <c r="I86" s="825"/>
      <c r="J86" s="825"/>
      <c r="K86" s="825"/>
      <c r="L86" s="825"/>
      <c r="M86" s="826"/>
      <c r="N86" s="52">
        <f>L83+L84+L85</f>
        <v>2207.2113213344928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9564.5823924494689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2.31867233614408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15679.932726656752</v>
      </c>
      <c r="N48" s="272">
        <f>K48*M48</f>
        <v>20383.91254465378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20383.91254465378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231.86723361440798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20618.098450604331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4123.6196901208668</v>
      </c>
      <c r="M83" s="859"/>
      <c r="N83" s="51"/>
    </row>
    <row r="84" spans="1:14">
      <c r="B84" s="89" t="s">
        <v>973</v>
      </c>
      <c r="C84" s="90"/>
      <c r="D84" s="90"/>
      <c r="E84" s="90"/>
      <c r="F84" s="90"/>
      <c r="G84" s="90"/>
      <c r="H84" s="90"/>
      <c r="I84" s="87"/>
      <c r="J84" s="88"/>
      <c r="K84" s="304">
        <v>0.05</v>
      </c>
      <c r="L84" s="858">
        <f>N78*K84</f>
        <v>1030.9049225302167</v>
      </c>
      <c r="M84" s="859"/>
      <c r="N84" s="51"/>
    </row>
    <row r="85" spans="1:14" ht="15.75" thickBot="1">
      <c r="B85" s="91" t="s">
        <v>974</v>
      </c>
      <c r="C85" s="92"/>
      <c r="D85" s="92"/>
      <c r="E85" s="92"/>
      <c r="F85" s="92"/>
      <c r="G85" s="92"/>
      <c r="H85" s="92"/>
      <c r="I85" s="93"/>
      <c r="J85" s="94"/>
      <c r="K85" s="305">
        <v>0.05</v>
      </c>
      <c r="L85" s="860">
        <f>N78*K85</f>
        <v>1030.9049225302167</v>
      </c>
      <c r="M85" s="861"/>
      <c r="N85" s="51"/>
    </row>
    <row r="86" spans="1:14" ht="15.75" thickBot="1">
      <c r="B86" s="824" t="s">
        <v>953</v>
      </c>
      <c r="C86" s="825"/>
      <c r="D86" s="825"/>
      <c r="E86" s="825"/>
      <c r="F86" s="825"/>
      <c r="G86" s="825"/>
      <c r="H86" s="825"/>
      <c r="I86" s="825"/>
      <c r="J86" s="825"/>
      <c r="K86" s="825"/>
      <c r="L86" s="825"/>
      <c r="M86" s="826"/>
      <c r="N86" s="52">
        <f>L83+L84+L85</f>
        <v>6185.4295351813007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26803.527985785633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303</v>
      </c>
      <c r="B36" s="837" t="str">
        <f>VLOOKUP(A36,EQUIPOS!A6:D154,3,FALSE)</f>
        <v>Retrocargador, pala de 1,1 m3 de capacidad, profundidad de excavación de 4.400 mm y una altura de 5.680 mm</v>
      </c>
      <c r="C36" s="838"/>
      <c r="D36" s="838"/>
      <c r="E36" s="838"/>
      <c r="F36" s="838"/>
      <c r="G36" s="838"/>
      <c r="H36" s="839"/>
      <c r="I36" s="267"/>
      <c r="J36" s="268"/>
      <c r="K36" s="269">
        <f>VLOOKUP(A36,EQUIPOS!A6:D163,4,FALSE)</f>
        <v>98263.791291826594</v>
      </c>
      <c r="L36" s="270"/>
      <c r="M36" s="271">
        <v>250</v>
      </c>
      <c r="N36" s="272">
        <f>K36/M36</f>
        <v>393.05516516730637</v>
      </c>
    </row>
    <row r="37" spans="1:14">
      <c r="A37" s="113" t="s">
        <v>373</v>
      </c>
      <c r="B37" s="837" t="str">
        <f>VLOOKUP(A37,EQUIPOS!A7:D154,3,FALSE)</f>
        <v>Volqueta 6 m3</v>
      </c>
      <c r="C37" s="838"/>
      <c r="D37" s="838"/>
      <c r="E37" s="838"/>
      <c r="F37" s="838"/>
      <c r="G37" s="838"/>
      <c r="H37" s="839"/>
      <c r="I37" s="267"/>
      <c r="J37" s="268"/>
      <c r="K37" s="269">
        <f>VLOOKUP(A37,EQUIPOS!A7:D164,4,FALSE)</f>
        <v>63325.554388066033</v>
      </c>
      <c r="L37" s="270"/>
      <c r="M37" s="271">
        <v>250</v>
      </c>
      <c r="N37" s="272">
        <f>K37/M37</f>
        <v>253.30221755226412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5.7966808403601995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652.15406355993071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115.93361680720399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768.08768036713468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153.61753607342695</v>
      </c>
      <c r="M83" s="859"/>
      <c r="N83" s="51"/>
    </row>
    <row r="84" spans="1:14">
      <c r="B84" s="89" t="s">
        <v>973</v>
      </c>
      <c r="C84" s="90"/>
      <c r="D84" s="90"/>
      <c r="E84" s="90"/>
      <c r="F84" s="90"/>
      <c r="G84" s="90"/>
      <c r="H84" s="90"/>
      <c r="I84" s="87"/>
      <c r="J84" s="88"/>
      <c r="K84" s="304">
        <v>0.05</v>
      </c>
      <c r="L84" s="858">
        <f>N78*K84</f>
        <v>38.404384018356737</v>
      </c>
      <c r="M84" s="859"/>
      <c r="N84" s="51"/>
    </row>
    <row r="85" spans="1:14" ht="15.75" thickBot="1">
      <c r="B85" s="91" t="s">
        <v>974</v>
      </c>
      <c r="C85" s="92"/>
      <c r="D85" s="92"/>
      <c r="E85" s="92"/>
      <c r="F85" s="92"/>
      <c r="G85" s="92"/>
      <c r="H85" s="92"/>
      <c r="I85" s="93"/>
      <c r="J85" s="94"/>
      <c r="K85" s="305">
        <v>0.05</v>
      </c>
      <c r="L85" s="860">
        <f>N78*K85</f>
        <v>38.404384018356737</v>
      </c>
      <c r="M85" s="861"/>
      <c r="N85" s="51"/>
    </row>
    <row r="86" spans="1:14" ht="15.75" thickBot="1">
      <c r="B86" s="824" t="s">
        <v>953</v>
      </c>
      <c r="C86" s="825"/>
      <c r="D86" s="825"/>
      <c r="E86" s="825"/>
      <c r="F86" s="825"/>
      <c r="G86" s="825"/>
      <c r="H86" s="825"/>
      <c r="I86" s="825"/>
      <c r="J86" s="825"/>
      <c r="K86" s="825"/>
      <c r="L86" s="825"/>
      <c r="M86" s="826"/>
      <c r="N86" s="52">
        <f>L83+L84+L85</f>
        <v>230.42630411014039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998.51398447727502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35</v>
      </c>
      <c r="N36" s="272">
        <f>K36/M36</f>
        <v>1853.9946007963765</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35</v>
      </c>
      <c r="N37" s="272">
        <f>K37/M37</f>
        <v>5365.5149530775152</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35</v>
      </c>
      <c r="N38" s="272">
        <f>K38/M38</f>
        <v>2963.5111659439767</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16.561945258171999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10199.582665076041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49.847075675028812</v>
      </c>
      <c r="N48" s="272">
        <f>K48*M48</f>
        <v>1246.1768918757202</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623.3276208381393</v>
      </c>
      <c r="N49" s="272">
        <f>K49*M49</f>
        <v>49866.209667051146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51112.386558926868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828.09726290859999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62140.066486911513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12428.013297382304</v>
      </c>
      <c r="M83" s="859"/>
      <c r="N83" s="51"/>
    </row>
    <row r="84" spans="1:14">
      <c r="B84" s="89" t="s">
        <v>973</v>
      </c>
      <c r="C84" s="90"/>
      <c r="D84" s="90"/>
      <c r="E84" s="90"/>
      <c r="F84" s="90"/>
      <c r="G84" s="90"/>
      <c r="H84" s="90"/>
      <c r="I84" s="87"/>
      <c r="J84" s="88"/>
      <c r="K84" s="304">
        <v>0.05</v>
      </c>
      <c r="L84" s="858">
        <f>N78*K84</f>
        <v>3107.0033243455759</v>
      </c>
      <c r="M84" s="859"/>
      <c r="N84" s="51"/>
    </row>
    <row r="85" spans="1:14" ht="15.75" thickBot="1">
      <c r="B85" s="91" t="s">
        <v>974</v>
      </c>
      <c r="C85" s="92"/>
      <c r="D85" s="92"/>
      <c r="E85" s="92"/>
      <c r="F85" s="92"/>
      <c r="G85" s="92"/>
      <c r="H85" s="92"/>
      <c r="I85" s="93"/>
      <c r="J85" s="94"/>
      <c r="K85" s="305">
        <v>0.05</v>
      </c>
      <c r="L85" s="860">
        <f>N78*K85</f>
        <v>3107.0033243455759</v>
      </c>
      <c r="M85" s="861"/>
      <c r="N85" s="51"/>
    </row>
    <row r="86" spans="1:14" ht="15.75" thickBot="1">
      <c r="B86" s="824" t="s">
        <v>953</v>
      </c>
      <c r="C86" s="825"/>
      <c r="D86" s="825"/>
      <c r="E86" s="825"/>
      <c r="F86" s="825"/>
      <c r="G86" s="825"/>
      <c r="H86" s="825"/>
      <c r="I86" s="825"/>
      <c r="J86" s="825"/>
      <c r="K86" s="825"/>
      <c r="L86" s="825"/>
      <c r="M86" s="826"/>
      <c r="N86" s="52">
        <f>L83+L84+L85</f>
        <v>18642.019946073455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80782.086432984972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35</v>
      </c>
      <c r="N36" s="272">
        <f>K36/M36</f>
        <v>1853.9946007963765</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35</v>
      </c>
      <c r="N37" s="272">
        <f>K37/M37</f>
        <v>5365.5149530775152</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35</v>
      </c>
      <c r="N38" s="272">
        <f>K38/M38</f>
        <v>2963.5111659439767</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16.561945258171999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10199.582665076041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49.847075675028812</v>
      </c>
      <c r="N48" s="272">
        <f>K48*M48</f>
        <v>1246.1768918757202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1246.1768918757202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828.09726290859999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12273.856819860361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2454.7713639720723</v>
      </c>
      <c r="M83" s="859"/>
      <c r="N83" s="51"/>
    </row>
    <row r="84" spans="1:14">
      <c r="B84" s="89" t="s">
        <v>973</v>
      </c>
      <c r="C84" s="90"/>
      <c r="D84" s="90"/>
      <c r="E84" s="90"/>
      <c r="F84" s="90"/>
      <c r="G84" s="90"/>
      <c r="H84" s="90"/>
      <c r="I84" s="87"/>
      <c r="J84" s="88"/>
      <c r="K84" s="304">
        <v>0.05</v>
      </c>
      <c r="L84" s="858">
        <f>N78*K84</f>
        <v>613.69284099301808</v>
      </c>
      <c r="M84" s="859"/>
      <c r="N84" s="51"/>
    </row>
    <row r="85" spans="1:14" ht="15.75" thickBot="1">
      <c r="B85" s="91" t="s">
        <v>974</v>
      </c>
      <c r="C85" s="92"/>
      <c r="D85" s="92"/>
      <c r="E85" s="92"/>
      <c r="F85" s="92"/>
      <c r="G85" s="92"/>
      <c r="H85" s="92"/>
      <c r="I85" s="93"/>
      <c r="J85" s="94"/>
      <c r="K85" s="305">
        <v>0.05</v>
      </c>
      <c r="L85" s="860">
        <f>N78*K85</f>
        <v>613.69284099301808</v>
      </c>
      <c r="M85" s="861"/>
      <c r="N85" s="51"/>
    </row>
    <row r="86" spans="1:14" ht="15.75" thickBot="1">
      <c r="B86" s="824" t="s">
        <v>953</v>
      </c>
      <c r="C86" s="825"/>
      <c r="D86" s="825"/>
      <c r="E86" s="825"/>
      <c r="F86" s="825"/>
      <c r="G86" s="825"/>
      <c r="H86" s="825"/>
      <c r="I86" s="825"/>
      <c r="J86" s="825"/>
      <c r="K86" s="825"/>
      <c r="L86" s="825"/>
      <c r="M86" s="826"/>
      <c r="N86" s="52">
        <f>L83+L84+L85</f>
        <v>3682.157045958108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15956.01386581847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623.3276208381393</v>
      </c>
      <c r="N48" s="272">
        <f>K48*M48</f>
        <v>623.3276208381393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623.3276208381393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f>SUM(N70:N75)</f>
        <v>0</v>
      </c>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623.3276208381393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124.66552416762786</v>
      </c>
      <c r="M83" s="859"/>
      <c r="N83" s="51"/>
    </row>
    <row r="84" spans="1:14">
      <c r="B84" s="89" t="s">
        <v>973</v>
      </c>
      <c r="C84" s="90"/>
      <c r="D84" s="90"/>
      <c r="E84" s="90"/>
      <c r="F84" s="90"/>
      <c r="G84" s="90"/>
      <c r="H84" s="90"/>
      <c r="I84" s="87"/>
      <c r="J84" s="88"/>
      <c r="K84" s="304">
        <v>0.05</v>
      </c>
      <c r="L84" s="858">
        <f>N78*K84</f>
        <v>31.166381041906966</v>
      </c>
      <c r="M84" s="859"/>
      <c r="N84" s="51"/>
    </row>
    <row r="85" spans="1:14" ht="15.75" thickBot="1">
      <c r="B85" s="91" t="s">
        <v>974</v>
      </c>
      <c r="C85" s="92"/>
      <c r="D85" s="92"/>
      <c r="E85" s="92"/>
      <c r="F85" s="92"/>
      <c r="G85" s="92"/>
      <c r="H85" s="92"/>
      <c r="I85" s="93"/>
      <c r="J85" s="94"/>
      <c r="K85" s="305">
        <v>0.05</v>
      </c>
      <c r="L85" s="860">
        <f>N78*K85</f>
        <v>31.166381041906966</v>
      </c>
      <c r="M85" s="861"/>
      <c r="N85" s="51"/>
    </row>
    <row r="86" spans="1:14" ht="15.75" thickBot="1">
      <c r="B86" s="824" t="s">
        <v>953</v>
      </c>
      <c r="C86" s="825"/>
      <c r="D86" s="825"/>
      <c r="E86" s="825"/>
      <c r="F86" s="825"/>
      <c r="G86" s="825"/>
      <c r="H86" s="825"/>
      <c r="I86" s="825"/>
      <c r="J86" s="825"/>
      <c r="K86" s="825"/>
      <c r="L86" s="825"/>
      <c r="M86" s="826"/>
      <c r="N86" s="52">
        <f>L83+L84+L85</f>
        <v>186.99828625144178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810.32590708958105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35</v>
      </c>
      <c r="N36" s="272">
        <f>K36/M36</f>
        <v>1853.9946007963765</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35</v>
      </c>
      <c r="N37" s="272">
        <f>K37/M37</f>
        <v>5365.5149530775152</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35</v>
      </c>
      <c r="N38" s="272">
        <f>K38/M38</f>
        <v>2963.5111659439767</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16.561945258171999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10199.582665076041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1154.310408959517</v>
      </c>
      <c r="N48" s="272">
        <f>K48*M48</f>
        <v>92344.832716761361</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49.847075675028812</v>
      </c>
      <c r="N49" s="272">
        <f>K49*M49</f>
        <v>1246.1768918757202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93591.009608637076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828.09726290859999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104618.68953662172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20923.737907324346</v>
      </c>
      <c r="M83" s="859"/>
      <c r="N83" s="51"/>
    </row>
    <row r="84" spans="1:14">
      <c r="B84" s="89" t="s">
        <v>973</v>
      </c>
      <c r="C84" s="90"/>
      <c r="D84" s="90"/>
      <c r="E84" s="90"/>
      <c r="F84" s="90"/>
      <c r="G84" s="90"/>
      <c r="H84" s="90"/>
      <c r="I84" s="87"/>
      <c r="J84" s="88"/>
      <c r="K84" s="304">
        <v>0.05</v>
      </c>
      <c r="L84" s="858">
        <f>N78*K84</f>
        <v>5230.9344768310866</v>
      </c>
      <c r="M84" s="859"/>
      <c r="N84" s="51"/>
    </row>
    <row r="85" spans="1:14" ht="15.75" thickBot="1">
      <c r="B85" s="91" t="s">
        <v>974</v>
      </c>
      <c r="C85" s="92"/>
      <c r="D85" s="92"/>
      <c r="E85" s="92"/>
      <c r="F85" s="92"/>
      <c r="G85" s="92"/>
      <c r="H85" s="92"/>
      <c r="I85" s="93"/>
      <c r="J85" s="94"/>
      <c r="K85" s="305">
        <v>0.05</v>
      </c>
      <c r="L85" s="860">
        <f>N78*K85</f>
        <v>5230.9344768310866</v>
      </c>
      <c r="M85" s="861"/>
      <c r="N85" s="51"/>
    </row>
    <row r="86" spans="1:14" ht="15.75" thickBot="1">
      <c r="B86" s="824" t="s">
        <v>953</v>
      </c>
      <c r="C86" s="825"/>
      <c r="D86" s="825"/>
      <c r="E86" s="825"/>
      <c r="F86" s="825"/>
      <c r="G86" s="825"/>
      <c r="H86" s="825"/>
      <c r="I86" s="825"/>
      <c r="J86" s="825"/>
      <c r="K86" s="825"/>
      <c r="L86" s="825"/>
      <c r="M86" s="826"/>
      <c r="N86" s="52">
        <f>L83+L84+L85</f>
        <v>31385.606860986521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136004.29639760824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35</v>
      </c>
      <c r="N36" s="272">
        <f>K36/M36</f>
        <v>1853.9946007963765</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35</v>
      </c>
      <c r="N37" s="272">
        <f>K37/M37</f>
        <v>5365.5149530775152</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35</v>
      </c>
      <c r="N38" s="272">
        <f>K38/M38</f>
        <v>2963.5111659439767</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16.561945258171999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10199.582665076041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49.847075675028812</v>
      </c>
      <c r="N48" s="272">
        <f>K48*M48</f>
        <v>1246.1768918757202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1246.1768918757202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828.09726290859999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12273.856819860361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2454.7713639720723</v>
      </c>
      <c r="M82" s="859"/>
      <c r="N82" s="51"/>
    </row>
    <row r="83" spans="1:14">
      <c r="B83" s="89" t="s">
        <v>973</v>
      </c>
      <c r="C83" s="90"/>
      <c r="D83" s="90"/>
      <c r="E83" s="90"/>
      <c r="F83" s="90"/>
      <c r="G83" s="90"/>
      <c r="H83" s="90"/>
      <c r="I83" s="87"/>
      <c r="J83" s="88"/>
      <c r="K83" s="304">
        <v>0.05</v>
      </c>
      <c r="L83" s="858">
        <f>N77*K83</f>
        <v>613.69284099301808</v>
      </c>
      <c r="M83" s="859"/>
      <c r="N83" s="51"/>
    </row>
    <row r="84" spans="1:14" ht="15.75" thickBot="1">
      <c r="B84" s="91" t="s">
        <v>974</v>
      </c>
      <c r="C84" s="92"/>
      <c r="D84" s="92"/>
      <c r="E84" s="92"/>
      <c r="F84" s="92"/>
      <c r="G84" s="92"/>
      <c r="H84" s="92"/>
      <c r="I84" s="93"/>
      <c r="J84" s="94"/>
      <c r="K84" s="305">
        <v>0.05</v>
      </c>
      <c r="L84" s="860">
        <f>N77*K84</f>
        <v>613.69284099301808</v>
      </c>
      <c r="M84" s="861"/>
      <c r="N84" s="51"/>
    </row>
    <row r="85" spans="1:14" ht="15.75" thickBot="1">
      <c r="B85" s="824" t="s">
        <v>953</v>
      </c>
      <c r="C85" s="825"/>
      <c r="D85" s="825"/>
      <c r="E85" s="825"/>
      <c r="F85" s="825"/>
      <c r="G85" s="825"/>
      <c r="H85" s="825"/>
      <c r="I85" s="825"/>
      <c r="J85" s="825"/>
      <c r="K85" s="825"/>
      <c r="L85" s="825"/>
      <c r="M85" s="826"/>
      <c r="N85" s="52">
        <f>L82+L83+L84</f>
        <v>3682.157045958108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15956.01386581847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ht="21"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1154.310408959517</v>
      </c>
      <c r="N48" s="272">
        <f>K48*M48</f>
        <v>1154.310408959517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1154.310408959517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1154.310408959517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230.86208179190339</v>
      </c>
      <c r="M83" s="859"/>
      <c r="N83" s="51"/>
    </row>
    <row r="84" spans="1:14">
      <c r="B84" s="89" t="s">
        <v>973</v>
      </c>
      <c r="C84" s="90"/>
      <c r="D84" s="90"/>
      <c r="E84" s="90"/>
      <c r="F84" s="90"/>
      <c r="G84" s="90"/>
      <c r="H84" s="90"/>
      <c r="I84" s="87"/>
      <c r="J84" s="88"/>
      <c r="K84" s="304">
        <v>0.05</v>
      </c>
      <c r="L84" s="858">
        <f>N78*K84</f>
        <v>57.715520447975848</v>
      </c>
      <c r="M84" s="859"/>
      <c r="N84" s="51"/>
    </row>
    <row r="85" spans="1:14" ht="15.75" thickBot="1">
      <c r="B85" s="91" t="s">
        <v>974</v>
      </c>
      <c r="C85" s="92"/>
      <c r="D85" s="92"/>
      <c r="E85" s="92"/>
      <c r="F85" s="92"/>
      <c r="G85" s="92"/>
      <c r="H85" s="92"/>
      <c r="I85" s="93"/>
      <c r="J85" s="94"/>
      <c r="K85" s="305">
        <v>0.05</v>
      </c>
      <c r="L85" s="860">
        <f>N78*K85</f>
        <v>57.715520447975848</v>
      </c>
      <c r="M85" s="861"/>
      <c r="N85" s="51"/>
    </row>
    <row r="86" spans="1:14" ht="15.75" thickBot="1">
      <c r="B86" s="824" t="s">
        <v>953</v>
      </c>
      <c r="C86" s="825"/>
      <c r="D86" s="825"/>
      <c r="E86" s="825"/>
      <c r="F86" s="825"/>
      <c r="G86" s="825"/>
      <c r="H86" s="825"/>
      <c r="I86" s="825"/>
      <c r="J86" s="825"/>
      <c r="K86" s="825"/>
      <c r="L86" s="825"/>
      <c r="M86" s="826"/>
      <c r="N86" s="52">
        <f>L83+L84+L85</f>
        <v>346.29312268785509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1500.6035316473722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600</v>
      </c>
      <c r="N36" s="272">
        <f>K36/M36</f>
        <v>108.14968504645529</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600</v>
      </c>
      <c r="N37" s="272">
        <f>K37/M37</f>
        <v>312.98837226285508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600</v>
      </c>
      <c r="N38" s="272">
        <f>K38/M38</f>
        <v>172.87148468006532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0.48305673669668325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594.4925987260724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49.847075675028812</v>
      </c>
      <c r="N48" s="272">
        <f>K48*M48</f>
        <v>149.54122702508644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149.54122702508644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48.305673669668323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792.33949942082711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158.46789988416543</v>
      </c>
      <c r="M82" s="859"/>
      <c r="N82" s="51"/>
    </row>
    <row r="83" spans="1:14">
      <c r="B83" s="89" t="s">
        <v>973</v>
      </c>
      <c r="C83" s="90"/>
      <c r="D83" s="90"/>
      <c r="E83" s="90"/>
      <c r="F83" s="90"/>
      <c r="G83" s="90"/>
      <c r="H83" s="90"/>
      <c r="I83" s="87"/>
      <c r="J83" s="88"/>
      <c r="K83" s="304">
        <v>0.05</v>
      </c>
      <c r="L83" s="858">
        <f>N77*K83</f>
        <v>39.616974971041358</v>
      </c>
      <c r="M83" s="859"/>
      <c r="N83" s="51"/>
    </row>
    <row r="84" spans="1:14" ht="15.75" thickBot="1">
      <c r="B84" s="91" t="s">
        <v>974</v>
      </c>
      <c r="C84" s="92"/>
      <c r="D84" s="92"/>
      <c r="E84" s="92"/>
      <c r="F84" s="92"/>
      <c r="G84" s="92"/>
      <c r="H84" s="92"/>
      <c r="I84" s="93"/>
      <c r="J84" s="94"/>
      <c r="K84" s="305">
        <v>0.05</v>
      </c>
      <c r="L84" s="860">
        <f>N77*K84</f>
        <v>39.616974971041358</v>
      </c>
      <c r="M84" s="861"/>
      <c r="N84" s="51"/>
    </row>
    <row r="85" spans="1:14" ht="15.75" thickBot="1">
      <c r="B85" s="824" t="s">
        <v>953</v>
      </c>
      <c r="C85" s="825"/>
      <c r="D85" s="825"/>
      <c r="E85" s="825"/>
      <c r="F85" s="825"/>
      <c r="G85" s="825"/>
      <c r="H85" s="825"/>
      <c r="I85" s="825"/>
      <c r="J85" s="825"/>
      <c r="K85" s="825"/>
      <c r="L85" s="825"/>
      <c r="M85" s="826"/>
      <c r="N85" s="52">
        <f>L82+L83+L84</f>
        <v>237.70184982624818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1030.0413492470752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45</v>
      </c>
      <c r="N37" s="272">
        <f>K37/M37</f>
        <v>4173.1782968380676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12.881512978578222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7933.0087395035862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49.847075675028812</v>
      </c>
      <c r="N48" s="272">
        <f>K48*M48</f>
        <v>1246.1768918757202</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39953.762945633789</v>
      </c>
      <c r="N49" s="272">
        <f>K49*M49</f>
        <v>49942.203682042236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51188.380573917959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8">
        <f>VLOOKUP(A58,TRANSPORTE!A5:D117,4,FALSE)</f>
        <v>1238.2250870159367</v>
      </c>
      <c r="M58" s="829"/>
      <c r="N58" s="287">
        <f>K58*L58</f>
        <v>1547.7813587699209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1547.7813587699209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644.07564892891105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61313.246321120379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12262.649264224077</v>
      </c>
      <c r="M82" s="859"/>
      <c r="N82" s="51"/>
    </row>
    <row r="83" spans="1:14">
      <c r="B83" s="89" t="s">
        <v>973</v>
      </c>
      <c r="C83" s="90"/>
      <c r="D83" s="90"/>
      <c r="E83" s="90"/>
      <c r="F83" s="90"/>
      <c r="G83" s="90"/>
      <c r="H83" s="90"/>
      <c r="I83" s="87"/>
      <c r="J83" s="88"/>
      <c r="K83" s="304">
        <v>0.05</v>
      </c>
      <c r="L83" s="858">
        <f>N77*K83</f>
        <v>3065.6623160560193</v>
      </c>
      <c r="M83" s="859"/>
      <c r="N83" s="51"/>
    </row>
    <row r="84" spans="1:14" ht="15.75" thickBot="1">
      <c r="B84" s="91" t="s">
        <v>974</v>
      </c>
      <c r="C84" s="92"/>
      <c r="D84" s="92"/>
      <c r="E84" s="92"/>
      <c r="F84" s="92"/>
      <c r="G84" s="92"/>
      <c r="H84" s="92"/>
      <c r="I84" s="93"/>
      <c r="J84" s="94"/>
      <c r="K84" s="305">
        <v>0.05</v>
      </c>
      <c r="L84" s="860">
        <f>N77*K84</f>
        <v>3065.6623160560193</v>
      </c>
      <c r="M84" s="861"/>
      <c r="N84" s="51"/>
    </row>
    <row r="85" spans="1:14" ht="15.75" thickBot="1">
      <c r="B85" s="824" t="s">
        <v>953</v>
      </c>
      <c r="C85" s="825"/>
      <c r="D85" s="825"/>
      <c r="E85" s="825"/>
      <c r="F85" s="825"/>
      <c r="G85" s="825"/>
      <c r="H85" s="825"/>
      <c r="I85" s="825"/>
      <c r="J85" s="825"/>
      <c r="K85" s="825"/>
      <c r="L85" s="825"/>
      <c r="M85" s="826"/>
      <c r="N85" s="52">
        <f>L82+L83+L84</f>
        <v>18393.973896336116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79707.220217456488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29.25"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6160.8567764694371</v>
      </c>
      <c r="N48" s="272">
        <f>K48*M48</f>
        <v>6160.8567764694371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6160.8567764694371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6160.8567764694371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1232.1713552938875</v>
      </c>
      <c r="M83" s="859"/>
      <c r="N83" s="51"/>
    </row>
    <row r="84" spans="1:14">
      <c r="B84" s="89" t="s">
        <v>973</v>
      </c>
      <c r="C84" s="90"/>
      <c r="D84" s="90"/>
      <c r="E84" s="90"/>
      <c r="F84" s="90"/>
      <c r="G84" s="90"/>
      <c r="H84" s="90"/>
      <c r="I84" s="87"/>
      <c r="J84" s="88"/>
      <c r="K84" s="304">
        <v>0.05</v>
      </c>
      <c r="L84" s="858">
        <f>N78*K84</f>
        <v>308.04283882347187</v>
      </c>
      <c r="M84" s="859"/>
      <c r="N84" s="51"/>
    </row>
    <row r="85" spans="1:14" ht="15.75" thickBot="1">
      <c r="B85" s="91" t="s">
        <v>974</v>
      </c>
      <c r="C85" s="92"/>
      <c r="D85" s="92"/>
      <c r="E85" s="92"/>
      <c r="F85" s="92"/>
      <c r="G85" s="92"/>
      <c r="H85" s="92"/>
      <c r="I85" s="93"/>
      <c r="J85" s="94"/>
      <c r="K85" s="305">
        <v>0.05</v>
      </c>
      <c r="L85" s="860">
        <f>N78*K85</f>
        <v>308.04283882347187</v>
      </c>
      <c r="M85" s="861"/>
      <c r="N85" s="51"/>
    </row>
    <row r="86" spans="1:14" ht="15.75" thickBot="1">
      <c r="B86" s="824" t="s">
        <v>953</v>
      </c>
      <c r="C86" s="825"/>
      <c r="D86" s="825"/>
      <c r="E86" s="825"/>
      <c r="F86" s="825"/>
      <c r="G86" s="825"/>
      <c r="H86" s="825"/>
      <c r="I86" s="825"/>
      <c r="J86" s="825"/>
      <c r="K86" s="825"/>
      <c r="L86" s="825"/>
      <c r="M86" s="826"/>
      <c r="N86" s="52">
        <f>L83+L84+L85</f>
        <v>1848.2570329408311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8009.113809410268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3850.5354852933983</v>
      </c>
      <c r="N48" s="272">
        <f>K48*M48</f>
        <v>3850.5354852933983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3850.5354852933983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3850.5354852933983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770.10709705867976</v>
      </c>
      <c r="M83" s="859"/>
      <c r="N83" s="51"/>
    </row>
    <row r="84" spans="1:14">
      <c r="B84" s="89" t="s">
        <v>973</v>
      </c>
      <c r="C84" s="90"/>
      <c r="D84" s="90"/>
      <c r="E84" s="90"/>
      <c r="F84" s="90"/>
      <c r="G84" s="90"/>
      <c r="H84" s="90"/>
      <c r="I84" s="87"/>
      <c r="J84" s="88"/>
      <c r="K84" s="304">
        <v>0.05</v>
      </c>
      <c r="L84" s="858">
        <f>N78*K84</f>
        <v>192.52677426466994</v>
      </c>
      <c r="M84" s="859"/>
      <c r="N84" s="51"/>
    </row>
    <row r="85" spans="1:14" ht="15.75" thickBot="1">
      <c r="B85" s="91" t="s">
        <v>974</v>
      </c>
      <c r="C85" s="92"/>
      <c r="D85" s="92"/>
      <c r="E85" s="92"/>
      <c r="F85" s="92"/>
      <c r="G85" s="92"/>
      <c r="H85" s="92"/>
      <c r="I85" s="93"/>
      <c r="J85" s="94"/>
      <c r="K85" s="305">
        <v>0.05</v>
      </c>
      <c r="L85" s="860">
        <f>N78*K85</f>
        <v>192.52677426466994</v>
      </c>
      <c r="M85" s="861"/>
      <c r="N85" s="51"/>
    </row>
    <row r="86" spans="1:14" ht="15.75" thickBot="1">
      <c r="B86" s="824" t="s">
        <v>953</v>
      </c>
      <c r="C86" s="825"/>
      <c r="D86" s="825"/>
      <c r="E86" s="825"/>
      <c r="F86" s="825"/>
      <c r="G86" s="825"/>
      <c r="H86" s="825"/>
      <c r="I86" s="825"/>
      <c r="J86" s="825"/>
      <c r="K86" s="825"/>
      <c r="L86" s="825"/>
      <c r="M86" s="826"/>
      <c r="N86" s="52">
        <f>L83+L84+L85</f>
        <v>1155.1606455880196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5005.696130881418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ht="18.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49.847075675028812</v>
      </c>
      <c r="N48" s="272">
        <f>K48*M48</f>
        <v>49.847075675028812</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3850.5354852933983</v>
      </c>
      <c r="N49" s="272">
        <f>K49*M49</f>
        <v>1386.1927747056234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1436.0398503806523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0" t="s">
        <v>963</v>
      </c>
      <c r="C68" s="851"/>
      <c r="D68" s="851"/>
      <c r="E68" s="851"/>
      <c r="F68" s="851"/>
      <c r="G68" s="851"/>
      <c r="H68" s="851"/>
      <c r="I68" s="73" t="s">
        <v>964</v>
      </c>
      <c r="J68" s="75" t="s">
        <v>1410</v>
      </c>
      <c r="K68" s="74" t="s">
        <v>966</v>
      </c>
      <c r="L68" s="852" t="s">
        <v>950</v>
      </c>
      <c r="M68" s="853"/>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1"/>
      <c r="C74" s="812"/>
      <c r="D74" s="812"/>
      <c r="E74" s="812"/>
      <c r="F74" s="812"/>
      <c r="G74" s="812"/>
      <c r="H74" s="812"/>
      <c r="I74" s="126"/>
      <c r="J74" s="126"/>
      <c r="K74" s="126"/>
      <c r="L74" s="912"/>
      <c r="M74" s="912"/>
      <c r="N74" s="45"/>
    </row>
    <row r="75" spans="2:15" ht="15.75" thickBot="1">
      <c r="B75" s="824" t="s">
        <v>953</v>
      </c>
      <c r="C75" s="825"/>
      <c r="D75" s="825"/>
      <c r="E75" s="825"/>
      <c r="F75" s="825"/>
      <c r="G75" s="825"/>
      <c r="H75" s="825"/>
      <c r="I75" s="831"/>
      <c r="J75" s="831"/>
      <c r="K75" s="831"/>
      <c r="L75" s="831"/>
      <c r="M75" s="832"/>
      <c r="N75" s="301"/>
    </row>
    <row r="76" spans="2:15" ht="15.75" thickBot="1">
      <c r="B76" s="33"/>
      <c r="C76" s="34"/>
      <c r="D76" s="34"/>
      <c r="E76" s="34"/>
      <c r="F76" s="34"/>
      <c r="G76" s="34"/>
      <c r="H76" s="34"/>
      <c r="I76" s="34"/>
      <c r="J76" s="34"/>
      <c r="K76" s="34"/>
      <c r="L76" s="34"/>
      <c r="M76" s="34"/>
      <c r="N76" s="35"/>
    </row>
    <row r="77" spans="2:15" ht="15.75" thickBot="1">
      <c r="B77" s="824" t="s">
        <v>967</v>
      </c>
      <c r="C77" s="825"/>
      <c r="D77" s="825"/>
      <c r="E77" s="825"/>
      <c r="F77" s="825"/>
      <c r="G77" s="825"/>
      <c r="H77" s="825"/>
      <c r="I77" s="825"/>
      <c r="J77" s="825"/>
      <c r="K77" s="825"/>
      <c r="L77" s="825"/>
      <c r="M77" s="826"/>
      <c r="N77" s="99">
        <f>N43+N53+N64+N75</f>
        <v>1436.0398503806523</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287.20797007613049</v>
      </c>
      <c r="M82" s="859"/>
      <c r="N82" s="51"/>
    </row>
    <row r="83" spans="1:14">
      <c r="B83" s="89" t="s">
        <v>973</v>
      </c>
      <c r="C83" s="90"/>
      <c r="D83" s="90"/>
      <c r="E83" s="90"/>
      <c r="F83" s="90"/>
      <c r="G83" s="90"/>
      <c r="H83" s="90"/>
      <c r="I83" s="87"/>
      <c r="J83" s="88"/>
      <c r="K83" s="304">
        <v>0.05</v>
      </c>
      <c r="L83" s="858">
        <f>N77*K83</f>
        <v>71.801992519032623</v>
      </c>
      <c r="M83" s="859"/>
      <c r="N83" s="51"/>
    </row>
    <row r="84" spans="1:14" ht="15.75" thickBot="1">
      <c r="B84" s="91" t="s">
        <v>974</v>
      </c>
      <c r="C84" s="92"/>
      <c r="D84" s="92"/>
      <c r="E84" s="92"/>
      <c r="F84" s="92"/>
      <c r="G84" s="92"/>
      <c r="H84" s="92"/>
      <c r="I84" s="93"/>
      <c r="J84" s="94"/>
      <c r="K84" s="305">
        <v>0.05</v>
      </c>
      <c r="L84" s="860">
        <f>N77*K84</f>
        <v>71.801992519032623</v>
      </c>
      <c r="M84" s="861"/>
      <c r="N84" s="51"/>
    </row>
    <row r="85" spans="1:14" ht="15.75" thickBot="1">
      <c r="B85" s="824" t="s">
        <v>953</v>
      </c>
      <c r="C85" s="825"/>
      <c r="D85" s="825"/>
      <c r="E85" s="825"/>
      <c r="F85" s="825"/>
      <c r="G85" s="825"/>
      <c r="H85" s="825"/>
      <c r="I85" s="825"/>
      <c r="J85" s="825"/>
      <c r="K85" s="825"/>
      <c r="L85" s="825"/>
      <c r="M85" s="826"/>
      <c r="N85" s="52">
        <f>L82+L83+L84</f>
        <v>430.81195511419577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1866.8518054948481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45</v>
      </c>
      <c r="N37" s="272">
        <f>K37/M37</f>
        <v>4173.1782968380676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7926.5679830142972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39953.762945633789</v>
      </c>
      <c r="N48" s="272">
        <f>K48*M48</f>
        <v>49942.203682042236</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49.847075675028812</v>
      </c>
      <c r="N49" s="272">
        <f>K49*M49</f>
        <v>1246.1768918757202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51188.380573917959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8">
        <f>VLOOKUP(A59,TRANSPORTE!A5:D123,4,FALSE)</f>
        <v>1238.2250870159367</v>
      </c>
      <c r="M59" s="829"/>
      <c r="N59" s="287">
        <f>K59*L59</f>
        <v>1547.7813587699209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1547.7813587699209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61306.80556463109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12261.361112926219</v>
      </c>
      <c r="M83" s="859"/>
      <c r="N83" s="51"/>
    </row>
    <row r="84" spans="1:14">
      <c r="B84" s="89" t="s">
        <v>973</v>
      </c>
      <c r="C84" s="90"/>
      <c r="D84" s="90"/>
      <c r="E84" s="90"/>
      <c r="F84" s="90"/>
      <c r="G84" s="90"/>
      <c r="H84" s="90"/>
      <c r="I84" s="87"/>
      <c r="J84" s="88"/>
      <c r="K84" s="304">
        <v>0.05</v>
      </c>
      <c r="L84" s="858">
        <f>N78*K84</f>
        <v>3065.3402782315547</v>
      </c>
      <c r="M84" s="859"/>
      <c r="N84" s="51"/>
    </row>
    <row r="85" spans="1:14" ht="15.75" thickBot="1">
      <c r="B85" s="91" t="s">
        <v>974</v>
      </c>
      <c r="C85" s="92"/>
      <c r="D85" s="92"/>
      <c r="E85" s="92"/>
      <c r="F85" s="92"/>
      <c r="G85" s="92"/>
      <c r="H85" s="92"/>
      <c r="I85" s="93"/>
      <c r="J85" s="94"/>
      <c r="K85" s="305">
        <v>0.05</v>
      </c>
      <c r="L85" s="860">
        <f>N78*K85</f>
        <v>3065.3402782315547</v>
      </c>
      <c r="M85" s="861"/>
      <c r="N85" s="51"/>
    </row>
    <row r="86" spans="1:14" ht="15.75" thickBot="1">
      <c r="B86" s="824" t="s">
        <v>953</v>
      </c>
      <c r="C86" s="825"/>
      <c r="D86" s="825"/>
      <c r="E86" s="825"/>
      <c r="F86" s="825"/>
      <c r="G86" s="825"/>
      <c r="H86" s="825"/>
      <c r="I86" s="825"/>
      <c r="J86" s="825"/>
      <c r="K86" s="825"/>
      <c r="L86" s="825"/>
      <c r="M86" s="826"/>
      <c r="N86" s="52">
        <f>L83+L84+L85</f>
        <v>18392.041669389328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79698.847234020417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45</v>
      </c>
      <c r="N37" s="272">
        <f>K37/M37</f>
        <v>4173.1782968380676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7926.5679830142972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48674.971791280877</v>
      </c>
      <c r="N48" s="272">
        <f>K48*M48</f>
        <v>63277.463328665144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64473.793144865835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74654.129389929745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14930.82587798595</v>
      </c>
      <c r="M83" s="859"/>
      <c r="N83" s="51"/>
    </row>
    <row r="84" spans="1:14">
      <c r="B84" s="89" t="s">
        <v>973</v>
      </c>
      <c r="C84" s="90"/>
      <c r="D84" s="90"/>
      <c r="E84" s="90"/>
      <c r="F84" s="90"/>
      <c r="G84" s="90"/>
      <c r="H84" s="90"/>
      <c r="I84" s="87"/>
      <c r="J84" s="88"/>
      <c r="K84" s="304">
        <v>0.05</v>
      </c>
      <c r="L84" s="858">
        <f>N78*K84</f>
        <v>3732.7064694964874</v>
      </c>
      <c r="M84" s="859"/>
      <c r="N84" s="51"/>
    </row>
    <row r="85" spans="1:14" ht="15.75" thickBot="1">
      <c r="B85" s="91" t="s">
        <v>974</v>
      </c>
      <c r="C85" s="92"/>
      <c r="D85" s="92"/>
      <c r="E85" s="92"/>
      <c r="F85" s="92"/>
      <c r="G85" s="92"/>
      <c r="H85" s="92"/>
      <c r="I85" s="93"/>
      <c r="J85" s="94"/>
      <c r="K85" s="305">
        <v>0.05</v>
      </c>
      <c r="L85" s="860">
        <f>N78*K85</f>
        <v>3732.7064694964874</v>
      </c>
      <c r="M85" s="861"/>
      <c r="N85" s="51"/>
    </row>
    <row r="86" spans="1:14" ht="15.75" thickBot="1">
      <c r="B86" s="824" t="s">
        <v>953</v>
      </c>
      <c r="C86" s="825"/>
      <c r="D86" s="825"/>
      <c r="E86" s="825"/>
      <c r="F86" s="825"/>
      <c r="G86" s="825"/>
      <c r="H86" s="825"/>
      <c r="I86" s="825"/>
      <c r="J86" s="825"/>
      <c r="K86" s="825"/>
      <c r="L86" s="825"/>
      <c r="M86" s="826"/>
      <c r="N86" s="52">
        <f>L83+L84+L85</f>
        <v>22396.238816978923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97050.368206908664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45</v>
      </c>
      <c r="N37" s="272">
        <f>K37/M37</f>
        <v>4173.1782968380676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7926.5679830142972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47398.353937160864</v>
      </c>
      <c r="N48" s="272">
        <f>K48*M48</f>
        <v>61617.860118309123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62814.189934509814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72994.526179573731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14598.905235914746</v>
      </c>
      <c r="M83" s="859"/>
      <c r="N83" s="51"/>
    </row>
    <row r="84" spans="1:14">
      <c r="B84" s="89" t="s">
        <v>973</v>
      </c>
      <c r="C84" s="90"/>
      <c r="D84" s="90"/>
      <c r="E84" s="90"/>
      <c r="F84" s="90"/>
      <c r="G84" s="90"/>
      <c r="H84" s="90"/>
      <c r="I84" s="87"/>
      <c r="J84" s="88"/>
      <c r="K84" s="304">
        <v>0.05</v>
      </c>
      <c r="L84" s="858">
        <f>N78*K84</f>
        <v>3649.7263089786866</v>
      </c>
      <c r="M84" s="859"/>
      <c r="N84" s="51"/>
    </row>
    <row r="85" spans="1:14" ht="15.75" thickBot="1">
      <c r="B85" s="91" t="s">
        <v>974</v>
      </c>
      <c r="C85" s="92"/>
      <c r="D85" s="92"/>
      <c r="E85" s="92"/>
      <c r="F85" s="92"/>
      <c r="G85" s="92"/>
      <c r="H85" s="92"/>
      <c r="I85" s="93"/>
      <c r="J85" s="94"/>
      <c r="K85" s="305">
        <v>0.05</v>
      </c>
      <c r="L85" s="860">
        <f>N78*K85</f>
        <v>3649.7263089786866</v>
      </c>
      <c r="M85" s="861"/>
      <c r="N85" s="51"/>
    </row>
    <row r="86" spans="1:14" ht="15.75" thickBot="1">
      <c r="B86" s="824" t="s">
        <v>953</v>
      </c>
      <c r="C86" s="825"/>
      <c r="D86" s="825"/>
      <c r="E86" s="825"/>
      <c r="F86" s="825"/>
      <c r="G86" s="825"/>
      <c r="H86" s="825"/>
      <c r="I86" s="825"/>
      <c r="J86" s="825"/>
      <c r="K86" s="825"/>
      <c r="L86" s="825"/>
      <c r="M86" s="826"/>
      <c r="N86" s="52">
        <f>L83+L84+L85</f>
        <v>21898.357853872119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94892.884033445851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45</v>
      </c>
      <c r="N37" s="272">
        <f>K37/M37</f>
        <v>4173.1782968380676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7926.5679830142972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58608.187164237876</v>
      </c>
      <c r="N48" s="272">
        <f>K48*M48</f>
        <v>76190.643313509237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77386.973129709935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87567.309374773846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17513.46187495477</v>
      </c>
      <c r="M83" s="859"/>
      <c r="N83" s="51"/>
    </row>
    <row r="84" spans="1:14">
      <c r="B84" s="89" t="s">
        <v>973</v>
      </c>
      <c r="C84" s="90"/>
      <c r="D84" s="90"/>
      <c r="E84" s="90"/>
      <c r="F84" s="90"/>
      <c r="G84" s="90"/>
      <c r="H84" s="90"/>
      <c r="I84" s="87"/>
      <c r="J84" s="88"/>
      <c r="K84" s="304">
        <v>0.05</v>
      </c>
      <c r="L84" s="858">
        <f>N78*K84</f>
        <v>4378.3654687386925</v>
      </c>
      <c r="M84" s="859"/>
      <c r="N84" s="51"/>
    </row>
    <row r="85" spans="1:14" ht="15.75" thickBot="1">
      <c r="B85" s="91" t="s">
        <v>974</v>
      </c>
      <c r="C85" s="92"/>
      <c r="D85" s="92"/>
      <c r="E85" s="92"/>
      <c r="F85" s="92"/>
      <c r="G85" s="92"/>
      <c r="H85" s="92"/>
      <c r="I85" s="93"/>
      <c r="J85" s="94"/>
      <c r="K85" s="305">
        <v>0.05</v>
      </c>
      <c r="L85" s="860">
        <f>N78*K85</f>
        <v>4378.3654687386925</v>
      </c>
      <c r="M85" s="861"/>
      <c r="N85" s="51"/>
    </row>
    <row r="86" spans="1:14" ht="15.75" thickBot="1">
      <c r="B86" s="824" t="s">
        <v>953</v>
      </c>
      <c r="C86" s="825"/>
      <c r="D86" s="825"/>
      <c r="E86" s="825"/>
      <c r="F86" s="825"/>
      <c r="G86" s="825"/>
      <c r="H86" s="825"/>
      <c r="I86" s="825"/>
      <c r="J86" s="825"/>
      <c r="K86" s="825"/>
      <c r="L86" s="825"/>
      <c r="M86" s="826"/>
      <c r="N86" s="52">
        <f>L83+L84+L85</f>
        <v>26270.192812432153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113837.502187206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13429.384809882971</v>
      </c>
      <c r="L36" s="270"/>
      <c r="M36" s="271">
        <v>2.5</v>
      </c>
      <c r="N36" s="272">
        <f>K36/M36</f>
        <v>5371.7539239531889</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403"/>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6264.3744829892084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48674.971791280877</v>
      </c>
      <c r="N48" s="272">
        <f>K48*M48</f>
        <v>63277.463328665144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64473.793144865835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90200.271421696147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18040.054284339229</v>
      </c>
      <c r="M83" s="859"/>
      <c r="N83" s="51"/>
    </row>
    <row r="84" spans="1:14">
      <c r="B84" s="89" t="s">
        <v>973</v>
      </c>
      <c r="C84" s="90"/>
      <c r="D84" s="90"/>
      <c r="E84" s="90"/>
      <c r="F84" s="90"/>
      <c r="G84" s="90"/>
      <c r="H84" s="90"/>
      <c r="I84" s="87"/>
      <c r="J84" s="88"/>
      <c r="K84" s="304">
        <v>0.05</v>
      </c>
      <c r="L84" s="858">
        <f>N78*K84</f>
        <v>4510.0135710848072</v>
      </c>
      <c r="M84" s="859"/>
      <c r="N84" s="51"/>
    </row>
    <row r="85" spans="1:14" ht="15.75" thickBot="1">
      <c r="B85" s="91" t="s">
        <v>974</v>
      </c>
      <c r="C85" s="92"/>
      <c r="D85" s="92"/>
      <c r="E85" s="92"/>
      <c r="F85" s="92"/>
      <c r="G85" s="92"/>
      <c r="H85" s="92"/>
      <c r="I85" s="93"/>
      <c r="J85" s="94"/>
      <c r="K85" s="305">
        <v>0.05</v>
      </c>
      <c r="L85" s="860">
        <f>N78*K85</f>
        <v>4510.0135710848072</v>
      </c>
      <c r="M85" s="861"/>
      <c r="N85" s="51"/>
    </row>
    <row r="86" spans="1:14" ht="15.75" thickBot="1">
      <c r="B86" s="824" t="s">
        <v>953</v>
      </c>
      <c r="C86" s="825"/>
      <c r="D86" s="825"/>
      <c r="E86" s="825"/>
      <c r="F86" s="825"/>
      <c r="G86" s="825"/>
      <c r="H86" s="825"/>
      <c r="I86" s="825"/>
      <c r="J86" s="825"/>
      <c r="K86" s="825"/>
      <c r="L86" s="825"/>
      <c r="M86" s="826"/>
      <c r="N86" s="52">
        <f>L83+L84+L85</f>
        <v>27060.081426508845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117260.35284820499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13429.384809882971</v>
      </c>
      <c r="L36" s="270"/>
      <c r="M36" s="271">
        <v>2.5</v>
      </c>
      <c r="N36" s="272">
        <f>K36/M36</f>
        <v>5371.7539239531889</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6264.3744829892084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47398.353937160864</v>
      </c>
      <c r="N48" s="272">
        <f>K48*M48</f>
        <v>61617.860118309123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62814.189934509814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88540.668211340118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17708.133642268025</v>
      </c>
      <c r="M83" s="859"/>
      <c r="N83" s="51"/>
    </row>
    <row r="84" spans="1:14">
      <c r="B84" s="89" t="s">
        <v>973</v>
      </c>
      <c r="C84" s="90"/>
      <c r="D84" s="90"/>
      <c r="E84" s="90"/>
      <c r="F84" s="90"/>
      <c r="G84" s="90"/>
      <c r="H84" s="90"/>
      <c r="I84" s="87"/>
      <c r="J84" s="88"/>
      <c r="K84" s="304">
        <v>0.05</v>
      </c>
      <c r="L84" s="858">
        <f>N78*K84</f>
        <v>4427.0334105670063</v>
      </c>
      <c r="M84" s="859"/>
      <c r="N84" s="51"/>
    </row>
    <row r="85" spans="1:14" ht="15.75" thickBot="1">
      <c r="B85" s="91" t="s">
        <v>974</v>
      </c>
      <c r="C85" s="92"/>
      <c r="D85" s="92"/>
      <c r="E85" s="92"/>
      <c r="F85" s="92"/>
      <c r="G85" s="92"/>
      <c r="H85" s="92"/>
      <c r="I85" s="93"/>
      <c r="J85" s="94"/>
      <c r="K85" s="305">
        <v>0.05</v>
      </c>
      <c r="L85" s="860">
        <f>N78*K85</f>
        <v>4427.0334105670063</v>
      </c>
      <c r="M85" s="861"/>
      <c r="N85" s="51"/>
    </row>
    <row r="86" spans="1:14" ht="15.75" thickBot="1">
      <c r="B86" s="824" t="s">
        <v>953</v>
      </c>
      <c r="C86" s="825"/>
      <c r="D86" s="825"/>
      <c r="E86" s="825"/>
      <c r="F86" s="825"/>
      <c r="G86" s="825"/>
      <c r="H86" s="825"/>
      <c r="I86" s="825"/>
      <c r="J86" s="825"/>
      <c r="K86" s="825"/>
      <c r="L86" s="825"/>
      <c r="M86" s="826"/>
      <c r="N86" s="52">
        <f>L83+L84+L85</f>
        <v>26562.200463402034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115102.86867474215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13429.384809882971</v>
      </c>
      <c r="L36" s="270"/>
      <c r="M36" s="271">
        <v>2.5</v>
      </c>
      <c r="N36" s="272">
        <f>K36/M36</f>
        <v>5371.7539239531889</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6264.3744829892084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58608.187164237876</v>
      </c>
      <c r="N48" s="272">
        <f>K48*M48</f>
        <v>76190.643313509237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77386.973129709935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103113.45140654026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20622.690281308052</v>
      </c>
      <c r="M83" s="859"/>
      <c r="N83" s="51"/>
    </row>
    <row r="84" spans="1:14">
      <c r="B84" s="89" t="s">
        <v>973</v>
      </c>
      <c r="C84" s="90"/>
      <c r="D84" s="90"/>
      <c r="E84" s="90"/>
      <c r="F84" s="90"/>
      <c r="G84" s="90"/>
      <c r="H84" s="90"/>
      <c r="I84" s="87"/>
      <c r="J84" s="88"/>
      <c r="K84" s="304">
        <v>0.05</v>
      </c>
      <c r="L84" s="858">
        <f>N78*K84</f>
        <v>5155.6725703270131</v>
      </c>
      <c r="M84" s="859"/>
      <c r="N84" s="51"/>
    </row>
    <row r="85" spans="1:14" ht="15.75" thickBot="1">
      <c r="B85" s="91" t="s">
        <v>974</v>
      </c>
      <c r="C85" s="92"/>
      <c r="D85" s="92"/>
      <c r="E85" s="92"/>
      <c r="F85" s="92"/>
      <c r="G85" s="92"/>
      <c r="H85" s="92"/>
      <c r="I85" s="93"/>
      <c r="J85" s="94"/>
      <c r="K85" s="305">
        <v>0.05</v>
      </c>
      <c r="L85" s="860">
        <f>N78*K85</f>
        <v>5155.6725703270131</v>
      </c>
      <c r="M85" s="861"/>
      <c r="N85" s="51"/>
    </row>
    <row r="86" spans="1:14" ht="15.75" thickBot="1">
      <c r="B86" s="824" t="s">
        <v>953</v>
      </c>
      <c r="C86" s="825"/>
      <c r="D86" s="825"/>
      <c r="E86" s="825"/>
      <c r="F86" s="825"/>
      <c r="G86" s="825"/>
      <c r="H86" s="825"/>
      <c r="I86" s="825"/>
      <c r="J86" s="825"/>
      <c r="K86" s="825"/>
      <c r="L86" s="825"/>
      <c r="M86" s="826"/>
      <c r="N86" s="52">
        <f>L83+L84+L85</f>
        <v>30934.035421962079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134047.48682850233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45</v>
      </c>
      <c r="N37" s="272">
        <f>K37/M37</f>
        <v>4173.1782968380676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7926.5679830142972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80342.831651360961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90523.167896424871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18104.633579284975</v>
      </c>
      <c r="M83" s="859"/>
      <c r="N83" s="51"/>
    </row>
    <row r="84" spans="1:14">
      <c r="B84" s="89" t="s">
        <v>973</v>
      </c>
      <c r="C84" s="90"/>
      <c r="D84" s="90"/>
      <c r="E84" s="90"/>
      <c r="F84" s="90"/>
      <c r="G84" s="90"/>
      <c r="H84" s="90"/>
      <c r="I84" s="87"/>
      <c r="J84" s="88"/>
      <c r="K84" s="304">
        <v>0.05</v>
      </c>
      <c r="L84" s="858">
        <f>N78*K84</f>
        <v>4526.1583948212437</v>
      </c>
      <c r="M84" s="859"/>
      <c r="N84" s="51"/>
    </row>
    <row r="85" spans="1:14" ht="15.75" thickBot="1">
      <c r="B85" s="91" t="s">
        <v>974</v>
      </c>
      <c r="C85" s="92"/>
      <c r="D85" s="92"/>
      <c r="E85" s="92"/>
      <c r="F85" s="92"/>
      <c r="G85" s="92"/>
      <c r="H85" s="92"/>
      <c r="I85" s="93"/>
      <c r="J85" s="94"/>
      <c r="K85" s="305">
        <v>0.05</v>
      </c>
      <c r="L85" s="860">
        <f>N78*K85</f>
        <v>4526.1583948212437</v>
      </c>
      <c r="M85" s="861"/>
      <c r="N85" s="51"/>
    </row>
    <row r="86" spans="1:14" ht="15.75" thickBot="1">
      <c r="B86" s="824" t="s">
        <v>953</v>
      </c>
      <c r="C86" s="825"/>
      <c r="D86" s="825"/>
      <c r="E86" s="825"/>
      <c r="F86" s="825"/>
      <c r="G86" s="825"/>
      <c r="H86" s="825"/>
      <c r="I86" s="825"/>
      <c r="J86" s="825"/>
      <c r="K86" s="825"/>
      <c r="L86" s="825"/>
      <c r="M86" s="826"/>
      <c r="N86" s="52">
        <f>L83+L84+L85</f>
        <v>27156.950368927461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117680.11826535233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45</v>
      </c>
      <c r="N37" s="272">
        <f>K37/M37</f>
        <v>4173.1782968380676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7926.5679830142972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80342.831651360961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90523.167896424871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18104.633579284975</v>
      </c>
      <c r="M83" s="859"/>
      <c r="N83" s="51"/>
    </row>
    <row r="84" spans="1:14">
      <c r="B84" s="89" t="s">
        <v>973</v>
      </c>
      <c r="C84" s="90"/>
      <c r="D84" s="90"/>
      <c r="E84" s="90"/>
      <c r="F84" s="90"/>
      <c r="G84" s="90"/>
      <c r="H84" s="90"/>
      <c r="I84" s="87"/>
      <c r="J84" s="88"/>
      <c r="K84" s="304">
        <v>0.05</v>
      </c>
      <c r="L84" s="858">
        <f>N78*K84</f>
        <v>4526.1583948212437</v>
      </c>
      <c r="M84" s="859"/>
      <c r="N84" s="51"/>
    </row>
    <row r="85" spans="1:14" ht="15.75" thickBot="1">
      <c r="B85" s="91" t="s">
        <v>974</v>
      </c>
      <c r="C85" s="92"/>
      <c r="D85" s="92"/>
      <c r="E85" s="92"/>
      <c r="F85" s="92"/>
      <c r="G85" s="92"/>
      <c r="H85" s="92"/>
      <c r="I85" s="93"/>
      <c r="J85" s="94"/>
      <c r="K85" s="305">
        <v>0.05</v>
      </c>
      <c r="L85" s="860">
        <f>N78*K85</f>
        <v>4526.1583948212437</v>
      </c>
      <c r="M85" s="861"/>
      <c r="N85" s="51"/>
    </row>
    <row r="86" spans="1:14" ht="15.75" thickBot="1">
      <c r="B86" s="824" t="s">
        <v>953</v>
      </c>
      <c r="C86" s="825"/>
      <c r="D86" s="825"/>
      <c r="E86" s="825"/>
      <c r="F86" s="825"/>
      <c r="G86" s="825"/>
      <c r="H86" s="825"/>
      <c r="I86" s="825"/>
      <c r="J86" s="825"/>
      <c r="K86" s="825"/>
      <c r="L86" s="825"/>
      <c r="M86" s="826"/>
      <c r="N86" s="52">
        <f>L83+L84+L85</f>
        <v>27156.950368927461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117680.11826535233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187793.02335771304</v>
      </c>
      <c r="L37" s="270"/>
      <c r="M37" s="271">
        <v>45</v>
      </c>
      <c r="N37" s="272">
        <f>K37/M37</f>
        <v>4173.1782968380676</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7926.5679830142972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80342.831651360961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90523.167896424871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18104.633579284975</v>
      </c>
      <c r="M83" s="859"/>
      <c r="N83" s="51"/>
    </row>
    <row r="84" spans="1:14">
      <c r="B84" s="89" t="s">
        <v>973</v>
      </c>
      <c r="C84" s="90"/>
      <c r="D84" s="90"/>
      <c r="E84" s="90"/>
      <c r="F84" s="90"/>
      <c r="G84" s="90"/>
      <c r="H84" s="90"/>
      <c r="I84" s="87"/>
      <c r="J84" s="88"/>
      <c r="K84" s="304">
        <v>0.05</v>
      </c>
      <c r="L84" s="858">
        <f>N78*K84</f>
        <v>4526.1583948212437</v>
      </c>
      <c r="M84" s="859"/>
      <c r="N84" s="51"/>
    </row>
    <row r="85" spans="1:14" ht="15.75" thickBot="1">
      <c r="B85" s="91" t="s">
        <v>974</v>
      </c>
      <c r="C85" s="92"/>
      <c r="D85" s="92"/>
      <c r="E85" s="92"/>
      <c r="F85" s="92"/>
      <c r="G85" s="92"/>
      <c r="H85" s="92"/>
      <c r="I85" s="93"/>
      <c r="J85" s="94"/>
      <c r="K85" s="305">
        <v>0.05</v>
      </c>
      <c r="L85" s="860">
        <f>N78*K85</f>
        <v>4526.1583948212437</v>
      </c>
      <c r="M85" s="861"/>
      <c r="N85" s="51"/>
    </row>
    <row r="86" spans="1:14" ht="15.75" thickBot="1">
      <c r="B86" s="824" t="s">
        <v>953</v>
      </c>
      <c r="C86" s="825"/>
      <c r="D86" s="825"/>
      <c r="E86" s="825"/>
      <c r="F86" s="825"/>
      <c r="G86" s="825"/>
      <c r="H86" s="825"/>
      <c r="I86" s="825"/>
      <c r="J86" s="825"/>
      <c r="K86" s="825"/>
      <c r="L86" s="825"/>
      <c r="M86" s="826"/>
      <c r="N86" s="52">
        <f>L83+L84+L85</f>
        <v>27156.950368927461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117680.11826535233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13429.384809882971</v>
      </c>
      <c r="L36" s="270"/>
      <c r="M36" s="271">
        <v>2.5</v>
      </c>
      <c r="N36" s="272">
        <f>K36/M36</f>
        <v>5371.7539239531889</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6264.3744829892084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80342.831651360961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106069.30992819127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21213.861985638257</v>
      </c>
      <c r="M83" s="859"/>
      <c r="N83" s="51"/>
    </row>
    <row r="84" spans="1:14">
      <c r="B84" s="89" t="s">
        <v>973</v>
      </c>
      <c r="C84" s="90"/>
      <c r="D84" s="90"/>
      <c r="E84" s="90"/>
      <c r="F84" s="90"/>
      <c r="G84" s="90"/>
      <c r="H84" s="90"/>
      <c r="I84" s="87"/>
      <c r="J84" s="88"/>
      <c r="K84" s="304">
        <v>0.05</v>
      </c>
      <c r="L84" s="858">
        <f>N78*K84</f>
        <v>5303.4654964095644</v>
      </c>
      <c r="M84" s="859"/>
      <c r="N84" s="51"/>
    </row>
    <row r="85" spans="1:14" ht="15.75" thickBot="1">
      <c r="B85" s="91" t="s">
        <v>974</v>
      </c>
      <c r="C85" s="92"/>
      <c r="D85" s="92"/>
      <c r="E85" s="92"/>
      <c r="F85" s="92"/>
      <c r="G85" s="92"/>
      <c r="H85" s="92"/>
      <c r="I85" s="93"/>
      <c r="J85" s="94"/>
      <c r="K85" s="305">
        <v>0.05</v>
      </c>
      <c r="L85" s="860">
        <f>N78*K85</f>
        <v>5303.4654964095644</v>
      </c>
      <c r="M85" s="861"/>
      <c r="N85" s="51"/>
    </row>
    <row r="86" spans="1:14" ht="15.75" thickBot="1">
      <c r="B86" s="824" t="s">
        <v>953</v>
      </c>
      <c r="C86" s="825"/>
      <c r="D86" s="825"/>
      <c r="E86" s="825"/>
      <c r="F86" s="825"/>
      <c r="G86" s="825"/>
      <c r="H86" s="825"/>
      <c r="I86" s="825"/>
      <c r="J86" s="825"/>
      <c r="K86" s="825"/>
      <c r="L86" s="825"/>
      <c r="M86" s="826"/>
      <c r="N86" s="52">
        <f>L83+L84+L85</f>
        <v>31820.792978457386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137890.10290664865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13429.384809882971</v>
      </c>
      <c r="L36" s="270"/>
      <c r="M36" s="271">
        <v>2.5</v>
      </c>
      <c r="N36" s="272">
        <f>K36/M36</f>
        <v>5371.7539239531889</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6264.3744829892084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80342.831651360961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106069.30992819127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21213.861985638257</v>
      </c>
      <c r="M83" s="859"/>
      <c r="N83" s="51"/>
    </row>
    <row r="84" spans="1:14">
      <c r="B84" s="89" t="s">
        <v>973</v>
      </c>
      <c r="C84" s="90"/>
      <c r="D84" s="90"/>
      <c r="E84" s="90"/>
      <c r="F84" s="90"/>
      <c r="G84" s="90"/>
      <c r="H84" s="90"/>
      <c r="I84" s="87"/>
      <c r="J84" s="88"/>
      <c r="K84" s="304">
        <v>0.05</v>
      </c>
      <c r="L84" s="858">
        <f>N78*K84</f>
        <v>5303.4654964095644</v>
      </c>
      <c r="M84" s="859"/>
      <c r="N84" s="51"/>
    </row>
    <row r="85" spans="1:14" ht="15.75" thickBot="1">
      <c r="B85" s="91" t="s">
        <v>974</v>
      </c>
      <c r="C85" s="92"/>
      <c r="D85" s="92"/>
      <c r="E85" s="92"/>
      <c r="F85" s="92"/>
      <c r="G85" s="92"/>
      <c r="H85" s="92"/>
      <c r="I85" s="93"/>
      <c r="J85" s="94"/>
      <c r="K85" s="305">
        <v>0.05</v>
      </c>
      <c r="L85" s="860">
        <f>N78*K85</f>
        <v>5303.4654964095644</v>
      </c>
      <c r="M85" s="861"/>
      <c r="N85" s="51"/>
    </row>
    <row r="86" spans="1:14" ht="15.75" thickBot="1">
      <c r="B86" s="824" t="s">
        <v>953</v>
      </c>
      <c r="C86" s="825"/>
      <c r="D86" s="825"/>
      <c r="E86" s="825"/>
      <c r="F86" s="825"/>
      <c r="G86" s="825"/>
      <c r="H86" s="825"/>
      <c r="I86" s="825"/>
      <c r="J86" s="825"/>
      <c r="K86" s="825"/>
      <c r="L86" s="825"/>
      <c r="M86" s="826"/>
      <c r="N86" s="52">
        <f>L83+L84+L85</f>
        <v>31820.792978457386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137890.10290664865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13429.384809882971</v>
      </c>
      <c r="L36" s="270"/>
      <c r="M36" s="271">
        <v>2.5</v>
      </c>
      <c r="N36" s="272">
        <f>K36/M36</f>
        <v>5371.7539239531889</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6264.3744829892084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49.847075675028812</v>
      </c>
      <c r="N49" s="272">
        <f>K49*M49</f>
        <v>1196.3298162006915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80342.831651360961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17852.411180720395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106069.30992819127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21213.861985638257</v>
      </c>
      <c r="M83" s="859"/>
      <c r="N83" s="51"/>
    </row>
    <row r="84" spans="1:14">
      <c r="B84" s="89" t="s">
        <v>973</v>
      </c>
      <c r="C84" s="90"/>
      <c r="D84" s="90"/>
      <c r="E84" s="90"/>
      <c r="F84" s="90"/>
      <c r="G84" s="90"/>
      <c r="H84" s="90"/>
      <c r="I84" s="87"/>
      <c r="J84" s="88"/>
      <c r="K84" s="304">
        <v>0.05</v>
      </c>
      <c r="L84" s="858">
        <f>N78*K84</f>
        <v>5303.4654964095644</v>
      </c>
      <c r="M84" s="859"/>
      <c r="N84" s="51"/>
    </row>
    <row r="85" spans="1:14" ht="15.75" thickBot="1">
      <c r="B85" s="91" t="s">
        <v>974</v>
      </c>
      <c r="C85" s="92"/>
      <c r="D85" s="92"/>
      <c r="E85" s="92"/>
      <c r="F85" s="92"/>
      <c r="G85" s="92"/>
      <c r="H85" s="92"/>
      <c r="I85" s="93"/>
      <c r="J85" s="94"/>
      <c r="K85" s="305">
        <v>0.05</v>
      </c>
      <c r="L85" s="860">
        <f>N78*K85</f>
        <v>5303.4654964095644</v>
      </c>
      <c r="M85" s="861"/>
      <c r="N85" s="51"/>
    </row>
    <row r="86" spans="1:14" ht="15.75" thickBot="1">
      <c r="B86" s="824" t="s">
        <v>953</v>
      </c>
      <c r="C86" s="825"/>
      <c r="D86" s="825"/>
      <c r="E86" s="825"/>
      <c r="F86" s="825"/>
      <c r="G86" s="825"/>
      <c r="H86" s="825"/>
      <c r="I86" s="825"/>
      <c r="J86" s="825"/>
      <c r="K86" s="825"/>
      <c r="L86" s="825"/>
      <c r="M86" s="826"/>
      <c r="N86" s="52">
        <f>L83+L84+L85</f>
        <v>31820.792978457386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137890.10290664865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30</v>
      </c>
      <c r="N36" s="272">
        <f>K36/M36</f>
        <v>3093.4897258538008</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30</v>
      </c>
      <c r="N37" s="272">
        <f>K37/M37</f>
        <v>4731.2195807175767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30</v>
      </c>
      <c r="N38" s="272">
        <f>K38/M38</f>
        <v>3457.4296936013061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9.6611347339336664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11291.800134906616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60881.924488584817</v>
      </c>
      <c r="N48" s="272">
        <f>K48*M48</f>
        <v>76102.405610731017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76102.405610731017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1238.2250870159367</v>
      </c>
      <c r="M59" s="829"/>
      <c r="N59" s="287">
        <f>K59*L59</f>
        <v>1547.7813587699209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1547.7813587699209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966.11347339336658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89908.100577800928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17981.620115560185</v>
      </c>
      <c r="M83" s="859"/>
      <c r="N83" s="51"/>
    </row>
    <row r="84" spans="1:14">
      <c r="B84" s="89" t="s">
        <v>973</v>
      </c>
      <c r="C84" s="90"/>
      <c r="D84" s="90"/>
      <c r="E84" s="90"/>
      <c r="F84" s="90"/>
      <c r="G84" s="90"/>
      <c r="H84" s="90"/>
      <c r="I84" s="87"/>
      <c r="J84" s="88"/>
      <c r="K84" s="304">
        <v>0.05</v>
      </c>
      <c r="L84" s="858">
        <f>N78*K84</f>
        <v>4495.4050288900462</v>
      </c>
      <c r="M84" s="859"/>
      <c r="N84" s="51"/>
    </row>
    <row r="85" spans="1:14" ht="15.75" thickBot="1">
      <c r="B85" s="91" t="s">
        <v>974</v>
      </c>
      <c r="C85" s="92"/>
      <c r="D85" s="92"/>
      <c r="E85" s="92"/>
      <c r="F85" s="92"/>
      <c r="G85" s="92"/>
      <c r="H85" s="92"/>
      <c r="I85" s="93"/>
      <c r="J85" s="94"/>
      <c r="K85" s="305">
        <v>0.05</v>
      </c>
      <c r="L85" s="860">
        <f>N78*K85</f>
        <v>4495.4050288900462</v>
      </c>
      <c r="M85" s="861"/>
      <c r="N85" s="51"/>
    </row>
    <row r="86" spans="1:14" ht="15.75" thickBot="1">
      <c r="B86" s="824" t="s">
        <v>953</v>
      </c>
      <c r="C86" s="825"/>
      <c r="D86" s="825"/>
      <c r="E86" s="825"/>
      <c r="F86" s="825"/>
      <c r="G86" s="825"/>
      <c r="H86" s="825"/>
      <c r="I86" s="825"/>
      <c r="J86" s="825"/>
      <c r="K86" s="825"/>
      <c r="L86" s="825"/>
      <c r="M86" s="826"/>
      <c r="N86" s="52">
        <f>L83+L84+L85</f>
        <v>26972.430173340279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116880.53075114121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30</v>
      </c>
      <c r="N36" s="272">
        <f>K36/M36</f>
        <v>3093.4897258538008</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30</v>
      </c>
      <c r="N37" s="272">
        <f>K37/M37</f>
        <v>4731.2195807175767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30</v>
      </c>
      <c r="N38" s="272">
        <f>K38/M38</f>
        <v>3457.4296936013061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9.6611347339336664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11291.800134906616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60881.924488584817</v>
      </c>
      <c r="N48" s="272">
        <f>K48*M48</f>
        <v>76102.405610731017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76102.405610731017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1238.2250870159367</v>
      </c>
      <c r="M59" s="829"/>
      <c r="N59" s="287">
        <f>K59*L59</f>
        <v>1547.7813587699209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1547.7813587699209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966.11347339336658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89908.100577800928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17981.620115560185</v>
      </c>
      <c r="M83" s="859"/>
      <c r="N83" s="51"/>
    </row>
    <row r="84" spans="1:14">
      <c r="B84" s="89" t="s">
        <v>973</v>
      </c>
      <c r="C84" s="90"/>
      <c r="D84" s="90"/>
      <c r="E84" s="90"/>
      <c r="F84" s="90"/>
      <c r="G84" s="90"/>
      <c r="H84" s="90"/>
      <c r="I84" s="87"/>
      <c r="J84" s="88"/>
      <c r="K84" s="304">
        <v>0.05</v>
      </c>
      <c r="L84" s="858">
        <f>N78*K84</f>
        <v>4495.4050288900462</v>
      </c>
      <c r="M84" s="859"/>
      <c r="N84" s="51"/>
    </row>
    <row r="85" spans="1:14" ht="15.75" thickBot="1">
      <c r="B85" s="91" t="s">
        <v>974</v>
      </c>
      <c r="C85" s="92"/>
      <c r="D85" s="92"/>
      <c r="E85" s="92"/>
      <c r="F85" s="92"/>
      <c r="G85" s="92"/>
      <c r="H85" s="92"/>
      <c r="I85" s="93"/>
      <c r="J85" s="94"/>
      <c r="K85" s="305">
        <v>0.05</v>
      </c>
      <c r="L85" s="860">
        <f>N78*K85</f>
        <v>4495.4050288900462</v>
      </c>
      <c r="M85" s="861"/>
      <c r="N85" s="51"/>
    </row>
    <row r="86" spans="1:14" ht="15.75" thickBot="1">
      <c r="B86" s="824" t="s">
        <v>953</v>
      </c>
      <c r="C86" s="825"/>
      <c r="D86" s="825"/>
      <c r="E86" s="825"/>
      <c r="F86" s="825"/>
      <c r="G86" s="825"/>
      <c r="H86" s="825"/>
      <c r="I86" s="825"/>
      <c r="J86" s="825"/>
      <c r="K86" s="825"/>
      <c r="L86" s="825"/>
      <c r="M86" s="826"/>
      <c r="N86" s="52">
        <f>L83+L84+L85</f>
        <v>26972.430173340279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116880.53075114121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30</v>
      </c>
      <c r="N36" s="272">
        <f>K36/M36</f>
        <v>3093.4897258538008</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30</v>
      </c>
      <c r="N37" s="272">
        <f>K37/M37</f>
        <v>4731.2195807175767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30</v>
      </c>
      <c r="N38" s="272">
        <f>K38/M38</f>
        <v>3457.4296936013061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9.6611347339336664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11291.800134906616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60881.924488584817</v>
      </c>
      <c r="N48" s="272">
        <f>K48*M48</f>
        <v>76102.405610731017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76102.405610731017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1238.2250870159367</v>
      </c>
      <c r="M59" s="829"/>
      <c r="N59" s="287">
        <f>K59*L59</f>
        <v>1547.7813587699209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1547.7813587699209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966.11347339336658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89908.100577800928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17981.620115560185</v>
      </c>
      <c r="M83" s="859"/>
      <c r="N83" s="51"/>
    </row>
    <row r="84" spans="1:14">
      <c r="B84" s="89" t="s">
        <v>973</v>
      </c>
      <c r="C84" s="90"/>
      <c r="D84" s="90"/>
      <c r="E84" s="90"/>
      <c r="F84" s="90"/>
      <c r="G84" s="90"/>
      <c r="H84" s="90"/>
      <c r="I84" s="87"/>
      <c r="J84" s="88"/>
      <c r="K84" s="304">
        <v>0.05</v>
      </c>
      <c r="L84" s="858">
        <f>N78*K84</f>
        <v>4495.4050288900462</v>
      </c>
      <c r="M84" s="859"/>
      <c r="N84" s="51"/>
    </row>
    <row r="85" spans="1:14" ht="15.75" thickBot="1">
      <c r="B85" s="91" t="s">
        <v>974</v>
      </c>
      <c r="C85" s="92"/>
      <c r="D85" s="92"/>
      <c r="E85" s="92"/>
      <c r="F85" s="92"/>
      <c r="G85" s="92"/>
      <c r="H85" s="92"/>
      <c r="I85" s="93"/>
      <c r="J85" s="94"/>
      <c r="K85" s="305">
        <v>0.05</v>
      </c>
      <c r="L85" s="860">
        <f>N78*K85</f>
        <v>4495.4050288900462</v>
      </c>
      <c r="M85" s="861"/>
      <c r="N85" s="51"/>
    </row>
    <row r="86" spans="1:14" ht="15.75" thickBot="1">
      <c r="B86" s="824" t="s">
        <v>953</v>
      </c>
      <c r="C86" s="825"/>
      <c r="D86" s="825"/>
      <c r="E86" s="825"/>
      <c r="F86" s="825"/>
      <c r="G86" s="825"/>
      <c r="H86" s="825"/>
      <c r="I86" s="825"/>
      <c r="J86" s="825"/>
      <c r="K86" s="825"/>
      <c r="L86" s="825"/>
      <c r="M86" s="826"/>
      <c r="N86" s="52">
        <f>L83+L84+L85</f>
        <v>26972.430173340279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116880.53075114121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623.3276208381393</v>
      </c>
      <c r="N49" s="272">
        <f>K49*M49</f>
        <v>56099.48587543254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135245.9877105928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144407.2920459637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28881.458409192739</v>
      </c>
      <c r="M83" s="859"/>
      <c r="N83" s="51"/>
    </row>
    <row r="84" spans="1:14">
      <c r="B84" s="89" t="s">
        <v>973</v>
      </c>
      <c r="C84" s="90"/>
      <c r="D84" s="90"/>
      <c r="E84" s="90"/>
      <c r="F84" s="90"/>
      <c r="G84" s="90"/>
      <c r="H84" s="90"/>
      <c r="I84" s="87"/>
      <c r="J84" s="88"/>
      <c r="K84" s="304">
        <v>0.05</v>
      </c>
      <c r="L84" s="858">
        <f>N78*K84</f>
        <v>7220.3646022981848</v>
      </c>
      <c r="M84" s="859"/>
      <c r="N84" s="51"/>
    </row>
    <row r="85" spans="1:14" ht="15.75" thickBot="1">
      <c r="B85" s="91" t="s">
        <v>974</v>
      </c>
      <c r="C85" s="92"/>
      <c r="D85" s="92"/>
      <c r="E85" s="92"/>
      <c r="F85" s="92"/>
      <c r="G85" s="92"/>
      <c r="H85" s="92"/>
      <c r="I85" s="93"/>
      <c r="J85" s="94"/>
      <c r="K85" s="305">
        <v>0.05</v>
      </c>
      <c r="L85" s="860">
        <f>N78*K85</f>
        <v>7220.3646022981848</v>
      </c>
      <c r="M85" s="861"/>
      <c r="N85" s="51"/>
    </row>
    <row r="86" spans="1:14" ht="15.75" thickBot="1">
      <c r="B86" s="824" t="s">
        <v>953</v>
      </c>
      <c r="C86" s="825"/>
      <c r="D86" s="825"/>
      <c r="E86" s="825"/>
      <c r="F86" s="825"/>
      <c r="G86" s="825"/>
      <c r="H86" s="825"/>
      <c r="I86" s="825"/>
      <c r="J86" s="825"/>
      <c r="K86" s="825"/>
      <c r="L86" s="825"/>
      <c r="M86" s="826"/>
      <c r="N86" s="52">
        <f>L83+L84+L85</f>
        <v>43322.187613789109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187729.4796597528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623.3276208381393</v>
      </c>
      <c r="N49" s="272">
        <f>K49*M49</f>
        <v>56099.48587543254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135245.9877105928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144407.2920459637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28881.458409192739</v>
      </c>
      <c r="M83" s="859"/>
      <c r="N83" s="51"/>
    </row>
    <row r="84" spans="1:14">
      <c r="B84" s="89" t="s">
        <v>973</v>
      </c>
      <c r="C84" s="90"/>
      <c r="D84" s="90"/>
      <c r="E84" s="90"/>
      <c r="F84" s="90"/>
      <c r="G84" s="90"/>
      <c r="H84" s="90"/>
      <c r="I84" s="87"/>
      <c r="J84" s="88"/>
      <c r="K84" s="304">
        <v>0.05</v>
      </c>
      <c r="L84" s="858">
        <f>N78*K84</f>
        <v>7220.3646022981848</v>
      </c>
      <c r="M84" s="859"/>
      <c r="N84" s="51"/>
    </row>
    <row r="85" spans="1:14" ht="15.75" thickBot="1">
      <c r="B85" s="91" t="s">
        <v>974</v>
      </c>
      <c r="C85" s="92"/>
      <c r="D85" s="92"/>
      <c r="E85" s="92"/>
      <c r="F85" s="92"/>
      <c r="G85" s="92"/>
      <c r="H85" s="92"/>
      <c r="I85" s="93"/>
      <c r="J85" s="94"/>
      <c r="K85" s="305">
        <v>0.05</v>
      </c>
      <c r="L85" s="860">
        <f>N78*K85</f>
        <v>7220.3646022981848</v>
      </c>
      <c r="M85" s="861"/>
      <c r="N85" s="51"/>
    </row>
    <row r="86" spans="1:14" ht="15.75" thickBot="1">
      <c r="B86" s="824" t="s">
        <v>953</v>
      </c>
      <c r="C86" s="825"/>
      <c r="D86" s="825"/>
      <c r="E86" s="825"/>
      <c r="F86" s="825"/>
      <c r="G86" s="825"/>
      <c r="H86" s="825"/>
      <c r="I86" s="825"/>
      <c r="J86" s="825"/>
      <c r="K86" s="825"/>
      <c r="L86" s="825"/>
      <c r="M86" s="826"/>
      <c r="N86" s="52">
        <f>L83+L84+L85</f>
        <v>43322.187613789109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187729.4796597528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623.3276208381393</v>
      </c>
      <c r="N49" s="272">
        <f>K49*M49</f>
        <v>56099.48587543254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135245.9877105928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144407.2920459637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28881.458409192739</v>
      </c>
      <c r="M83" s="859"/>
      <c r="N83" s="51"/>
    </row>
    <row r="84" spans="1:14">
      <c r="B84" s="89" t="s">
        <v>973</v>
      </c>
      <c r="C84" s="90"/>
      <c r="D84" s="90"/>
      <c r="E84" s="90"/>
      <c r="F84" s="90"/>
      <c r="G84" s="90"/>
      <c r="H84" s="90"/>
      <c r="I84" s="87"/>
      <c r="J84" s="88"/>
      <c r="K84" s="304">
        <v>0.05</v>
      </c>
      <c r="L84" s="858">
        <f>N78*K84</f>
        <v>7220.3646022981848</v>
      </c>
      <c r="M84" s="859"/>
      <c r="N84" s="51"/>
    </row>
    <row r="85" spans="1:14" ht="15.75" thickBot="1">
      <c r="B85" s="91" t="s">
        <v>974</v>
      </c>
      <c r="C85" s="92"/>
      <c r="D85" s="92"/>
      <c r="E85" s="92"/>
      <c r="F85" s="92"/>
      <c r="G85" s="92"/>
      <c r="H85" s="92"/>
      <c r="I85" s="93"/>
      <c r="J85" s="94"/>
      <c r="K85" s="305">
        <v>0.05</v>
      </c>
      <c r="L85" s="860">
        <f>N78*K85</f>
        <v>7220.3646022981848</v>
      </c>
      <c r="M85" s="861"/>
      <c r="N85" s="51"/>
    </row>
    <row r="86" spans="1:14" ht="15.75" thickBot="1">
      <c r="B86" s="824" t="s">
        <v>953</v>
      </c>
      <c r="C86" s="825"/>
      <c r="D86" s="825"/>
      <c r="E86" s="825"/>
      <c r="F86" s="825"/>
      <c r="G86" s="825"/>
      <c r="H86" s="825"/>
      <c r="I86" s="825"/>
      <c r="J86" s="825"/>
      <c r="K86" s="825"/>
      <c r="L86" s="825"/>
      <c r="M86" s="826"/>
      <c r="N86" s="52">
        <f>L83+L84+L85</f>
        <v>43322.187613789109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187729.4796597528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623.3276208381393</v>
      </c>
      <c r="N49" s="272">
        <f>K49*M49</f>
        <v>56099.48587543254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135245.9877105928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144407.2920459637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28881.458409192739</v>
      </c>
      <c r="M83" s="859"/>
      <c r="N83" s="51"/>
    </row>
    <row r="84" spans="1:14">
      <c r="B84" s="89" t="s">
        <v>973</v>
      </c>
      <c r="C84" s="90"/>
      <c r="D84" s="90"/>
      <c r="E84" s="90"/>
      <c r="F84" s="90"/>
      <c r="G84" s="90"/>
      <c r="H84" s="90"/>
      <c r="I84" s="87"/>
      <c r="J84" s="88"/>
      <c r="K84" s="304">
        <v>0.05</v>
      </c>
      <c r="L84" s="858">
        <f>N78*K84</f>
        <v>7220.3646022981848</v>
      </c>
      <c r="M84" s="859"/>
      <c r="N84" s="51"/>
    </row>
    <row r="85" spans="1:14" ht="15.75" thickBot="1">
      <c r="B85" s="91" t="s">
        <v>974</v>
      </c>
      <c r="C85" s="92"/>
      <c r="D85" s="92"/>
      <c r="E85" s="92"/>
      <c r="F85" s="92"/>
      <c r="G85" s="92"/>
      <c r="H85" s="92"/>
      <c r="I85" s="93"/>
      <c r="J85" s="94"/>
      <c r="K85" s="305">
        <v>0.05</v>
      </c>
      <c r="L85" s="860">
        <f>N78*K85</f>
        <v>7220.3646022981848</v>
      </c>
      <c r="M85" s="861"/>
      <c r="N85" s="51"/>
    </row>
    <row r="86" spans="1:14" ht="15.75" thickBot="1">
      <c r="B86" s="824" t="s">
        <v>953</v>
      </c>
      <c r="C86" s="825"/>
      <c r="D86" s="825"/>
      <c r="E86" s="825"/>
      <c r="F86" s="825"/>
      <c r="G86" s="825"/>
      <c r="H86" s="825"/>
      <c r="I86" s="825"/>
      <c r="J86" s="825"/>
      <c r="K86" s="825"/>
      <c r="L86" s="825"/>
      <c r="M86" s="826"/>
      <c r="N86" s="52">
        <f>L83+L84+L85</f>
        <v>43322.187613789109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187729.4796597528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79146.501835160263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88307.80617053117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17661.561234106233</v>
      </c>
      <c r="M83" s="859"/>
      <c r="N83" s="51"/>
    </row>
    <row r="84" spans="1:14">
      <c r="B84" s="89" t="s">
        <v>973</v>
      </c>
      <c r="C84" s="90"/>
      <c r="D84" s="90"/>
      <c r="E84" s="90"/>
      <c r="F84" s="90"/>
      <c r="G84" s="90"/>
      <c r="H84" s="90"/>
      <c r="I84" s="87"/>
      <c r="J84" s="88"/>
      <c r="K84" s="304">
        <v>0.05</v>
      </c>
      <c r="L84" s="858">
        <f>N78*K84</f>
        <v>4415.3903085265583</v>
      </c>
      <c r="M84" s="859"/>
      <c r="N84" s="51"/>
    </row>
    <row r="85" spans="1:14" ht="15.75" thickBot="1">
      <c r="B85" s="91" t="s">
        <v>974</v>
      </c>
      <c r="C85" s="92"/>
      <c r="D85" s="92"/>
      <c r="E85" s="92"/>
      <c r="F85" s="92"/>
      <c r="G85" s="92"/>
      <c r="H85" s="92"/>
      <c r="I85" s="93"/>
      <c r="J85" s="94"/>
      <c r="K85" s="305">
        <v>0.05</v>
      </c>
      <c r="L85" s="860">
        <f>N78*K85</f>
        <v>4415.3903085265583</v>
      </c>
      <c r="M85" s="861"/>
      <c r="N85" s="51"/>
    </row>
    <row r="86" spans="1:14" ht="15.75" thickBot="1">
      <c r="B86" s="824" t="s">
        <v>953</v>
      </c>
      <c r="C86" s="825"/>
      <c r="D86" s="825"/>
      <c r="E86" s="825"/>
      <c r="F86" s="825"/>
      <c r="G86" s="825"/>
      <c r="H86" s="825"/>
      <c r="I86" s="825"/>
      <c r="J86" s="825"/>
      <c r="K86" s="825"/>
      <c r="L86" s="825"/>
      <c r="M86" s="826"/>
      <c r="N86" s="52">
        <f>L83+L84+L85</f>
        <v>26492.341851159352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114800.14802169052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79146.501835160263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88307.80617053117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17661.561234106233</v>
      </c>
      <c r="M83" s="859"/>
      <c r="N83" s="51"/>
    </row>
    <row r="84" spans="1:14">
      <c r="B84" s="89" t="s">
        <v>973</v>
      </c>
      <c r="C84" s="90"/>
      <c r="D84" s="90"/>
      <c r="E84" s="90"/>
      <c r="F84" s="90"/>
      <c r="G84" s="90"/>
      <c r="H84" s="90"/>
      <c r="I84" s="87"/>
      <c r="J84" s="88"/>
      <c r="K84" s="304">
        <v>0.05</v>
      </c>
      <c r="L84" s="858">
        <f>N78*K84</f>
        <v>4415.3903085265583</v>
      </c>
      <c r="M84" s="859"/>
      <c r="N84" s="51"/>
    </row>
    <row r="85" spans="1:14" ht="15.75" thickBot="1">
      <c r="B85" s="91" t="s">
        <v>974</v>
      </c>
      <c r="C85" s="92"/>
      <c r="D85" s="92"/>
      <c r="E85" s="92"/>
      <c r="F85" s="92"/>
      <c r="G85" s="92"/>
      <c r="H85" s="92"/>
      <c r="I85" s="93"/>
      <c r="J85" s="94"/>
      <c r="K85" s="305">
        <v>0.05</v>
      </c>
      <c r="L85" s="860">
        <f>N78*K85</f>
        <v>4415.3903085265583</v>
      </c>
      <c r="M85" s="861"/>
      <c r="N85" s="51"/>
    </row>
    <row r="86" spans="1:14" ht="15.75" thickBot="1">
      <c r="B86" s="824" t="s">
        <v>953</v>
      </c>
      <c r="C86" s="825"/>
      <c r="D86" s="825"/>
      <c r="E86" s="825"/>
      <c r="F86" s="825"/>
      <c r="G86" s="825"/>
      <c r="H86" s="825"/>
      <c r="I86" s="825"/>
      <c r="J86" s="825"/>
      <c r="K86" s="825"/>
      <c r="L86" s="825"/>
      <c r="M86" s="826"/>
      <c r="N86" s="52">
        <f>L83+L84+L85</f>
        <v>26492.341851159352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114800.14802169052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79146.501835160263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88307.80617053117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17661.561234106233</v>
      </c>
      <c r="M83" s="859"/>
      <c r="N83" s="51"/>
    </row>
    <row r="84" spans="1:14">
      <c r="B84" s="89" t="s">
        <v>973</v>
      </c>
      <c r="C84" s="90"/>
      <c r="D84" s="90"/>
      <c r="E84" s="90"/>
      <c r="F84" s="90"/>
      <c r="G84" s="90"/>
      <c r="H84" s="90"/>
      <c r="I84" s="87"/>
      <c r="J84" s="88"/>
      <c r="K84" s="304">
        <v>0.05</v>
      </c>
      <c r="L84" s="858">
        <f>N78*K84</f>
        <v>4415.3903085265583</v>
      </c>
      <c r="M84" s="859"/>
      <c r="N84" s="51"/>
    </row>
    <row r="85" spans="1:14" ht="15.75" thickBot="1">
      <c r="B85" s="91" t="s">
        <v>974</v>
      </c>
      <c r="C85" s="92"/>
      <c r="D85" s="92"/>
      <c r="E85" s="92"/>
      <c r="F85" s="92"/>
      <c r="G85" s="92"/>
      <c r="H85" s="92"/>
      <c r="I85" s="93"/>
      <c r="J85" s="94"/>
      <c r="K85" s="305">
        <v>0.05</v>
      </c>
      <c r="L85" s="860">
        <f>N78*K85</f>
        <v>4415.3903085265583</v>
      </c>
      <c r="M85" s="861"/>
      <c r="N85" s="51"/>
    </row>
    <row r="86" spans="1:14" ht="15.75" thickBot="1">
      <c r="B86" s="824" t="s">
        <v>953</v>
      </c>
      <c r="C86" s="825"/>
      <c r="D86" s="825"/>
      <c r="E86" s="825"/>
      <c r="F86" s="825"/>
      <c r="G86" s="825"/>
      <c r="H86" s="825"/>
      <c r="I86" s="825"/>
      <c r="J86" s="825"/>
      <c r="K86" s="825"/>
      <c r="L86" s="825"/>
      <c r="M86" s="826"/>
      <c r="N86" s="52">
        <f>L83+L84+L85</f>
        <v>26492.341851159352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114800.14802169052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79146.501835160263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88307.80617053117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17661.561234106233</v>
      </c>
      <c r="M83" s="859"/>
      <c r="N83" s="51"/>
    </row>
    <row r="84" spans="1:14">
      <c r="B84" s="89" t="s">
        <v>973</v>
      </c>
      <c r="C84" s="90"/>
      <c r="D84" s="90"/>
      <c r="E84" s="90"/>
      <c r="F84" s="90"/>
      <c r="G84" s="90"/>
      <c r="H84" s="90"/>
      <c r="I84" s="87"/>
      <c r="J84" s="88"/>
      <c r="K84" s="304">
        <v>0.05</v>
      </c>
      <c r="L84" s="858">
        <f>N78*K84</f>
        <v>4415.3903085265583</v>
      </c>
      <c r="M84" s="859"/>
      <c r="N84" s="51"/>
    </row>
    <row r="85" spans="1:14" ht="15.75" thickBot="1">
      <c r="B85" s="91" t="s">
        <v>974</v>
      </c>
      <c r="C85" s="92"/>
      <c r="D85" s="92"/>
      <c r="E85" s="92"/>
      <c r="F85" s="92"/>
      <c r="G85" s="92"/>
      <c r="H85" s="92"/>
      <c r="I85" s="93"/>
      <c r="J85" s="94"/>
      <c r="K85" s="305">
        <v>0.05</v>
      </c>
      <c r="L85" s="860">
        <f>N78*K85</f>
        <v>4415.3903085265583</v>
      </c>
      <c r="M85" s="861"/>
      <c r="N85" s="51"/>
    </row>
    <row r="86" spans="1:14" ht="15.75" thickBot="1">
      <c r="B86" s="824" t="s">
        <v>953</v>
      </c>
      <c r="C86" s="825"/>
      <c r="D86" s="825"/>
      <c r="E86" s="825"/>
      <c r="F86" s="825"/>
      <c r="G86" s="825"/>
      <c r="H86" s="825"/>
      <c r="I86" s="825"/>
      <c r="J86" s="825"/>
      <c r="K86" s="825"/>
      <c r="L86" s="825"/>
      <c r="M86" s="826"/>
      <c r="N86" s="52">
        <f>L83+L84+L85</f>
        <v>26492.341851159352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114800.14802169052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623.3276208381393</v>
      </c>
      <c r="N48" s="272">
        <f>K48*M48</f>
        <v>623.3276208381393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623.3276208381393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623.3276208381393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124.66552416762786</v>
      </c>
      <c r="M83" s="859"/>
      <c r="N83" s="51"/>
    </row>
    <row r="84" spans="1:14">
      <c r="B84" s="89" t="s">
        <v>973</v>
      </c>
      <c r="C84" s="90"/>
      <c r="D84" s="90"/>
      <c r="E84" s="90"/>
      <c r="F84" s="90"/>
      <c r="G84" s="90"/>
      <c r="H84" s="90"/>
      <c r="I84" s="87"/>
      <c r="J84" s="88"/>
      <c r="K84" s="304">
        <v>0.05</v>
      </c>
      <c r="L84" s="858">
        <f>N78*K84</f>
        <v>31.166381041906966</v>
      </c>
      <c r="M84" s="859"/>
      <c r="N84" s="51"/>
    </row>
    <row r="85" spans="1:14" ht="15.75" thickBot="1">
      <c r="B85" s="91" t="s">
        <v>974</v>
      </c>
      <c r="C85" s="92"/>
      <c r="D85" s="92"/>
      <c r="E85" s="92"/>
      <c r="F85" s="92"/>
      <c r="G85" s="92"/>
      <c r="H85" s="92"/>
      <c r="I85" s="93"/>
      <c r="J85" s="94"/>
      <c r="K85" s="305">
        <v>0.05</v>
      </c>
      <c r="L85" s="860">
        <f>N78*K85</f>
        <v>31.166381041906966</v>
      </c>
      <c r="M85" s="861"/>
      <c r="N85" s="51"/>
    </row>
    <row r="86" spans="1:14" ht="15.75" thickBot="1">
      <c r="B86" s="824" t="s">
        <v>953</v>
      </c>
      <c r="C86" s="825"/>
      <c r="D86" s="825"/>
      <c r="E86" s="825"/>
      <c r="F86" s="825"/>
      <c r="G86" s="825"/>
      <c r="H86" s="825"/>
      <c r="I86" s="825"/>
      <c r="J86" s="825"/>
      <c r="K86" s="825"/>
      <c r="L86" s="825"/>
      <c r="M86" s="826"/>
      <c r="N86" s="52">
        <f>L83+L84+L85</f>
        <v>186.99828625144178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810.32590708958105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623.3276208381393</v>
      </c>
      <c r="N49" s="272">
        <f>K49*M49</f>
        <v>56099.48587543254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135245.9877105928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144407.2920459637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28881.458409192739</v>
      </c>
      <c r="M83" s="859"/>
      <c r="N83" s="51"/>
    </row>
    <row r="84" spans="1:14">
      <c r="B84" s="89" t="s">
        <v>973</v>
      </c>
      <c r="C84" s="90"/>
      <c r="D84" s="90"/>
      <c r="E84" s="90"/>
      <c r="F84" s="90"/>
      <c r="G84" s="90"/>
      <c r="H84" s="90"/>
      <c r="I84" s="87"/>
      <c r="J84" s="88"/>
      <c r="K84" s="304">
        <v>0.05</v>
      </c>
      <c r="L84" s="858">
        <f>N78*K84</f>
        <v>7220.3646022981848</v>
      </c>
      <c r="M84" s="859"/>
      <c r="N84" s="51"/>
    </row>
    <row r="85" spans="1:14" ht="15.75" thickBot="1">
      <c r="B85" s="91" t="s">
        <v>974</v>
      </c>
      <c r="C85" s="92"/>
      <c r="D85" s="92"/>
      <c r="E85" s="92"/>
      <c r="F85" s="92"/>
      <c r="G85" s="92"/>
      <c r="H85" s="92"/>
      <c r="I85" s="93"/>
      <c r="J85" s="94"/>
      <c r="K85" s="305">
        <v>0.05</v>
      </c>
      <c r="L85" s="860">
        <f>N78*K85</f>
        <v>7220.3646022981848</v>
      </c>
      <c r="M85" s="861"/>
      <c r="N85" s="51"/>
    </row>
    <row r="86" spans="1:14" ht="15.75" thickBot="1">
      <c r="B86" s="824" t="s">
        <v>953</v>
      </c>
      <c r="C86" s="825"/>
      <c r="D86" s="825"/>
      <c r="E86" s="825"/>
      <c r="F86" s="825"/>
      <c r="G86" s="825"/>
      <c r="H86" s="825"/>
      <c r="I86" s="825"/>
      <c r="J86" s="825"/>
      <c r="K86" s="825"/>
      <c r="L86" s="825"/>
      <c r="M86" s="826"/>
      <c r="N86" s="52">
        <f>L83+L84+L85</f>
        <v>43322.187613789109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187729.4796597528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623.3276208381393</v>
      </c>
      <c r="N49" s="272">
        <f>K49*M49</f>
        <v>56099.48587543254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135245.9877105928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144407.2920459637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28881.458409192739</v>
      </c>
      <c r="M83" s="859"/>
      <c r="N83" s="51"/>
    </row>
    <row r="84" spans="1:14">
      <c r="B84" s="89" t="s">
        <v>973</v>
      </c>
      <c r="C84" s="90"/>
      <c r="D84" s="90"/>
      <c r="E84" s="90"/>
      <c r="F84" s="90"/>
      <c r="G84" s="90"/>
      <c r="H84" s="90"/>
      <c r="I84" s="87"/>
      <c r="J84" s="88"/>
      <c r="K84" s="304">
        <v>0.05</v>
      </c>
      <c r="L84" s="858">
        <f>N78*K84</f>
        <v>7220.3646022981848</v>
      </c>
      <c r="M84" s="859"/>
      <c r="N84" s="51"/>
    </row>
    <row r="85" spans="1:14" ht="15.75" thickBot="1">
      <c r="B85" s="91" t="s">
        <v>974</v>
      </c>
      <c r="C85" s="92"/>
      <c r="D85" s="92"/>
      <c r="E85" s="92"/>
      <c r="F85" s="92"/>
      <c r="G85" s="92"/>
      <c r="H85" s="92"/>
      <c r="I85" s="93"/>
      <c r="J85" s="94"/>
      <c r="K85" s="305">
        <v>0.05</v>
      </c>
      <c r="L85" s="860">
        <f>N78*K85</f>
        <v>7220.3646022981848</v>
      </c>
      <c r="M85" s="861"/>
      <c r="N85" s="51"/>
    </row>
    <row r="86" spans="1:14" ht="15.75" thickBot="1">
      <c r="B86" s="824" t="s">
        <v>953</v>
      </c>
      <c r="C86" s="825"/>
      <c r="D86" s="825"/>
      <c r="E86" s="825"/>
      <c r="F86" s="825"/>
      <c r="G86" s="825"/>
      <c r="H86" s="825"/>
      <c r="I86" s="825"/>
      <c r="J86" s="825"/>
      <c r="K86" s="825"/>
      <c r="L86" s="825"/>
      <c r="M86" s="826"/>
      <c r="N86" s="52">
        <f>L83+L84+L85</f>
        <v>43322.187613789109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187729.4796597528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79146.501835160263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88307.80617053117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17661.561234106233</v>
      </c>
      <c r="M83" s="859"/>
      <c r="N83" s="51"/>
    </row>
    <row r="84" spans="1:14">
      <c r="B84" s="89" t="s">
        <v>973</v>
      </c>
      <c r="C84" s="90"/>
      <c r="D84" s="90"/>
      <c r="E84" s="90"/>
      <c r="F84" s="90"/>
      <c r="G84" s="90"/>
      <c r="H84" s="90"/>
      <c r="I84" s="87"/>
      <c r="J84" s="88"/>
      <c r="K84" s="304">
        <v>0.05</v>
      </c>
      <c r="L84" s="858">
        <f>N78*K84</f>
        <v>4415.3903085265583</v>
      </c>
      <c r="M84" s="859"/>
      <c r="N84" s="51"/>
    </row>
    <row r="85" spans="1:14" ht="15.75" thickBot="1">
      <c r="B85" s="91" t="s">
        <v>974</v>
      </c>
      <c r="C85" s="92"/>
      <c r="D85" s="92"/>
      <c r="E85" s="92"/>
      <c r="F85" s="92"/>
      <c r="G85" s="92"/>
      <c r="H85" s="92"/>
      <c r="I85" s="93"/>
      <c r="J85" s="94"/>
      <c r="K85" s="305">
        <v>0.05</v>
      </c>
      <c r="L85" s="860">
        <f>N78*K85</f>
        <v>4415.3903085265583</v>
      </c>
      <c r="M85" s="861"/>
      <c r="N85" s="51"/>
    </row>
    <row r="86" spans="1:14" ht="15.75" thickBot="1">
      <c r="B86" s="824" t="s">
        <v>953</v>
      </c>
      <c r="C86" s="825"/>
      <c r="D86" s="825"/>
      <c r="E86" s="825"/>
      <c r="F86" s="825"/>
      <c r="G86" s="825"/>
      <c r="H86" s="825"/>
      <c r="I86" s="825"/>
      <c r="J86" s="825"/>
      <c r="K86" s="825"/>
      <c r="L86" s="825"/>
      <c r="M86" s="826"/>
      <c r="N86" s="52">
        <f>L83+L84+L85</f>
        <v>26492.341851159352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114800.14802169052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45</v>
      </c>
      <c r="N36" s="272">
        <f>K36/M36</f>
        <v>1441.995800619404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141936.58742152731</v>
      </c>
      <c r="L37" s="270"/>
      <c r="M37" s="271">
        <v>45</v>
      </c>
      <c r="N37" s="272">
        <f>K37/M37</f>
        <v>3154.1463871450514</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103722.89080803918</v>
      </c>
      <c r="L38" s="270"/>
      <c r="M38" s="271">
        <v>45</v>
      </c>
      <c r="N38" s="272">
        <f>K38/M38</f>
        <v>2304.9531290675372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6.4407564892891109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6907.536073321281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60881.924488584817</v>
      </c>
      <c r="N48" s="272">
        <f>K48*M48</f>
        <v>79146.501835160263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79146.501835160263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1238.2250870159367</v>
      </c>
      <c r="M59" s="829"/>
      <c r="N59" s="287">
        <f>K59*L59</f>
        <v>1609.6926131207176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644.07564892891105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88307.80617053117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17661.561234106233</v>
      </c>
      <c r="M83" s="859"/>
      <c r="N83" s="51"/>
    </row>
    <row r="84" spans="1:14">
      <c r="B84" s="89" t="s">
        <v>973</v>
      </c>
      <c r="C84" s="90"/>
      <c r="D84" s="90"/>
      <c r="E84" s="90"/>
      <c r="F84" s="90"/>
      <c r="G84" s="90"/>
      <c r="H84" s="90"/>
      <c r="I84" s="87"/>
      <c r="J84" s="88"/>
      <c r="K84" s="304">
        <v>0.05</v>
      </c>
      <c r="L84" s="858">
        <f>N78*K84</f>
        <v>4415.3903085265583</v>
      </c>
      <c r="M84" s="859"/>
      <c r="N84" s="51"/>
    </row>
    <row r="85" spans="1:14" ht="15.75" thickBot="1">
      <c r="B85" s="91" t="s">
        <v>974</v>
      </c>
      <c r="C85" s="92"/>
      <c r="D85" s="92"/>
      <c r="E85" s="92"/>
      <c r="F85" s="92"/>
      <c r="G85" s="92"/>
      <c r="H85" s="92"/>
      <c r="I85" s="93"/>
      <c r="J85" s="94"/>
      <c r="K85" s="305">
        <v>0.05</v>
      </c>
      <c r="L85" s="860">
        <f>N78*K85</f>
        <v>4415.3903085265583</v>
      </c>
      <c r="M85" s="861"/>
      <c r="N85" s="51"/>
    </row>
    <row r="86" spans="1:14" ht="15.75" thickBot="1">
      <c r="B86" s="824" t="s">
        <v>953</v>
      </c>
      <c r="C86" s="825"/>
      <c r="D86" s="825"/>
      <c r="E86" s="825"/>
      <c r="F86" s="825"/>
      <c r="G86" s="825"/>
      <c r="H86" s="825"/>
      <c r="I86" s="825"/>
      <c r="J86" s="825"/>
      <c r="K86" s="825"/>
      <c r="L86" s="825"/>
      <c r="M86" s="826"/>
      <c r="N86" s="52">
        <f>L83+L84+L85</f>
        <v>26492.341851159352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114800.14802169052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623.3276208381393</v>
      </c>
      <c r="N48" s="272">
        <f>K48*M48</f>
        <v>623.3276208381393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623.3276208381393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623.3276208381393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124.66552416762786</v>
      </c>
      <c r="M83" s="859"/>
      <c r="N83" s="51"/>
    </row>
    <row r="84" spans="1:14">
      <c r="B84" s="89" t="s">
        <v>973</v>
      </c>
      <c r="C84" s="90"/>
      <c r="D84" s="90"/>
      <c r="E84" s="90"/>
      <c r="F84" s="90"/>
      <c r="G84" s="90"/>
      <c r="H84" s="90"/>
      <c r="I84" s="87"/>
      <c r="J84" s="88"/>
      <c r="K84" s="304">
        <v>0.05</v>
      </c>
      <c r="L84" s="858">
        <f>N78*K84</f>
        <v>31.166381041906966</v>
      </c>
      <c r="M84" s="859"/>
      <c r="N84" s="51"/>
    </row>
    <row r="85" spans="1:14" ht="15.75" thickBot="1">
      <c r="B85" s="91" t="s">
        <v>974</v>
      </c>
      <c r="C85" s="92"/>
      <c r="D85" s="92"/>
      <c r="E85" s="92"/>
      <c r="F85" s="92"/>
      <c r="G85" s="92"/>
      <c r="H85" s="92"/>
      <c r="I85" s="93"/>
      <c r="J85" s="94"/>
      <c r="K85" s="305">
        <v>0.05</v>
      </c>
      <c r="L85" s="860">
        <f>N78*K85</f>
        <v>31.166381041906966</v>
      </c>
      <c r="M85" s="861"/>
      <c r="N85" s="51"/>
    </row>
    <row r="86" spans="1:14" ht="15.75" thickBot="1">
      <c r="B86" s="824" t="s">
        <v>953</v>
      </c>
      <c r="C86" s="825"/>
      <c r="D86" s="825"/>
      <c r="E86" s="825"/>
      <c r="F86" s="825"/>
      <c r="G86" s="825"/>
      <c r="H86" s="825"/>
      <c r="I86" s="825"/>
      <c r="J86" s="825"/>
      <c r="K86" s="825"/>
      <c r="L86" s="825"/>
      <c r="M86" s="826"/>
      <c r="N86" s="52">
        <f>L83+L84+L85</f>
        <v>186.99828625144178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810.32590708958105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452"/>
      <c r="L30" s="835" t="s">
        <v>945</v>
      </c>
      <c r="M30" s="836"/>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1874.4783525979155</v>
      </c>
      <c r="N48" s="272">
        <f>K48*M48</f>
        <v>1874.4783525979155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1874.4783525979155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1874.4783525979155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374.89567051958312</v>
      </c>
      <c r="M83" s="859"/>
      <c r="N83" s="51"/>
    </row>
    <row r="84" spans="1:14">
      <c r="B84" s="89" t="s">
        <v>973</v>
      </c>
      <c r="C84" s="90"/>
      <c r="D84" s="90"/>
      <c r="E84" s="90"/>
      <c r="F84" s="90"/>
      <c r="G84" s="90"/>
      <c r="H84" s="90"/>
      <c r="I84" s="87"/>
      <c r="J84" s="88"/>
      <c r="K84" s="304">
        <v>0.05</v>
      </c>
      <c r="L84" s="858">
        <f>N78*K84</f>
        <v>93.72391762989578</v>
      </c>
      <c r="M84" s="859"/>
      <c r="N84" s="51"/>
    </row>
    <row r="85" spans="1:14" ht="15.75" thickBot="1">
      <c r="B85" s="91" t="s">
        <v>974</v>
      </c>
      <c r="C85" s="92"/>
      <c r="D85" s="92"/>
      <c r="E85" s="92"/>
      <c r="F85" s="92"/>
      <c r="G85" s="92"/>
      <c r="H85" s="92"/>
      <c r="I85" s="93"/>
      <c r="J85" s="94"/>
      <c r="K85" s="305">
        <v>0.05</v>
      </c>
      <c r="L85" s="860">
        <f>N78*K85</f>
        <v>93.72391762989578</v>
      </c>
      <c r="M85" s="861"/>
      <c r="N85" s="51"/>
    </row>
    <row r="86" spans="1:14" ht="15.75" thickBot="1">
      <c r="B86" s="824" t="s">
        <v>953</v>
      </c>
      <c r="C86" s="825"/>
      <c r="D86" s="825"/>
      <c r="E86" s="825"/>
      <c r="F86" s="825"/>
      <c r="G86" s="825"/>
      <c r="H86" s="825"/>
      <c r="I86" s="825"/>
      <c r="J86" s="825"/>
      <c r="K86" s="825"/>
      <c r="L86" s="825"/>
      <c r="M86" s="826"/>
      <c r="N86" s="52">
        <f>L83+L84+L85</f>
        <v>562.34350577937471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2436.8218583772905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1724.9751767756347</v>
      </c>
      <c r="N48" s="272">
        <f>K48*M48</f>
        <v>1724.9751767756347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1724.9751767756347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1724.9751767756347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344.99503535512696</v>
      </c>
      <c r="M83" s="859"/>
      <c r="N83" s="51"/>
    </row>
    <row r="84" spans="1:14">
      <c r="B84" s="89" t="s">
        <v>973</v>
      </c>
      <c r="C84" s="90"/>
      <c r="D84" s="90"/>
      <c r="E84" s="90"/>
      <c r="F84" s="90"/>
      <c r="G84" s="90"/>
      <c r="H84" s="90"/>
      <c r="I84" s="87"/>
      <c r="J84" s="88"/>
      <c r="K84" s="304">
        <v>0.05</v>
      </c>
      <c r="L84" s="858">
        <f>N78*K84</f>
        <v>86.24875883878174</v>
      </c>
      <c r="M84" s="859"/>
      <c r="N84" s="51"/>
    </row>
    <row r="85" spans="1:14" ht="15.75" thickBot="1">
      <c r="B85" s="91" t="s">
        <v>974</v>
      </c>
      <c r="C85" s="92"/>
      <c r="D85" s="92"/>
      <c r="E85" s="92"/>
      <c r="F85" s="92"/>
      <c r="G85" s="92"/>
      <c r="H85" s="92"/>
      <c r="I85" s="93"/>
      <c r="J85" s="94"/>
      <c r="K85" s="305">
        <v>0.05</v>
      </c>
      <c r="L85" s="860">
        <f>N78*K85</f>
        <v>86.24875883878174</v>
      </c>
      <c r="M85" s="861"/>
      <c r="N85" s="51"/>
    </row>
    <row r="86" spans="1:14" ht="15.75" thickBot="1">
      <c r="B86" s="824" t="s">
        <v>953</v>
      </c>
      <c r="C86" s="825"/>
      <c r="D86" s="825"/>
      <c r="E86" s="825"/>
      <c r="F86" s="825"/>
      <c r="G86" s="825"/>
      <c r="H86" s="825"/>
      <c r="I86" s="825"/>
      <c r="J86" s="825"/>
      <c r="K86" s="825"/>
      <c r="L86" s="825"/>
      <c r="M86" s="826"/>
      <c r="N86" s="52">
        <f>L83+L84+L85</f>
        <v>517.49255303269047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2242.4677298083252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1724.9751767756347</v>
      </c>
      <c r="N48" s="272">
        <f>K48*M48</f>
        <v>1724.9751767756347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1724.9751767756347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1724.9751767756347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344.99503535512696</v>
      </c>
      <c r="M83" s="859"/>
      <c r="N83" s="51"/>
    </row>
    <row r="84" spans="1:14">
      <c r="B84" s="89" t="s">
        <v>973</v>
      </c>
      <c r="C84" s="90"/>
      <c r="D84" s="90"/>
      <c r="E84" s="90"/>
      <c r="F84" s="90"/>
      <c r="G84" s="90"/>
      <c r="H84" s="90"/>
      <c r="I84" s="87"/>
      <c r="J84" s="88"/>
      <c r="K84" s="304">
        <v>0.05</v>
      </c>
      <c r="L84" s="858">
        <f>N78*K84</f>
        <v>86.24875883878174</v>
      </c>
      <c r="M84" s="859"/>
      <c r="N84" s="51"/>
    </row>
    <row r="85" spans="1:14" ht="15.75" thickBot="1">
      <c r="B85" s="91" t="s">
        <v>974</v>
      </c>
      <c r="C85" s="92"/>
      <c r="D85" s="92"/>
      <c r="E85" s="92"/>
      <c r="F85" s="92"/>
      <c r="G85" s="92"/>
      <c r="H85" s="92"/>
      <c r="I85" s="93"/>
      <c r="J85" s="94"/>
      <c r="K85" s="305">
        <v>0.05</v>
      </c>
      <c r="L85" s="860">
        <f>N78*K85</f>
        <v>86.24875883878174</v>
      </c>
      <c r="M85" s="861"/>
      <c r="N85" s="51"/>
    </row>
    <row r="86" spans="1:14" ht="15.75" thickBot="1">
      <c r="B86" s="824" t="s">
        <v>953</v>
      </c>
      <c r="C86" s="825"/>
      <c r="D86" s="825"/>
      <c r="E86" s="825"/>
      <c r="F86" s="825"/>
      <c r="G86" s="825"/>
      <c r="H86" s="825"/>
      <c r="I86" s="825"/>
      <c r="J86" s="825"/>
      <c r="K86" s="825"/>
      <c r="L86" s="825"/>
      <c r="M86" s="826"/>
      <c r="N86" s="52">
        <f>L83+L84+L85</f>
        <v>517.49255303269047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2242.4677298083252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1384.6832700872508</v>
      </c>
      <c r="N48" s="272">
        <f>K48*M48</f>
        <v>1384.6832700872508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1384.6832700872508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1384.6832700872508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276.93665401745017</v>
      </c>
      <c r="M83" s="859"/>
      <c r="N83" s="51"/>
    </row>
    <row r="84" spans="1:14">
      <c r="B84" s="89" t="s">
        <v>973</v>
      </c>
      <c r="C84" s="90"/>
      <c r="D84" s="90"/>
      <c r="E84" s="90"/>
      <c r="F84" s="90"/>
      <c r="G84" s="90"/>
      <c r="H84" s="90"/>
      <c r="I84" s="87"/>
      <c r="J84" s="88"/>
      <c r="K84" s="304">
        <v>0.05</v>
      </c>
      <c r="L84" s="858">
        <f>N78*K84</f>
        <v>69.234163504362542</v>
      </c>
      <c r="M84" s="859"/>
      <c r="N84" s="51"/>
    </row>
    <row r="85" spans="1:14" ht="15.75" thickBot="1">
      <c r="B85" s="91" t="s">
        <v>974</v>
      </c>
      <c r="C85" s="92"/>
      <c r="D85" s="92"/>
      <c r="E85" s="92"/>
      <c r="F85" s="92"/>
      <c r="G85" s="92"/>
      <c r="H85" s="92"/>
      <c r="I85" s="93"/>
      <c r="J85" s="94"/>
      <c r="K85" s="305">
        <v>0.05</v>
      </c>
      <c r="L85" s="860">
        <f>N78*K85</f>
        <v>69.234163504362542</v>
      </c>
      <c r="M85" s="861"/>
      <c r="N85" s="51"/>
    </row>
    <row r="86" spans="1:14" ht="15.75" thickBot="1">
      <c r="B86" s="824" t="s">
        <v>953</v>
      </c>
      <c r="C86" s="825"/>
      <c r="D86" s="825"/>
      <c r="E86" s="825"/>
      <c r="F86" s="825"/>
      <c r="G86" s="825"/>
      <c r="H86" s="825"/>
      <c r="I86" s="825"/>
      <c r="J86" s="825"/>
      <c r="K86" s="825"/>
      <c r="L86" s="825"/>
      <c r="M86" s="826"/>
      <c r="N86" s="52">
        <f>L83+L84+L85</f>
        <v>415.40498102617522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1800.0882511134259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2288.3944192096783</v>
      </c>
      <c r="N48" s="272">
        <f>K48*M48</f>
        <v>2288.3944192096783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2288.3944192096783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2288.3944192096783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457.67888384193566</v>
      </c>
      <c r="M83" s="859"/>
      <c r="N83" s="51"/>
    </row>
    <row r="84" spans="1:14">
      <c r="B84" s="89" t="s">
        <v>973</v>
      </c>
      <c r="C84" s="90"/>
      <c r="D84" s="90"/>
      <c r="E84" s="90"/>
      <c r="F84" s="90"/>
      <c r="G84" s="90"/>
      <c r="H84" s="90"/>
      <c r="I84" s="87"/>
      <c r="J84" s="88"/>
      <c r="K84" s="304">
        <v>0.05</v>
      </c>
      <c r="L84" s="858">
        <f>N78*K84</f>
        <v>114.41972096048391</v>
      </c>
      <c r="M84" s="859"/>
      <c r="N84" s="51"/>
    </row>
    <row r="85" spans="1:14" ht="15.75" thickBot="1">
      <c r="B85" s="91" t="s">
        <v>974</v>
      </c>
      <c r="C85" s="92"/>
      <c r="D85" s="92"/>
      <c r="E85" s="92"/>
      <c r="F85" s="92"/>
      <c r="G85" s="92"/>
      <c r="H85" s="92"/>
      <c r="I85" s="93"/>
      <c r="J85" s="94"/>
      <c r="K85" s="305">
        <v>0.05</v>
      </c>
      <c r="L85" s="860">
        <f>N78*K85</f>
        <v>114.41972096048391</v>
      </c>
      <c r="M85" s="861"/>
      <c r="N85" s="51"/>
    </row>
    <row r="86" spans="1:14" ht="15.75" thickBot="1">
      <c r="B86" s="824" t="s">
        <v>953</v>
      </c>
      <c r="C86" s="825"/>
      <c r="D86" s="825"/>
      <c r="E86" s="825"/>
      <c r="F86" s="825"/>
      <c r="G86" s="825"/>
      <c r="H86" s="825"/>
      <c r="I86" s="825"/>
      <c r="J86" s="825"/>
      <c r="K86" s="825"/>
      <c r="L86" s="825"/>
      <c r="M86" s="826"/>
      <c r="N86" s="52">
        <f>L83+L84+L85</f>
        <v>686.51832576290349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2974.912744972582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1700.8887653998381</v>
      </c>
      <c r="N48" s="272">
        <f>K48*M48</f>
        <v>1700.8887653998381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1700.8887653998381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1700.8887653998381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340.17775307996766</v>
      </c>
      <c r="M83" s="859"/>
      <c r="N83" s="51"/>
    </row>
    <row r="84" spans="1:14">
      <c r="B84" s="89" t="s">
        <v>973</v>
      </c>
      <c r="C84" s="90"/>
      <c r="D84" s="90"/>
      <c r="E84" s="90"/>
      <c r="F84" s="90"/>
      <c r="G84" s="90"/>
      <c r="H84" s="90"/>
      <c r="I84" s="87"/>
      <c r="J84" s="88"/>
      <c r="K84" s="304">
        <v>0.05</v>
      </c>
      <c r="L84" s="858">
        <f>N78*K84</f>
        <v>85.044438269991915</v>
      </c>
      <c r="M84" s="859"/>
      <c r="N84" s="51"/>
    </row>
    <row r="85" spans="1:14" ht="15.75" thickBot="1">
      <c r="B85" s="91" t="s">
        <v>974</v>
      </c>
      <c r="C85" s="92"/>
      <c r="D85" s="92"/>
      <c r="E85" s="92"/>
      <c r="F85" s="92"/>
      <c r="G85" s="92"/>
      <c r="H85" s="92"/>
      <c r="I85" s="93"/>
      <c r="J85" s="94"/>
      <c r="K85" s="305">
        <v>0.05</v>
      </c>
      <c r="L85" s="860">
        <f>N78*K85</f>
        <v>85.044438269991915</v>
      </c>
      <c r="M85" s="861"/>
      <c r="N85" s="51"/>
    </row>
    <row r="86" spans="1:14" ht="15.75" thickBot="1">
      <c r="B86" s="824" t="s">
        <v>953</v>
      </c>
      <c r="C86" s="825"/>
      <c r="D86" s="825"/>
      <c r="E86" s="825"/>
      <c r="F86" s="825"/>
      <c r="G86" s="825"/>
      <c r="H86" s="825"/>
      <c r="I86" s="825"/>
      <c r="J86" s="825"/>
      <c r="K86" s="825"/>
      <c r="L86" s="825"/>
      <c r="M86" s="826"/>
      <c r="N86" s="52">
        <f>L83+L84+L85</f>
        <v>510.26662961995152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2211.1553950197895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1360.7110123198704</v>
      </c>
      <c r="N48" s="272">
        <f>K48*M48</f>
        <v>1360.7110123198704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1360.7110123198704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1360.7110123198704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272.14220246397412</v>
      </c>
      <c r="M83" s="859"/>
      <c r="N83" s="51"/>
    </row>
    <row r="84" spans="1:14">
      <c r="B84" s="89" t="s">
        <v>973</v>
      </c>
      <c r="C84" s="90"/>
      <c r="D84" s="90"/>
      <c r="E84" s="90"/>
      <c r="F84" s="90"/>
      <c r="G84" s="90"/>
      <c r="H84" s="90"/>
      <c r="I84" s="87"/>
      <c r="J84" s="88"/>
      <c r="K84" s="304">
        <v>0.05</v>
      </c>
      <c r="L84" s="858">
        <f>N78*K84</f>
        <v>68.035550615993529</v>
      </c>
      <c r="M84" s="859"/>
      <c r="N84" s="51"/>
    </row>
    <row r="85" spans="1:14" ht="15.75" thickBot="1">
      <c r="B85" s="91" t="s">
        <v>974</v>
      </c>
      <c r="C85" s="92"/>
      <c r="D85" s="92"/>
      <c r="E85" s="92"/>
      <c r="F85" s="92"/>
      <c r="G85" s="92"/>
      <c r="H85" s="92"/>
      <c r="I85" s="93"/>
      <c r="J85" s="94"/>
      <c r="K85" s="305">
        <v>0.05</v>
      </c>
      <c r="L85" s="860">
        <f>N78*K85</f>
        <v>68.035550615993529</v>
      </c>
      <c r="M85" s="861"/>
      <c r="N85" s="51"/>
    </row>
    <row r="86" spans="1:14" ht="15.75" thickBot="1">
      <c r="B86" s="824" t="s">
        <v>953</v>
      </c>
      <c r="C86" s="825"/>
      <c r="D86" s="825"/>
      <c r="E86" s="825"/>
      <c r="F86" s="825"/>
      <c r="G86" s="825"/>
      <c r="H86" s="825"/>
      <c r="I86" s="825"/>
      <c r="J86" s="825"/>
      <c r="K86" s="825"/>
      <c r="L86" s="825"/>
      <c r="M86" s="826"/>
      <c r="N86" s="52">
        <f>L83+L84+L85</f>
        <v>408.2133036959612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1768.9243160158317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40" zoomScale="83" zoomScaleNormal="83" workbookViewId="0">
      <selection activeCell="B53" sqref="B53:I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3353.6921968684442</v>
      </c>
      <c r="N48" s="272">
        <f>K48*M48</f>
        <v>3353.6921968684442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3353.6921968684442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3353.6921968684442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670.73843937368883</v>
      </c>
      <c r="M83" s="859"/>
      <c r="N83" s="51"/>
    </row>
    <row r="84" spans="1:14">
      <c r="B84" s="89" t="s">
        <v>973</v>
      </c>
      <c r="C84" s="90"/>
      <c r="D84" s="90"/>
      <c r="E84" s="90"/>
      <c r="F84" s="90"/>
      <c r="G84" s="90"/>
      <c r="H84" s="90"/>
      <c r="I84" s="87"/>
      <c r="J84" s="88"/>
      <c r="K84" s="304">
        <v>0.05</v>
      </c>
      <c r="L84" s="858">
        <f>N78*K84</f>
        <v>167.68460984342221</v>
      </c>
      <c r="M84" s="859"/>
      <c r="N84" s="51"/>
    </row>
    <row r="85" spans="1:14" ht="15.75" thickBot="1">
      <c r="B85" s="91" t="s">
        <v>974</v>
      </c>
      <c r="C85" s="92"/>
      <c r="D85" s="92"/>
      <c r="E85" s="92"/>
      <c r="F85" s="92"/>
      <c r="G85" s="92"/>
      <c r="H85" s="92"/>
      <c r="I85" s="93"/>
      <c r="J85" s="94"/>
      <c r="K85" s="305">
        <v>0.05</v>
      </c>
      <c r="L85" s="860">
        <f>N78*K85</f>
        <v>167.68460984342221</v>
      </c>
      <c r="M85" s="861"/>
      <c r="N85" s="51"/>
    </row>
    <row r="86" spans="1:14" ht="15.75" thickBot="1">
      <c r="B86" s="824" t="s">
        <v>953</v>
      </c>
      <c r="C86" s="825"/>
      <c r="D86" s="825"/>
      <c r="E86" s="825"/>
      <c r="F86" s="825"/>
      <c r="G86" s="825"/>
      <c r="H86" s="825"/>
      <c r="I86" s="825"/>
      <c r="J86" s="825"/>
      <c r="K86" s="825"/>
      <c r="L86" s="825"/>
      <c r="M86" s="826"/>
      <c r="N86" s="52">
        <f>L83+L84+L85</f>
        <v>1006.1076590605333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4359.7998559289772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topLeftCell="A37" zoomScale="78" zoomScaleNormal="78" workbookViewId="0">
      <selection activeCell="M48" sqref="M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2734.8333655713227</v>
      </c>
      <c r="N48" s="272">
        <f>K48*M48</f>
        <v>2734.8333655713227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2734.8333655713227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2734.8333655713227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546.96667311426461</v>
      </c>
      <c r="M83" s="859"/>
      <c r="N83" s="51"/>
    </row>
    <row r="84" spans="1:14">
      <c r="B84" s="89" t="s">
        <v>973</v>
      </c>
      <c r="C84" s="90"/>
      <c r="D84" s="90"/>
      <c r="E84" s="90"/>
      <c r="F84" s="90"/>
      <c r="G84" s="90"/>
      <c r="H84" s="90"/>
      <c r="I84" s="87"/>
      <c r="J84" s="88"/>
      <c r="K84" s="304">
        <v>0.05</v>
      </c>
      <c r="L84" s="858">
        <f>N78*K84</f>
        <v>136.74166827856615</v>
      </c>
      <c r="M84" s="859"/>
      <c r="N84" s="51"/>
    </row>
    <row r="85" spans="1:14" ht="15.75" thickBot="1">
      <c r="B85" s="91" t="s">
        <v>974</v>
      </c>
      <c r="C85" s="92"/>
      <c r="D85" s="92"/>
      <c r="E85" s="92"/>
      <c r="F85" s="92"/>
      <c r="G85" s="92"/>
      <c r="H85" s="92"/>
      <c r="I85" s="93"/>
      <c r="J85" s="94"/>
      <c r="K85" s="305">
        <v>0.05</v>
      </c>
      <c r="L85" s="860">
        <f>N78*K85</f>
        <v>136.74166827856615</v>
      </c>
      <c r="M85" s="861"/>
      <c r="N85" s="51"/>
    </row>
    <row r="86" spans="1:14" ht="15.75" thickBot="1">
      <c r="B86" s="824" t="s">
        <v>953</v>
      </c>
      <c r="C86" s="825"/>
      <c r="D86" s="825"/>
      <c r="E86" s="825"/>
      <c r="F86" s="825"/>
      <c r="G86" s="825"/>
      <c r="H86" s="825"/>
      <c r="I86" s="825"/>
      <c r="J86" s="825"/>
      <c r="K86" s="825"/>
      <c r="L86" s="825"/>
      <c r="M86" s="826"/>
      <c r="N86" s="52">
        <f>L83+L84+L85</f>
        <v>820.45000967139697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3555.2833752427196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2915.7412069917013</v>
      </c>
      <c r="N48" s="272">
        <f>K48*M48</f>
        <v>2915.7412069917013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2915.7412069917013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2915.7412069917013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583.14824139834025</v>
      </c>
      <c r="M83" s="859"/>
      <c r="N83" s="51"/>
    </row>
    <row r="84" spans="1:14">
      <c r="B84" s="89" t="s">
        <v>973</v>
      </c>
      <c r="C84" s="90"/>
      <c r="D84" s="90"/>
      <c r="E84" s="90"/>
      <c r="F84" s="90"/>
      <c r="G84" s="90"/>
      <c r="H84" s="90"/>
      <c r="I84" s="87"/>
      <c r="J84" s="88"/>
      <c r="K84" s="304">
        <v>0.05</v>
      </c>
      <c r="L84" s="858">
        <f>N78*K84</f>
        <v>145.78706034958506</v>
      </c>
      <c r="M84" s="859"/>
      <c r="N84" s="51"/>
    </row>
    <row r="85" spans="1:14" ht="15.75" thickBot="1">
      <c r="B85" s="91" t="s">
        <v>974</v>
      </c>
      <c r="C85" s="92"/>
      <c r="D85" s="92"/>
      <c r="E85" s="92"/>
      <c r="F85" s="92"/>
      <c r="G85" s="92"/>
      <c r="H85" s="92"/>
      <c r="I85" s="93"/>
      <c r="J85" s="94"/>
      <c r="K85" s="305">
        <v>0.05</v>
      </c>
      <c r="L85" s="860">
        <f>N78*K85</f>
        <v>145.78706034958506</v>
      </c>
      <c r="M85" s="861"/>
      <c r="N85" s="51"/>
    </row>
    <row r="86" spans="1:14" ht="15.75" thickBot="1">
      <c r="B86" s="824" t="s">
        <v>953</v>
      </c>
      <c r="C86" s="825"/>
      <c r="D86" s="825"/>
      <c r="E86" s="825"/>
      <c r="F86" s="825"/>
      <c r="G86" s="825"/>
      <c r="H86" s="825"/>
      <c r="I86" s="825"/>
      <c r="J86" s="825"/>
      <c r="K86" s="825"/>
      <c r="L86" s="825"/>
      <c r="M86" s="826"/>
      <c r="N86" s="52">
        <f>L83+L84+L85</f>
        <v>874.72236209751043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3790.4635690892119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2881.6910728647372</v>
      </c>
      <c r="N48" s="272">
        <f>K48*M48</f>
        <v>2881.6910728647372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2881.6910728647372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2881.6910728647372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576.33821457294744</v>
      </c>
      <c r="M83" s="859"/>
      <c r="N83" s="51"/>
    </row>
    <row r="84" spans="1:14">
      <c r="B84" s="89" t="s">
        <v>973</v>
      </c>
      <c r="C84" s="90"/>
      <c r="D84" s="90"/>
      <c r="E84" s="90"/>
      <c r="F84" s="90"/>
      <c r="G84" s="90"/>
      <c r="H84" s="90"/>
      <c r="I84" s="87"/>
      <c r="J84" s="88"/>
      <c r="K84" s="304">
        <v>0.05</v>
      </c>
      <c r="L84" s="858">
        <f>N78*K84</f>
        <v>144.08455364323686</v>
      </c>
      <c r="M84" s="859"/>
      <c r="N84" s="51"/>
    </row>
    <row r="85" spans="1:14" ht="15.75" thickBot="1">
      <c r="B85" s="91" t="s">
        <v>974</v>
      </c>
      <c r="C85" s="92"/>
      <c r="D85" s="92"/>
      <c r="E85" s="92"/>
      <c r="F85" s="92"/>
      <c r="G85" s="92"/>
      <c r="H85" s="92"/>
      <c r="I85" s="93"/>
      <c r="J85" s="94"/>
      <c r="K85" s="305">
        <v>0.05</v>
      </c>
      <c r="L85" s="860">
        <f>N78*K85</f>
        <v>144.08455364323686</v>
      </c>
      <c r="M85" s="861"/>
      <c r="N85" s="51"/>
    </row>
    <row r="86" spans="1:14" ht="15.75" thickBot="1">
      <c r="B86" s="824" t="s">
        <v>953</v>
      </c>
      <c r="C86" s="825"/>
      <c r="D86" s="825"/>
      <c r="E86" s="825"/>
      <c r="F86" s="825"/>
      <c r="G86" s="825"/>
      <c r="H86" s="825"/>
      <c r="I86" s="825"/>
      <c r="J86" s="825"/>
      <c r="K86" s="825"/>
      <c r="L86" s="825"/>
      <c r="M86" s="826"/>
      <c r="N86" s="52">
        <f>L83+L84+L85</f>
        <v>864.50732185942115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3746.1983947241583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2881.6910728647372</v>
      </c>
      <c r="N48" s="272">
        <f>K48*M48</f>
        <v>2881.6910728647372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2881.6910728647372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2881.6910728647372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576.33821457294744</v>
      </c>
      <c r="M83" s="859"/>
      <c r="N83" s="51"/>
    </row>
    <row r="84" spans="1:14">
      <c r="B84" s="89" t="s">
        <v>973</v>
      </c>
      <c r="C84" s="90"/>
      <c r="D84" s="90"/>
      <c r="E84" s="90"/>
      <c r="F84" s="90"/>
      <c r="G84" s="90"/>
      <c r="H84" s="90"/>
      <c r="I84" s="87"/>
      <c r="J84" s="88"/>
      <c r="K84" s="304">
        <v>0.05</v>
      </c>
      <c r="L84" s="858">
        <f>N78*K84</f>
        <v>144.08455364323686</v>
      </c>
      <c r="M84" s="859"/>
      <c r="N84" s="51"/>
    </row>
    <row r="85" spans="1:14" ht="15.75" thickBot="1">
      <c r="B85" s="91" t="s">
        <v>974</v>
      </c>
      <c r="C85" s="92"/>
      <c r="D85" s="92"/>
      <c r="E85" s="92"/>
      <c r="F85" s="92"/>
      <c r="G85" s="92"/>
      <c r="H85" s="92"/>
      <c r="I85" s="93"/>
      <c r="J85" s="94"/>
      <c r="K85" s="305">
        <v>0.05</v>
      </c>
      <c r="L85" s="860">
        <f>N78*K85</f>
        <v>144.08455364323686</v>
      </c>
      <c r="M85" s="861"/>
      <c r="N85" s="51"/>
    </row>
    <row r="86" spans="1:14" ht="15.75" thickBot="1">
      <c r="B86" s="824" t="s">
        <v>953</v>
      </c>
      <c r="C86" s="825"/>
      <c r="D86" s="825"/>
      <c r="E86" s="825"/>
      <c r="F86" s="825"/>
      <c r="G86" s="825"/>
      <c r="H86" s="825"/>
      <c r="I86" s="825"/>
      <c r="J86" s="825"/>
      <c r="K86" s="825"/>
      <c r="L86" s="825"/>
      <c r="M86" s="826"/>
      <c r="N86" s="52">
        <f>L83+L84+L85</f>
        <v>864.50732185942115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3746.1983947241583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2881.6910728647372</v>
      </c>
      <c r="N48" s="272">
        <f>K48*M48</f>
        <v>2881.6910728647372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2881.6910728647372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2881.6910728647372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576.33821457294744</v>
      </c>
      <c r="M83" s="859"/>
      <c r="N83" s="51"/>
    </row>
    <row r="84" spans="1:14">
      <c r="B84" s="89" t="s">
        <v>973</v>
      </c>
      <c r="C84" s="90"/>
      <c r="D84" s="90"/>
      <c r="E84" s="90"/>
      <c r="F84" s="90"/>
      <c r="G84" s="90"/>
      <c r="H84" s="90"/>
      <c r="I84" s="87"/>
      <c r="J84" s="88"/>
      <c r="K84" s="304">
        <v>0.05</v>
      </c>
      <c r="L84" s="858">
        <f>N78*K84</f>
        <v>144.08455364323686</v>
      </c>
      <c r="M84" s="859"/>
      <c r="N84" s="51"/>
    </row>
    <row r="85" spans="1:14" ht="15.75" thickBot="1">
      <c r="B85" s="91" t="s">
        <v>974</v>
      </c>
      <c r="C85" s="92"/>
      <c r="D85" s="92"/>
      <c r="E85" s="92"/>
      <c r="F85" s="92"/>
      <c r="G85" s="92"/>
      <c r="H85" s="92"/>
      <c r="I85" s="93"/>
      <c r="J85" s="94"/>
      <c r="K85" s="305">
        <v>0.05</v>
      </c>
      <c r="L85" s="860">
        <f>N78*K85</f>
        <v>144.08455364323686</v>
      </c>
      <c r="M85" s="861"/>
      <c r="N85" s="51"/>
    </row>
    <row r="86" spans="1:14" ht="15.75" thickBot="1">
      <c r="B86" s="824" t="s">
        <v>953</v>
      </c>
      <c r="C86" s="825"/>
      <c r="D86" s="825"/>
      <c r="E86" s="825"/>
      <c r="F86" s="825"/>
      <c r="G86" s="825"/>
      <c r="H86" s="825"/>
      <c r="I86" s="825"/>
      <c r="J86" s="825"/>
      <c r="K86" s="825"/>
      <c r="L86" s="825"/>
      <c r="M86" s="826"/>
      <c r="N86" s="52">
        <f>L83+L84+L85</f>
        <v>864.50732185942115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3746.1983947241583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2881.6910728647372</v>
      </c>
      <c r="N48" s="272">
        <f>K48*M48</f>
        <v>2881.6910728647372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2881.6910728647372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2881.6910728647372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576.33821457294744</v>
      </c>
      <c r="M83" s="859"/>
      <c r="N83" s="51"/>
    </row>
    <row r="84" spans="1:14">
      <c r="B84" s="89" t="s">
        <v>973</v>
      </c>
      <c r="C84" s="90"/>
      <c r="D84" s="90"/>
      <c r="E84" s="90"/>
      <c r="F84" s="90"/>
      <c r="G84" s="90"/>
      <c r="H84" s="90"/>
      <c r="I84" s="87"/>
      <c r="J84" s="88"/>
      <c r="K84" s="304">
        <v>0.05</v>
      </c>
      <c r="L84" s="858">
        <f>N78*K84</f>
        <v>144.08455364323686</v>
      </c>
      <c r="M84" s="859"/>
      <c r="N84" s="51"/>
    </row>
    <row r="85" spans="1:14" ht="15.75" thickBot="1">
      <c r="B85" s="91" t="s">
        <v>974</v>
      </c>
      <c r="C85" s="92"/>
      <c r="D85" s="92"/>
      <c r="E85" s="92"/>
      <c r="F85" s="92"/>
      <c r="G85" s="92"/>
      <c r="H85" s="92"/>
      <c r="I85" s="93"/>
      <c r="J85" s="94"/>
      <c r="K85" s="305">
        <v>0.05</v>
      </c>
      <c r="L85" s="860">
        <f>N78*K85</f>
        <v>144.08455364323686</v>
      </c>
      <c r="M85" s="861"/>
      <c r="N85" s="51"/>
    </row>
    <row r="86" spans="1:14" ht="15.75" thickBot="1">
      <c r="B86" s="824" t="s">
        <v>953</v>
      </c>
      <c r="C86" s="825"/>
      <c r="D86" s="825"/>
      <c r="E86" s="825"/>
      <c r="F86" s="825"/>
      <c r="G86" s="825"/>
      <c r="H86" s="825"/>
      <c r="I86" s="825"/>
      <c r="J86" s="825"/>
      <c r="K86" s="825"/>
      <c r="L86" s="825"/>
      <c r="M86" s="826"/>
      <c r="N86" s="52">
        <f>L83+L84+L85</f>
        <v>864.50732185942115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3746.1983947241583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2881.6910728647372</v>
      </c>
      <c r="N48" s="272">
        <f>K48*M48</f>
        <v>2881.6910728647372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2881.6910728647372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2881.6910728647372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576.33821457294744</v>
      </c>
      <c r="M83" s="859"/>
      <c r="N83" s="51"/>
    </row>
    <row r="84" spans="1:14">
      <c r="B84" s="89" t="s">
        <v>973</v>
      </c>
      <c r="C84" s="90"/>
      <c r="D84" s="90"/>
      <c r="E84" s="90"/>
      <c r="F84" s="90"/>
      <c r="G84" s="90"/>
      <c r="H84" s="90"/>
      <c r="I84" s="87"/>
      <c r="J84" s="88"/>
      <c r="K84" s="304">
        <v>0.05</v>
      </c>
      <c r="L84" s="858">
        <f>N78*K84</f>
        <v>144.08455364323686</v>
      </c>
      <c r="M84" s="859"/>
      <c r="N84" s="51"/>
    </row>
    <row r="85" spans="1:14" ht="15.75" thickBot="1">
      <c r="B85" s="91" t="s">
        <v>974</v>
      </c>
      <c r="C85" s="92"/>
      <c r="D85" s="92"/>
      <c r="E85" s="92"/>
      <c r="F85" s="92"/>
      <c r="G85" s="92"/>
      <c r="H85" s="92"/>
      <c r="I85" s="93"/>
      <c r="J85" s="94"/>
      <c r="K85" s="305">
        <v>0.05</v>
      </c>
      <c r="L85" s="860">
        <f>N78*K85</f>
        <v>144.08455364323686</v>
      </c>
      <c r="M85" s="861"/>
      <c r="N85" s="51"/>
    </row>
    <row r="86" spans="1:14" ht="15.75" thickBot="1">
      <c r="B86" s="824" t="s">
        <v>953</v>
      </c>
      <c r="C86" s="825"/>
      <c r="D86" s="825"/>
      <c r="E86" s="825"/>
      <c r="F86" s="825"/>
      <c r="G86" s="825"/>
      <c r="H86" s="825"/>
      <c r="I86" s="825"/>
      <c r="J86" s="825"/>
      <c r="K86" s="825"/>
      <c r="L86" s="825"/>
      <c r="M86" s="826"/>
      <c r="N86" s="52">
        <f>L83+L84+L85</f>
        <v>864.50732185942115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3746.1983947241583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3850.5354852933983</v>
      </c>
      <c r="N48" s="272">
        <f>K48*M48</f>
        <v>3850.5354852933983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3850.5354852933983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3850.5354852933983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770.10709705867976</v>
      </c>
      <c r="M83" s="859"/>
      <c r="N83" s="51"/>
    </row>
    <row r="84" spans="1:14">
      <c r="B84" s="89" t="s">
        <v>973</v>
      </c>
      <c r="C84" s="90"/>
      <c r="D84" s="90"/>
      <c r="E84" s="90"/>
      <c r="F84" s="90"/>
      <c r="G84" s="90"/>
      <c r="H84" s="90"/>
      <c r="I84" s="87"/>
      <c r="J84" s="88"/>
      <c r="K84" s="304">
        <v>0.05</v>
      </c>
      <c r="L84" s="858">
        <f>N78*K84</f>
        <v>192.52677426466994</v>
      </c>
      <c r="M84" s="859"/>
      <c r="N84" s="51"/>
    </row>
    <row r="85" spans="1:14" ht="15.75" thickBot="1">
      <c r="B85" s="91" t="s">
        <v>974</v>
      </c>
      <c r="C85" s="92"/>
      <c r="D85" s="92"/>
      <c r="E85" s="92"/>
      <c r="F85" s="92"/>
      <c r="G85" s="92"/>
      <c r="H85" s="92"/>
      <c r="I85" s="93"/>
      <c r="J85" s="94"/>
      <c r="K85" s="305">
        <v>0.05</v>
      </c>
      <c r="L85" s="860">
        <f>N78*K85</f>
        <v>192.52677426466994</v>
      </c>
      <c r="M85" s="861"/>
      <c r="N85" s="51"/>
    </row>
    <row r="86" spans="1:14" ht="15.75" thickBot="1">
      <c r="B86" s="824" t="s">
        <v>953</v>
      </c>
      <c r="C86" s="825"/>
      <c r="D86" s="825"/>
      <c r="E86" s="825"/>
      <c r="F86" s="825"/>
      <c r="G86" s="825"/>
      <c r="H86" s="825"/>
      <c r="I86" s="825"/>
      <c r="J86" s="825"/>
      <c r="K86" s="825"/>
      <c r="L86" s="825"/>
      <c r="M86" s="826"/>
      <c r="N86" s="52">
        <f>L83+L84+L85</f>
        <v>1155.1606455880196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5005.696130881418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2665.9878214380633</v>
      </c>
      <c r="N48" s="272">
        <f>K48*M48</f>
        <v>2665.9878214380633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2665.9878214380633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2665.9878214380633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533.19756428761264</v>
      </c>
      <c r="M83" s="859"/>
      <c r="N83" s="51"/>
    </row>
    <row r="84" spans="1:14">
      <c r="B84" s="89" t="s">
        <v>973</v>
      </c>
      <c r="C84" s="90"/>
      <c r="D84" s="90"/>
      <c r="E84" s="90"/>
      <c r="F84" s="90"/>
      <c r="G84" s="90"/>
      <c r="H84" s="90"/>
      <c r="I84" s="87"/>
      <c r="J84" s="88"/>
      <c r="K84" s="304">
        <v>0.05</v>
      </c>
      <c r="L84" s="858">
        <f>N78*K84</f>
        <v>133.29939107190316</v>
      </c>
      <c r="M84" s="859"/>
      <c r="N84" s="51"/>
    </row>
    <row r="85" spans="1:14" ht="15.75" thickBot="1">
      <c r="B85" s="91" t="s">
        <v>974</v>
      </c>
      <c r="C85" s="92"/>
      <c r="D85" s="92"/>
      <c r="E85" s="92"/>
      <c r="F85" s="92"/>
      <c r="G85" s="92"/>
      <c r="H85" s="92"/>
      <c r="I85" s="93"/>
      <c r="J85" s="94"/>
      <c r="K85" s="305">
        <v>0.05</v>
      </c>
      <c r="L85" s="860">
        <f>N78*K85</f>
        <v>133.29939107190316</v>
      </c>
      <c r="M85" s="861"/>
      <c r="N85" s="51"/>
    </row>
    <row r="86" spans="1:14" ht="15.75" thickBot="1">
      <c r="B86" s="824" t="s">
        <v>953</v>
      </c>
      <c r="C86" s="825"/>
      <c r="D86" s="825"/>
      <c r="E86" s="825"/>
      <c r="F86" s="825"/>
      <c r="G86" s="825"/>
      <c r="H86" s="825"/>
      <c r="I86" s="825"/>
      <c r="J86" s="825"/>
      <c r="K86" s="825"/>
      <c r="L86" s="825"/>
      <c r="M86" s="826"/>
      <c r="N86" s="52">
        <f>L83+L84+L85</f>
        <v>799.79634643141901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3465.7841678694822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500</v>
      </c>
      <c r="N36" s="272">
        <f>K36/M36</f>
        <v>185.60938355122804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500</v>
      </c>
      <c r="N37" s="272">
        <f>K37/M37</f>
        <v>140.54430257136019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326.77959107258823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1215.735929631428</v>
      </c>
      <c r="N48" s="272">
        <f>K48*M48</f>
        <v>1215.735929631428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1215.735929631428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4" ht="15.75" thickBot="1">
      <c r="B65" s="830" t="s">
        <v>953</v>
      </c>
      <c r="C65" s="831"/>
      <c r="D65" s="831"/>
      <c r="E65" s="831"/>
      <c r="F65" s="831"/>
      <c r="G65" s="831"/>
      <c r="H65" s="831"/>
      <c r="I65" s="831"/>
      <c r="J65" s="831"/>
      <c r="K65" s="831"/>
      <c r="L65" s="831"/>
      <c r="M65" s="832"/>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0" t="s">
        <v>963</v>
      </c>
      <c r="C69" s="851"/>
      <c r="D69" s="851"/>
      <c r="E69" s="851"/>
      <c r="F69" s="851"/>
      <c r="G69" s="851"/>
      <c r="H69" s="851"/>
      <c r="I69" s="73" t="s">
        <v>964</v>
      </c>
      <c r="J69" s="75" t="s">
        <v>1410</v>
      </c>
      <c r="K69" s="74" t="s">
        <v>966</v>
      </c>
      <c r="L69" s="852" t="s">
        <v>950</v>
      </c>
      <c r="M69" s="853"/>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1"/>
      <c r="C74" s="812"/>
      <c r="D74" s="812"/>
      <c r="E74" s="812"/>
      <c r="F74" s="812"/>
      <c r="G74" s="812"/>
      <c r="H74" s="812"/>
      <c r="I74" s="126"/>
      <c r="J74" s="126"/>
      <c r="K74" s="126"/>
      <c r="L74" s="912"/>
      <c r="M74" s="912"/>
      <c r="N74" s="45"/>
    </row>
    <row r="75" spans="1:14" ht="15.75" thickBot="1">
      <c r="B75" s="830" t="s">
        <v>953</v>
      </c>
      <c r="C75" s="831"/>
      <c r="D75" s="831"/>
      <c r="E75" s="831"/>
      <c r="F75" s="831"/>
      <c r="G75" s="831"/>
      <c r="H75" s="831"/>
      <c r="I75" s="831"/>
      <c r="J75" s="831"/>
      <c r="K75" s="831"/>
      <c r="L75" s="831"/>
      <c r="M75" s="832"/>
      <c r="N75" s="301">
        <f>SUM(N70:N74)</f>
        <v>62.590494999999997</v>
      </c>
    </row>
    <row r="76" spans="1:14" ht="15.75" thickBot="1">
      <c r="B76" s="33"/>
      <c r="C76" s="34"/>
      <c r="D76" s="34"/>
      <c r="E76" s="34"/>
      <c r="F76" s="34"/>
      <c r="G76" s="34"/>
      <c r="H76" s="34"/>
      <c r="I76" s="34"/>
      <c r="J76" s="34"/>
      <c r="K76" s="34"/>
      <c r="L76" s="34"/>
      <c r="M76" s="34"/>
      <c r="N76" s="35"/>
    </row>
    <row r="77" spans="1:14" ht="15.75" thickBot="1">
      <c r="B77" s="824" t="s">
        <v>967</v>
      </c>
      <c r="C77" s="825"/>
      <c r="D77" s="825"/>
      <c r="E77" s="825"/>
      <c r="F77" s="825"/>
      <c r="G77" s="825"/>
      <c r="H77" s="825"/>
      <c r="I77" s="825"/>
      <c r="J77" s="825"/>
      <c r="K77" s="825"/>
      <c r="L77" s="825"/>
      <c r="M77" s="826"/>
      <c r="N77" s="99">
        <f>N43+N54+N65+N75</f>
        <v>1605.106015704016</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321.02120314080321</v>
      </c>
      <c r="M82" s="859"/>
      <c r="N82" s="51"/>
    </row>
    <row r="83" spans="1:14">
      <c r="B83" s="89" t="s">
        <v>973</v>
      </c>
      <c r="C83" s="90"/>
      <c r="D83" s="90"/>
      <c r="E83" s="90"/>
      <c r="F83" s="90"/>
      <c r="G83" s="90"/>
      <c r="H83" s="90"/>
      <c r="I83" s="87"/>
      <c r="J83" s="88"/>
      <c r="K83" s="304">
        <v>0.05</v>
      </c>
      <c r="L83" s="858">
        <f>N77*K83</f>
        <v>80.255300785200802</v>
      </c>
      <c r="M83" s="859"/>
      <c r="N83" s="51"/>
    </row>
    <row r="84" spans="1:14" ht="15.75" thickBot="1">
      <c r="B84" s="91" t="s">
        <v>974</v>
      </c>
      <c r="C84" s="92"/>
      <c r="D84" s="92"/>
      <c r="E84" s="92"/>
      <c r="F84" s="92"/>
      <c r="G84" s="92"/>
      <c r="H84" s="92"/>
      <c r="I84" s="93"/>
      <c r="J84" s="94"/>
      <c r="K84" s="305">
        <v>0.05</v>
      </c>
      <c r="L84" s="860">
        <f>N77*K84</f>
        <v>80.255300785200802</v>
      </c>
      <c r="M84" s="861"/>
      <c r="N84" s="51"/>
    </row>
    <row r="85" spans="1:14" ht="15.75" thickBot="1">
      <c r="B85" s="824" t="s">
        <v>953</v>
      </c>
      <c r="C85" s="825"/>
      <c r="D85" s="825"/>
      <c r="E85" s="825"/>
      <c r="F85" s="825"/>
      <c r="G85" s="825"/>
      <c r="H85" s="825"/>
      <c r="I85" s="825"/>
      <c r="J85" s="825"/>
      <c r="K85" s="825"/>
      <c r="L85" s="825"/>
      <c r="M85" s="826"/>
      <c r="N85" s="52">
        <f>L82+L83+L84</f>
        <v>481.53180471120481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2086.6378204152206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500</v>
      </c>
      <c r="N36" s="272">
        <f>K36/M36</f>
        <v>185.60938355122804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500</v>
      </c>
      <c r="N37" s="272">
        <f>K37/M37</f>
        <v>140.54430257136019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326.77959107258823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1215.735929631428</v>
      </c>
      <c r="N48" s="272">
        <f>K48*M48</f>
        <v>1215.735929631428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1215.735929631428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1605.106015704016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321.02120314080321</v>
      </c>
      <c r="M83" s="859"/>
      <c r="N83" s="51"/>
    </row>
    <row r="84" spans="1:14">
      <c r="B84" s="89" t="s">
        <v>973</v>
      </c>
      <c r="C84" s="90"/>
      <c r="D84" s="90"/>
      <c r="E84" s="90"/>
      <c r="F84" s="90"/>
      <c r="G84" s="90"/>
      <c r="H84" s="90"/>
      <c r="I84" s="87"/>
      <c r="J84" s="88"/>
      <c r="K84" s="304">
        <v>0.05</v>
      </c>
      <c r="L84" s="858">
        <f>N78*K84</f>
        <v>80.255300785200802</v>
      </c>
      <c r="M84" s="859"/>
      <c r="N84" s="51"/>
    </row>
    <row r="85" spans="1:14" ht="15.75" thickBot="1">
      <c r="B85" s="91" t="s">
        <v>974</v>
      </c>
      <c r="C85" s="92"/>
      <c r="D85" s="92"/>
      <c r="E85" s="92"/>
      <c r="F85" s="92"/>
      <c r="G85" s="92"/>
      <c r="H85" s="92"/>
      <c r="I85" s="93"/>
      <c r="J85" s="94"/>
      <c r="K85" s="305">
        <v>0.05</v>
      </c>
      <c r="L85" s="860">
        <f>N78*K85</f>
        <v>80.255300785200802</v>
      </c>
      <c r="M85" s="861"/>
      <c r="N85" s="51"/>
    </row>
    <row r="86" spans="1:14" ht="15.75" thickBot="1">
      <c r="B86" s="824" t="s">
        <v>953</v>
      </c>
      <c r="C86" s="825"/>
      <c r="D86" s="825"/>
      <c r="E86" s="825"/>
      <c r="F86" s="825"/>
      <c r="G86" s="825"/>
      <c r="H86" s="825"/>
      <c r="I86" s="825"/>
      <c r="J86" s="825"/>
      <c r="K86" s="825"/>
      <c r="L86" s="825"/>
      <c r="M86" s="826"/>
      <c r="N86" s="52">
        <f>L83+L84+L85</f>
        <v>481.53180471120481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2086.6378204152206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500</v>
      </c>
      <c r="N36" s="272">
        <f>K36/M36</f>
        <v>185.60938355122804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500</v>
      </c>
      <c r="N37" s="272">
        <f>K37/M37</f>
        <v>140.54430257136019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326.77959107258823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9564.2333021803752</v>
      </c>
      <c r="N48" s="272">
        <f>K48*M48</f>
        <v>2869.2699906541125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2869.2699906541125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3258.6400767267005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651.72801534534017</v>
      </c>
      <c r="M83" s="859"/>
      <c r="N83" s="51"/>
    </row>
    <row r="84" spans="1:14">
      <c r="B84" s="89" t="s">
        <v>973</v>
      </c>
      <c r="C84" s="90"/>
      <c r="D84" s="90"/>
      <c r="E84" s="90"/>
      <c r="F84" s="90"/>
      <c r="G84" s="90"/>
      <c r="H84" s="90"/>
      <c r="I84" s="87"/>
      <c r="J84" s="88"/>
      <c r="K84" s="304">
        <v>0.05</v>
      </c>
      <c r="L84" s="858">
        <f>N78*K84</f>
        <v>162.93200383633504</v>
      </c>
      <c r="M84" s="859"/>
      <c r="N84" s="51"/>
    </row>
    <row r="85" spans="1:14" ht="15.75" thickBot="1">
      <c r="B85" s="91" t="s">
        <v>974</v>
      </c>
      <c r="C85" s="92"/>
      <c r="D85" s="92"/>
      <c r="E85" s="92"/>
      <c r="F85" s="92"/>
      <c r="G85" s="92"/>
      <c r="H85" s="92"/>
      <c r="I85" s="93"/>
      <c r="J85" s="94"/>
      <c r="K85" s="305">
        <v>0.05</v>
      </c>
      <c r="L85" s="860">
        <f>N78*K85</f>
        <v>162.93200383633504</v>
      </c>
      <c r="M85" s="861"/>
      <c r="N85" s="51"/>
    </row>
    <row r="86" spans="1:14" ht="15.75" thickBot="1">
      <c r="B86" s="824" t="s">
        <v>953</v>
      </c>
      <c r="C86" s="825"/>
      <c r="D86" s="825"/>
      <c r="E86" s="825"/>
      <c r="F86" s="825"/>
      <c r="G86" s="825"/>
      <c r="H86" s="825"/>
      <c r="I86" s="825"/>
      <c r="J86" s="825"/>
      <c r="K86" s="825"/>
      <c r="L86" s="825"/>
      <c r="M86" s="826"/>
      <c r="N86" s="52">
        <f>L83+L84+L85</f>
        <v>977.59202301801031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4236.2320997447105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92804.691775614017</v>
      </c>
      <c r="L36" s="270"/>
      <c r="M36" s="271">
        <v>500</v>
      </c>
      <c r="N36" s="272">
        <f>K36/M36</f>
        <v>185.60938355122804</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70272.151285680098</v>
      </c>
      <c r="L37" s="270"/>
      <c r="M37" s="271">
        <v>500</v>
      </c>
      <c r="N37" s="272">
        <f>K37/M37</f>
        <v>140.54430257136019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326.77959107258823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1225.2487303327694</v>
      </c>
      <c r="N48" s="272">
        <f>K48*M48</f>
        <v>551.36192864974623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551.36192864974623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940.7320147223345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188.1464029444669</v>
      </c>
      <c r="M83" s="859"/>
      <c r="N83" s="51"/>
    </row>
    <row r="84" spans="1:14">
      <c r="B84" s="89" t="s">
        <v>973</v>
      </c>
      <c r="C84" s="90"/>
      <c r="D84" s="90"/>
      <c r="E84" s="90"/>
      <c r="F84" s="90"/>
      <c r="G84" s="90"/>
      <c r="H84" s="90"/>
      <c r="I84" s="87"/>
      <c r="J84" s="88"/>
      <c r="K84" s="304">
        <v>0.05</v>
      </c>
      <c r="L84" s="858">
        <f>N78*K84</f>
        <v>47.036600736116725</v>
      </c>
      <c r="M84" s="859"/>
      <c r="N84" s="51"/>
    </row>
    <row r="85" spans="1:14" ht="15.75" thickBot="1">
      <c r="B85" s="91" t="s">
        <v>974</v>
      </c>
      <c r="C85" s="92"/>
      <c r="D85" s="92"/>
      <c r="E85" s="92"/>
      <c r="F85" s="92"/>
      <c r="G85" s="92"/>
      <c r="H85" s="92"/>
      <c r="I85" s="93"/>
      <c r="J85" s="94"/>
      <c r="K85" s="305">
        <v>0.05</v>
      </c>
      <c r="L85" s="860">
        <f>N78*K85</f>
        <v>47.036600736116725</v>
      </c>
      <c r="M85" s="861"/>
      <c r="N85" s="51"/>
    </row>
    <row r="86" spans="1:14" ht="15.75" thickBot="1">
      <c r="B86" s="824" t="s">
        <v>953</v>
      </c>
      <c r="C86" s="825"/>
      <c r="D86" s="825"/>
      <c r="E86" s="825"/>
      <c r="F86" s="825"/>
      <c r="G86" s="825"/>
      <c r="H86" s="825"/>
      <c r="I86" s="825"/>
      <c r="J86" s="825"/>
      <c r="K86" s="825"/>
      <c r="L86" s="825"/>
      <c r="M86" s="826"/>
      <c r="N86" s="52">
        <f>L83+L84+L85</f>
        <v>282.21960441670035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1222.9516191390348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500</v>
      </c>
      <c r="N36" s="272">
        <f>K36/M36</f>
        <v>185.60938355122804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500</v>
      </c>
      <c r="N37" s="272">
        <f>K37/M37</f>
        <v>140.54430257136019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326.77959107258823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1095.8746407945268</v>
      </c>
      <c r="N48" s="272">
        <f>K48*M48</f>
        <v>493.14358835753711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493.14358835753711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882.51367443012543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176.50273488602511</v>
      </c>
      <c r="M83" s="859"/>
      <c r="N83" s="51"/>
    </row>
    <row r="84" spans="1:14">
      <c r="B84" s="89" t="s">
        <v>973</v>
      </c>
      <c r="C84" s="90"/>
      <c r="D84" s="90"/>
      <c r="E84" s="90"/>
      <c r="F84" s="90"/>
      <c r="G84" s="90"/>
      <c r="H84" s="90"/>
      <c r="I84" s="87"/>
      <c r="J84" s="88"/>
      <c r="K84" s="304">
        <v>0.05</v>
      </c>
      <c r="L84" s="858">
        <f>N78*K84</f>
        <v>44.125683721506277</v>
      </c>
      <c r="M84" s="859"/>
      <c r="N84" s="51"/>
    </row>
    <row r="85" spans="1:14" ht="15.75" thickBot="1">
      <c r="B85" s="91" t="s">
        <v>974</v>
      </c>
      <c r="C85" s="92"/>
      <c r="D85" s="92"/>
      <c r="E85" s="92"/>
      <c r="F85" s="92"/>
      <c r="G85" s="92"/>
      <c r="H85" s="92"/>
      <c r="I85" s="93"/>
      <c r="J85" s="94"/>
      <c r="K85" s="305">
        <v>0.05</v>
      </c>
      <c r="L85" s="860">
        <f>N78*K85</f>
        <v>44.125683721506277</v>
      </c>
      <c r="M85" s="861"/>
      <c r="N85" s="51"/>
    </row>
    <row r="86" spans="1:14" ht="15.75" thickBot="1">
      <c r="B86" s="824" t="s">
        <v>953</v>
      </c>
      <c r="C86" s="825"/>
      <c r="D86" s="825"/>
      <c r="E86" s="825"/>
      <c r="F86" s="825"/>
      <c r="G86" s="825"/>
      <c r="H86" s="825"/>
      <c r="I86" s="825"/>
      <c r="J86" s="825"/>
      <c r="K86" s="825"/>
      <c r="L86" s="825"/>
      <c r="M86" s="826"/>
      <c r="N86" s="52">
        <f>L83+L84+L85</f>
        <v>264.75410232903766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1147.2677767591631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500</v>
      </c>
      <c r="N36" s="272">
        <f>K36/M36</f>
        <v>185.60938355122804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500</v>
      </c>
      <c r="N37" s="272">
        <f>K37/M37</f>
        <v>140.54430257136019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326.77959107258823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1877.2560904027073</v>
      </c>
      <c r="N48" s="272">
        <f>K48*M48</f>
        <v>844.7652406812183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844.7652406812183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1234.1353267538066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246.82706535076133</v>
      </c>
      <c r="M83" s="859"/>
      <c r="N83" s="51"/>
    </row>
    <row r="84" spans="1:14">
      <c r="B84" s="89" t="s">
        <v>973</v>
      </c>
      <c r="C84" s="90"/>
      <c r="D84" s="90"/>
      <c r="E84" s="90"/>
      <c r="F84" s="90"/>
      <c r="G84" s="90"/>
      <c r="H84" s="90"/>
      <c r="I84" s="87"/>
      <c r="J84" s="88"/>
      <c r="K84" s="304">
        <v>0.05</v>
      </c>
      <c r="L84" s="858">
        <f>N78*K84</f>
        <v>61.706766337690333</v>
      </c>
      <c r="M84" s="859"/>
      <c r="N84" s="51"/>
    </row>
    <row r="85" spans="1:14" ht="15.75" thickBot="1">
      <c r="B85" s="91" t="s">
        <v>974</v>
      </c>
      <c r="C85" s="92"/>
      <c r="D85" s="92"/>
      <c r="E85" s="92"/>
      <c r="F85" s="92"/>
      <c r="G85" s="92"/>
      <c r="H85" s="92"/>
      <c r="I85" s="93"/>
      <c r="J85" s="94"/>
      <c r="K85" s="305">
        <v>0.05</v>
      </c>
      <c r="L85" s="860">
        <f>N78*K85</f>
        <v>61.706766337690333</v>
      </c>
      <c r="M85" s="861"/>
      <c r="N85" s="51"/>
    </row>
    <row r="86" spans="1:14" ht="15.75" thickBot="1">
      <c r="B86" s="824" t="s">
        <v>953</v>
      </c>
      <c r="C86" s="825"/>
      <c r="D86" s="825"/>
      <c r="E86" s="825"/>
      <c r="F86" s="825"/>
      <c r="G86" s="825"/>
      <c r="H86" s="825"/>
      <c r="I86" s="825"/>
      <c r="J86" s="825"/>
      <c r="K86" s="825"/>
      <c r="L86" s="825"/>
      <c r="M86" s="826"/>
      <c r="N86" s="52">
        <f>L83+L84+L85</f>
        <v>370.24059802614198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1604.3759247799485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500</v>
      </c>
      <c r="N36" s="272">
        <f>K36/M36</f>
        <v>185.60938355122804</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500</v>
      </c>
      <c r="N37" s="272">
        <f>K37/M37</f>
        <v>140.54430257136019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0.62590495000000002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326.77959107258823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1598.1505178253515</v>
      </c>
      <c r="N48" s="272">
        <f>K48*M48</f>
        <v>719.16773302140814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719.16773302140814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62.590494999999997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1108.5378190939964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221.70756381879929</v>
      </c>
      <c r="M83" s="859"/>
      <c r="N83" s="51"/>
    </row>
    <row r="84" spans="1:14">
      <c r="B84" s="89" t="s">
        <v>973</v>
      </c>
      <c r="C84" s="90"/>
      <c r="D84" s="90"/>
      <c r="E84" s="90"/>
      <c r="F84" s="90"/>
      <c r="G84" s="90"/>
      <c r="H84" s="90"/>
      <c r="I84" s="87"/>
      <c r="J84" s="88"/>
      <c r="K84" s="304">
        <v>0.05</v>
      </c>
      <c r="L84" s="858">
        <f>N78*K84</f>
        <v>55.426890954699822</v>
      </c>
      <c r="M84" s="859"/>
      <c r="N84" s="51"/>
    </row>
    <row r="85" spans="1:14" ht="15.75" thickBot="1">
      <c r="B85" s="91" t="s">
        <v>974</v>
      </c>
      <c r="C85" s="92"/>
      <c r="D85" s="92"/>
      <c r="E85" s="92"/>
      <c r="F85" s="92"/>
      <c r="G85" s="92"/>
      <c r="H85" s="92"/>
      <c r="I85" s="93"/>
      <c r="J85" s="94"/>
      <c r="K85" s="305">
        <v>0.05</v>
      </c>
      <c r="L85" s="860">
        <f>N78*K85</f>
        <v>55.426890954699822</v>
      </c>
      <c r="M85" s="861"/>
      <c r="N85" s="51"/>
    </row>
    <row r="86" spans="1:14" ht="15.75" thickBot="1">
      <c r="B86" s="824" t="s">
        <v>953</v>
      </c>
      <c r="C86" s="825"/>
      <c r="D86" s="825"/>
      <c r="E86" s="825"/>
      <c r="F86" s="825"/>
      <c r="G86" s="825"/>
      <c r="H86" s="825"/>
      <c r="I86" s="825"/>
      <c r="J86" s="825"/>
      <c r="K86" s="825"/>
      <c r="L86" s="825"/>
      <c r="M86" s="826"/>
      <c r="N86" s="52">
        <f>L83+L84+L85</f>
        <v>332.56134572819894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1441.0991648221952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400</v>
      </c>
      <c r="N36" s="272">
        <f>K36/M36</f>
        <v>232.01172943903504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400</v>
      </c>
      <c r="N37" s="272">
        <f>K37/M37</f>
        <v>327.5459709727553</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70272.151285680098</v>
      </c>
      <c r="L38" s="270"/>
      <c r="M38" s="271">
        <v>400</v>
      </c>
      <c r="N38" s="272">
        <f>K38/M38</f>
        <v>175.68037821420023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98263.791291826594</v>
      </c>
      <c r="L39" s="841">
        <v>400</v>
      </c>
      <c r="M39" s="842"/>
      <c r="N39" s="272">
        <f>K39/L39</f>
        <v>245.65947822956647</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982.01333255435213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1095.8746407945268</v>
      </c>
      <c r="N48" s="272">
        <f>K48*M48</f>
        <v>2005.4505926539841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61642.948544692124</v>
      </c>
      <c r="N49" s="272">
        <f>K49*M49</f>
        <v>1171.2160223491503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3176.6666150031342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1238.2250870159367</v>
      </c>
      <c r="M58" s="829"/>
      <c r="N58" s="287">
        <f>K58*L58</f>
        <v>23.526276653302794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23.526276653302794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111.57756987950249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4293.7837940902909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858.75675881805819</v>
      </c>
      <c r="M82" s="859"/>
      <c r="N82" s="51"/>
    </row>
    <row r="83" spans="1:14">
      <c r="B83" s="89" t="s">
        <v>973</v>
      </c>
      <c r="C83" s="90"/>
      <c r="D83" s="90"/>
      <c r="E83" s="90"/>
      <c r="F83" s="90"/>
      <c r="G83" s="90"/>
      <c r="H83" s="90"/>
      <c r="I83" s="87"/>
      <c r="J83" s="88"/>
      <c r="K83" s="304">
        <v>0.05</v>
      </c>
      <c r="L83" s="858">
        <f>N77*K83</f>
        <v>214.68918970451455</v>
      </c>
      <c r="M83" s="859"/>
      <c r="N83" s="51"/>
    </row>
    <row r="84" spans="1:14" ht="15.75" thickBot="1">
      <c r="B84" s="91" t="s">
        <v>974</v>
      </c>
      <c r="C84" s="92"/>
      <c r="D84" s="92"/>
      <c r="E84" s="92"/>
      <c r="F84" s="92"/>
      <c r="G84" s="92"/>
      <c r="H84" s="92"/>
      <c r="I84" s="93"/>
      <c r="J84" s="94"/>
      <c r="K84" s="305">
        <v>0.05</v>
      </c>
      <c r="L84" s="860">
        <f>N77*K84</f>
        <v>214.68918970451455</v>
      </c>
      <c r="M84" s="861"/>
      <c r="N84" s="51"/>
    </row>
    <row r="85" spans="1:14" ht="15.75" thickBot="1">
      <c r="B85" s="824" t="s">
        <v>953</v>
      </c>
      <c r="C85" s="825"/>
      <c r="D85" s="825"/>
      <c r="E85" s="825"/>
      <c r="F85" s="825"/>
      <c r="G85" s="825"/>
      <c r="H85" s="825"/>
      <c r="I85" s="825"/>
      <c r="J85" s="825"/>
      <c r="K85" s="825"/>
      <c r="L85" s="825"/>
      <c r="M85" s="826"/>
      <c r="N85" s="52">
        <f>L82+L83+L84</f>
        <v>1288.1351382270873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5581.9189323173778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400</v>
      </c>
      <c r="N36" s="272">
        <f>K36/M36</f>
        <v>232.01172943903504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400</v>
      </c>
      <c r="N37" s="272">
        <f>K37/M37</f>
        <v>327.5459709727553</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70272.151285680098</v>
      </c>
      <c r="L38" s="270"/>
      <c r="M38" s="271">
        <v>400</v>
      </c>
      <c r="N38" s="272">
        <f>K38/M38</f>
        <v>175.68037821420023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98263.791291826594</v>
      </c>
      <c r="L39" s="841">
        <v>400</v>
      </c>
      <c r="M39" s="842"/>
      <c r="N39" s="272">
        <f>K39/L39</f>
        <v>245.65947822956647</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982.01333255435213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1095.8746407945268</v>
      </c>
      <c r="N48" s="272">
        <f>K48*M48</f>
        <v>1643.8119611917903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61642.948544692124</v>
      </c>
      <c r="N49" s="272">
        <f>K49*M49</f>
        <v>801.35833108099757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2445.1702922727877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1238.2250870159367</v>
      </c>
      <c r="M58" s="829"/>
      <c r="N58" s="287">
        <f>K58*L58</f>
        <v>16.096926131207177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16.096926131207177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111.57756987950249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3554.8581208378491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710.97162416756987</v>
      </c>
      <c r="M83" s="859"/>
      <c r="N83" s="51"/>
    </row>
    <row r="84" spans="1:14">
      <c r="B84" s="89" t="s">
        <v>973</v>
      </c>
      <c r="C84" s="90"/>
      <c r="D84" s="90"/>
      <c r="E84" s="90"/>
      <c r="F84" s="90"/>
      <c r="G84" s="90"/>
      <c r="H84" s="90"/>
      <c r="I84" s="87"/>
      <c r="J84" s="88"/>
      <c r="K84" s="304">
        <v>0.05</v>
      </c>
      <c r="L84" s="858">
        <f>N78*K84</f>
        <v>177.74290604189247</v>
      </c>
      <c r="M84" s="859"/>
      <c r="N84" s="51"/>
    </row>
    <row r="85" spans="1:14" ht="15.75" thickBot="1">
      <c r="B85" s="91" t="s">
        <v>974</v>
      </c>
      <c r="C85" s="92"/>
      <c r="D85" s="92"/>
      <c r="E85" s="92"/>
      <c r="F85" s="92"/>
      <c r="G85" s="92"/>
      <c r="H85" s="92"/>
      <c r="I85" s="93"/>
      <c r="J85" s="94"/>
      <c r="K85" s="305">
        <v>0.05</v>
      </c>
      <c r="L85" s="860">
        <f>N78*K85</f>
        <v>177.74290604189247</v>
      </c>
      <c r="M85" s="861"/>
      <c r="N85" s="51"/>
    </row>
    <row r="86" spans="1:14" ht="15.75" thickBot="1">
      <c r="B86" s="824" t="s">
        <v>953</v>
      </c>
      <c r="C86" s="825"/>
      <c r="D86" s="825"/>
      <c r="E86" s="825"/>
      <c r="F86" s="825"/>
      <c r="G86" s="825"/>
      <c r="H86" s="825"/>
      <c r="I86" s="825"/>
      <c r="J86" s="825"/>
      <c r="K86" s="825"/>
      <c r="L86" s="825"/>
      <c r="M86" s="826"/>
      <c r="N86" s="52">
        <f>L83+L84+L85</f>
        <v>1066.4574362513547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4621.315557089204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400</v>
      </c>
      <c r="N36" s="272">
        <f>K36/M36</f>
        <v>232.01172943903504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400</v>
      </c>
      <c r="N37" s="272">
        <f>K37/M37</f>
        <v>327.5459709727553</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70272.151285680098</v>
      </c>
      <c r="L38" s="270"/>
      <c r="M38" s="271">
        <v>400</v>
      </c>
      <c r="N38" s="272">
        <f>K38/M38</f>
        <v>175.68037821420023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98263.791291826594</v>
      </c>
      <c r="L39" s="841">
        <v>400</v>
      </c>
      <c r="M39" s="842"/>
      <c r="N39" s="272">
        <f>K39/L39</f>
        <v>245.65947822956647</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982.01333255435213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1095.8746407945268</v>
      </c>
      <c r="N48" s="272">
        <f>K48*M48</f>
        <v>2005.4505926539841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61642.948544692124</v>
      </c>
      <c r="N49" s="272">
        <f>K49*M49</f>
        <v>1171.2160223491503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3176.6666150031342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1238.2250870159367</v>
      </c>
      <c r="M58" s="829"/>
      <c r="N58" s="287">
        <f>K58*L58</f>
        <v>23.526276653302794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23.526276653302794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111.57756987950249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4293.7837940902909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858.75675881805819</v>
      </c>
      <c r="M83" s="859"/>
      <c r="N83" s="51"/>
    </row>
    <row r="84" spans="1:14">
      <c r="B84" s="89" t="s">
        <v>973</v>
      </c>
      <c r="C84" s="90"/>
      <c r="D84" s="90"/>
      <c r="E84" s="90"/>
      <c r="F84" s="90"/>
      <c r="G84" s="90"/>
      <c r="H84" s="90"/>
      <c r="I84" s="87"/>
      <c r="J84" s="88"/>
      <c r="K84" s="304">
        <v>0.05</v>
      </c>
      <c r="L84" s="858">
        <f>N78*K84</f>
        <v>214.68918970451455</v>
      </c>
      <c r="M84" s="859"/>
      <c r="N84" s="51"/>
    </row>
    <row r="85" spans="1:14" ht="15.75" thickBot="1">
      <c r="B85" s="91" t="s">
        <v>974</v>
      </c>
      <c r="C85" s="92"/>
      <c r="D85" s="92"/>
      <c r="E85" s="92"/>
      <c r="F85" s="92"/>
      <c r="G85" s="92"/>
      <c r="H85" s="92"/>
      <c r="I85" s="93"/>
      <c r="J85" s="94"/>
      <c r="K85" s="305">
        <v>0.05</v>
      </c>
      <c r="L85" s="860">
        <f>N78*K85</f>
        <v>214.68918970451455</v>
      </c>
      <c r="M85" s="861"/>
      <c r="N85" s="51"/>
    </row>
    <row r="86" spans="1:14" ht="15.75" thickBot="1">
      <c r="B86" s="824" t="s">
        <v>953</v>
      </c>
      <c r="C86" s="825"/>
      <c r="D86" s="825"/>
      <c r="E86" s="825"/>
      <c r="F86" s="825"/>
      <c r="G86" s="825"/>
      <c r="H86" s="825"/>
      <c r="I86" s="825"/>
      <c r="J86" s="825"/>
      <c r="K86" s="825"/>
      <c r="L86" s="825"/>
      <c r="M86" s="826"/>
      <c r="N86" s="52">
        <f>L83+L84+L85</f>
        <v>1288.1351382270873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5581.9189323173778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400</v>
      </c>
      <c r="N36" s="272">
        <f>K36/M36</f>
        <v>232.01172943903504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400</v>
      </c>
      <c r="N37" s="272">
        <f>K37/M37</f>
        <v>327.5459709727553</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70272.151285680098</v>
      </c>
      <c r="L38" s="270"/>
      <c r="M38" s="271">
        <v>400</v>
      </c>
      <c r="N38" s="272">
        <f>K38/M38</f>
        <v>175.68037821420023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98263.791291826594</v>
      </c>
      <c r="L39" s="841">
        <v>400</v>
      </c>
      <c r="M39" s="842"/>
      <c r="N39" s="272">
        <f>K39/L39</f>
        <v>245.65947822956647</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982.01333255435213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61642.948544692124</v>
      </c>
      <c r="N48" s="272">
        <f>K48*M48</f>
        <v>801.35833108099757</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1095.8746407945268</v>
      </c>
      <c r="N49" s="272">
        <f>K49*M49</f>
        <v>1643.8119611917903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2445.1702922727877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1238.2250870159367</v>
      </c>
      <c r="M58" s="829"/>
      <c r="N58" s="287">
        <f>K58*L58</f>
        <v>16.096926131207177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16.096926131207177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111.57756987950249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3554.8581208378491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710.97162416756987</v>
      </c>
      <c r="M83" s="859"/>
      <c r="N83" s="51"/>
    </row>
    <row r="84" spans="1:14">
      <c r="B84" s="89" t="s">
        <v>973</v>
      </c>
      <c r="C84" s="90"/>
      <c r="D84" s="90"/>
      <c r="E84" s="90"/>
      <c r="F84" s="90"/>
      <c r="G84" s="90"/>
      <c r="H84" s="90"/>
      <c r="I84" s="87"/>
      <c r="J84" s="88"/>
      <c r="K84" s="304">
        <v>0.05</v>
      </c>
      <c r="L84" s="858">
        <f>N78*K84</f>
        <v>177.74290604189247</v>
      </c>
      <c r="M84" s="859"/>
      <c r="N84" s="51"/>
    </row>
    <row r="85" spans="1:14" ht="15.75" thickBot="1">
      <c r="B85" s="91" t="s">
        <v>974</v>
      </c>
      <c r="C85" s="92"/>
      <c r="D85" s="92"/>
      <c r="E85" s="92"/>
      <c r="F85" s="92"/>
      <c r="G85" s="92"/>
      <c r="H85" s="92"/>
      <c r="I85" s="93"/>
      <c r="J85" s="94"/>
      <c r="K85" s="305">
        <v>0.05</v>
      </c>
      <c r="L85" s="860">
        <f>N78*K85</f>
        <v>177.74290604189247</v>
      </c>
      <c r="M85" s="861"/>
      <c r="N85" s="51"/>
    </row>
    <row r="86" spans="1:14" ht="15.75" thickBot="1">
      <c r="B86" s="824" t="s">
        <v>953</v>
      </c>
      <c r="C86" s="825"/>
      <c r="D86" s="825"/>
      <c r="E86" s="825"/>
      <c r="F86" s="825"/>
      <c r="G86" s="825"/>
      <c r="H86" s="825"/>
      <c r="I86" s="825"/>
      <c r="J86" s="825"/>
      <c r="K86" s="825"/>
      <c r="L86" s="825"/>
      <c r="M86" s="826"/>
      <c r="N86" s="52">
        <f>L83+L84+L85</f>
        <v>1066.4574362513547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4621.315557089204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83">
        <v>275</v>
      </c>
      <c r="N36" s="272">
        <f>K36/M36</f>
        <v>337.47160645677826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83">
        <f>M36</f>
        <v>275</v>
      </c>
      <c r="N37" s="272">
        <f>K37/M37</f>
        <v>476.43050323309865</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70272.151285680098</v>
      </c>
      <c r="L38" s="270"/>
      <c r="M38" s="283">
        <v>275</v>
      </c>
      <c r="N38" s="272">
        <f>K38/M38</f>
        <v>255.53509558429127</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98263.791291826594</v>
      </c>
      <c r="L39" s="952">
        <v>275</v>
      </c>
      <c r="M39" s="953"/>
      <c r="N39" s="272">
        <f>K39/L39</f>
        <v>357.32287742482396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1.6229464709745818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1428.3830291699664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61642.948544692124</v>
      </c>
      <c r="N48" s="272">
        <f>K48*M48</f>
        <v>1541.0737136173032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61642.948544692124</v>
      </c>
      <c r="N49" s="272">
        <f>K49*M49</f>
        <v>801.35833108099757</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1095.8746407945268</v>
      </c>
      <c r="N50" s="272">
        <f>K50*M50</f>
        <v>4646.5084769687937</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6988.9405216670948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1238.2250870159367</v>
      </c>
      <c r="M58" s="829"/>
      <c r="N58" s="287">
        <f>K58*L58</f>
        <v>47.052553306605589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47.052553306605589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8626.6707512411249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1725.3341502482251</v>
      </c>
      <c r="M83" s="859"/>
      <c r="N83" s="51"/>
    </row>
    <row r="84" spans="1:14">
      <c r="B84" s="89" t="s">
        <v>973</v>
      </c>
      <c r="C84" s="90"/>
      <c r="D84" s="90"/>
      <c r="E84" s="90"/>
      <c r="F84" s="90"/>
      <c r="G84" s="90"/>
      <c r="H84" s="90"/>
      <c r="I84" s="87"/>
      <c r="J84" s="88"/>
      <c r="K84" s="304">
        <v>0.05</v>
      </c>
      <c r="L84" s="858">
        <f>N78*K84</f>
        <v>431.33353756205628</v>
      </c>
      <c r="M84" s="859"/>
      <c r="N84" s="51"/>
    </row>
    <row r="85" spans="1:14" ht="15.75" thickBot="1">
      <c r="B85" s="91" t="s">
        <v>974</v>
      </c>
      <c r="C85" s="92"/>
      <c r="D85" s="92"/>
      <c r="E85" s="92"/>
      <c r="F85" s="92"/>
      <c r="G85" s="92"/>
      <c r="H85" s="92"/>
      <c r="I85" s="93"/>
      <c r="J85" s="94"/>
      <c r="K85" s="305">
        <v>0.05</v>
      </c>
      <c r="L85" s="860">
        <f>N78*K85</f>
        <v>431.33353756205628</v>
      </c>
      <c r="M85" s="861"/>
      <c r="N85" s="51"/>
    </row>
    <row r="86" spans="1:14" ht="15.75" thickBot="1">
      <c r="B86" s="824" t="s">
        <v>953</v>
      </c>
      <c r="C86" s="825"/>
      <c r="D86" s="825"/>
      <c r="E86" s="825"/>
      <c r="F86" s="825"/>
      <c r="G86" s="825"/>
      <c r="H86" s="825"/>
      <c r="I86" s="825"/>
      <c r="J86" s="825"/>
      <c r="K86" s="825"/>
      <c r="L86" s="825"/>
      <c r="M86" s="826"/>
      <c r="N86" s="52">
        <f>L83+L84+L85</f>
        <v>2588.0012253723376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11214.671976613463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83">
        <v>275</v>
      </c>
      <c r="N36" s="272">
        <f>K36/M36</f>
        <v>337.47160645677826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83">
        <v>275</v>
      </c>
      <c r="N37" s="272">
        <f>K37/M37</f>
        <v>476.43050323309865</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70272.151285680098</v>
      </c>
      <c r="L38" s="270"/>
      <c r="M38" s="283">
        <v>275</v>
      </c>
      <c r="N38" s="272">
        <f>K38/M38</f>
        <v>255.53509558429127</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98263.791291826594</v>
      </c>
      <c r="L39" s="952">
        <v>275</v>
      </c>
      <c r="M39" s="953"/>
      <c r="N39" s="272">
        <f>K39/L39</f>
        <v>357.32287742482396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1.6229464709745818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1428.3830291699664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61642.948544692124</v>
      </c>
      <c r="N48" s="272">
        <f>K48*M48</f>
        <v>1171.2160223491503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61642.948544692124</v>
      </c>
      <c r="N49" s="272">
        <f>K49*M49</f>
        <v>616.42948544692126</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1095.8746407945268</v>
      </c>
      <c r="N50" s="272">
        <f>K50*M50</f>
        <v>3550.6338361742673</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5338.2793439703391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1238.2250870159367</v>
      </c>
      <c r="M58" s="829"/>
      <c r="N58" s="287">
        <f>K58*L58</f>
        <v>35.908527523462162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35.908527523462162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6964.8655477612256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1392.9731095522452</v>
      </c>
      <c r="M83" s="859"/>
      <c r="N83" s="51"/>
    </row>
    <row r="84" spans="1:14">
      <c r="B84" s="89" t="s">
        <v>973</v>
      </c>
      <c r="C84" s="90"/>
      <c r="D84" s="90"/>
      <c r="E84" s="90"/>
      <c r="F84" s="90"/>
      <c r="G84" s="90"/>
      <c r="H84" s="90"/>
      <c r="I84" s="87"/>
      <c r="J84" s="88"/>
      <c r="K84" s="304">
        <v>0.05</v>
      </c>
      <c r="L84" s="858">
        <f>N78*K84</f>
        <v>348.2432773880613</v>
      </c>
      <c r="M84" s="859"/>
      <c r="N84" s="51"/>
    </row>
    <row r="85" spans="1:14" ht="15.75" thickBot="1">
      <c r="B85" s="91" t="s">
        <v>974</v>
      </c>
      <c r="C85" s="92"/>
      <c r="D85" s="92"/>
      <c r="E85" s="92"/>
      <c r="F85" s="92"/>
      <c r="G85" s="92"/>
      <c r="H85" s="92"/>
      <c r="I85" s="93"/>
      <c r="J85" s="94"/>
      <c r="K85" s="305">
        <v>0.05</v>
      </c>
      <c r="L85" s="860">
        <f>N78*K85</f>
        <v>348.2432773880613</v>
      </c>
      <c r="M85" s="861"/>
      <c r="N85" s="51"/>
    </row>
    <row r="86" spans="1:14" ht="15.75" thickBot="1">
      <c r="B86" s="824" t="s">
        <v>953</v>
      </c>
      <c r="C86" s="825"/>
      <c r="D86" s="825"/>
      <c r="E86" s="825"/>
      <c r="F86" s="825"/>
      <c r="G86" s="825"/>
      <c r="H86" s="825"/>
      <c r="I86" s="825"/>
      <c r="J86" s="825"/>
      <c r="K86" s="825"/>
      <c r="L86" s="825"/>
      <c r="M86" s="826"/>
      <c r="N86" s="52">
        <f>L83+L84+L85</f>
        <v>2089.459664328368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9054.3252120895941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275</v>
      </c>
      <c r="N36" s="272">
        <f>K36/M36</f>
        <v>337.47160645677826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275</v>
      </c>
      <c r="N37" s="272">
        <f>K37/M37</f>
        <v>476.43050323309865</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70272.151285680098</v>
      </c>
      <c r="L38" s="270"/>
      <c r="M38" s="271">
        <v>275</v>
      </c>
      <c r="N38" s="272">
        <f>K38/M38</f>
        <v>255.53509558429127</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98263.791291826594</v>
      </c>
      <c r="L39" s="841">
        <v>275</v>
      </c>
      <c r="M39" s="842"/>
      <c r="N39" s="272">
        <f>K39/L39</f>
        <v>357.32287742482396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1.6229464709745818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1428.3830291699664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61642.948544692124</v>
      </c>
      <c r="N48" s="272">
        <f>K48*M48</f>
        <v>1541.0737136173032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61642.948544692124</v>
      </c>
      <c r="N49" s="272">
        <f>K49*M49</f>
        <v>801.35833108099757</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1598.1505178253515</v>
      </c>
      <c r="N50" s="272">
        <f>K50*M50</f>
        <v>6776.1581955794909</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9118.590240277792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1238.2250870159367</v>
      </c>
      <c r="M58" s="829"/>
      <c r="N58" s="287">
        <f>K58*L58</f>
        <v>47.052553306605589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47.052553306605589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10756.320469851822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2151.2640939703647</v>
      </c>
      <c r="M83" s="859"/>
      <c r="N83" s="51"/>
    </row>
    <row r="84" spans="1:14">
      <c r="B84" s="89" t="s">
        <v>973</v>
      </c>
      <c r="C84" s="90"/>
      <c r="D84" s="90"/>
      <c r="E84" s="90"/>
      <c r="F84" s="90"/>
      <c r="G84" s="90"/>
      <c r="H84" s="90"/>
      <c r="I84" s="87"/>
      <c r="J84" s="88"/>
      <c r="K84" s="304">
        <v>0.05</v>
      </c>
      <c r="L84" s="858">
        <f>N78*K84</f>
        <v>537.81602349259117</v>
      </c>
      <c r="M84" s="859"/>
      <c r="N84" s="51"/>
    </row>
    <row r="85" spans="1:14" ht="15.75" thickBot="1">
      <c r="B85" s="91" t="s">
        <v>974</v>
      </c>
      <c r="C85" s="92"/>
      <c r="D85" s="92"/>
      <c r="E85" s="92"/>
      <c r="F85" s="92"/>
      <c r="G85" s="92"/>
      <c r="H85" s="92"/>
      <c r="I85" s="93"/>
      <c r="J85" s="94"/>
      <c r="K85" s="305">
        <v>0.05</v>
      </c>
      <c r="L85" s="860">
        <f>N78*K85</f>
        <v>537.81602349259117</v>
      </c>
      <c r="M85" s="861"/>
      <c r="N85" s="51"/>
    </row>
    <row r="86" spans="1:14" ht="15.75" thickBot="1">
      <c r="B86" s="824" t="s">
        <v>953</v>
      </c>
      <c r="C86" s="825"/>
      <c r="D86" s="825"/>
      <c r="E86" s="825"/>
      <c r="F86" s="825"/>
      <c r="G86" s="825"/>
      <c r="H86" s="825"/>
      <c r="I86" s="825"/>
      <c r="J86" s="825"/>
      <c r="K86" s="825"/>
      <c r="L86" s="825"/>
      <c r="M86" s="826"/>
      <c r="N86" s="52">
        <f>L83+L84+L85</f>
        <v>3226.8961409555473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13983.216610807369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275</v>
      </c>
      <c r="N36" s="272">
        <f>K36/M36</f>
        <v>337.47160645677826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275</v>
      </c>
      <c r="N37" s="272">
        <f>K37/M37</f>
        <v>476.43050323309865</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70272.151285680098</v>
      </c>
      <c r="L38" s="270"/>
      <c r="M38" s="271">
        <v>275</v>
      </c>
      <c r="N38" s="272">
        <f>K38/M38</f>
        <v>255.53509558429127</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98263.791291826594</v>
      </c>
      <c r="L39" s="841">
        <v>275</v>
      </c>
      <c r="M39" s="842"/>
      <c r="N39" s="272">
        <f>K39/L39</f>
        <v>357.32287742482396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1.6229464709745818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1428.3830291699664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61642.948544692124</v>
      </c>
      <c r="N48" s="272">
        <f>K48*M48</f>
        <v>1171.2160223491503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61642.948544692124</v>
      </c>
      <c r="N49" s="272">
        <f>K49*M49</f>
        <v>616.42948544692126</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1598.1505178253515</v>
      </c>
      <c r="N50" s="272">
        <f>K50*M50</f>
        <v>5178.007677754139</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6965.6531855502108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1238.2250870159367</v>
      </c>
      <c r="M58" s="829"/>
      <c r="N58" s="287">
        <f>K58*L58</f>
        <v>35.908527523462162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35.908527523462162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162.29464709745818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8592.239389341099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1718.4478778682198</v>
      </c>
      <c r="M83" s="859"/>
      <c r="N83" s="51"/>
    </row>
    <row r="84" spans="1:14">
      <c r="B84" s="89" t="s">
        <v>973</v>
      </c>
      <c r="C84" s="90"/>
      <c r="D84" s="90"/>
      <c r="E84" s="90"/>
      <c r="F84" s="90"/>
      <c r="G84" s="90"/>
      <c r="H84" s="90"/>
      <c r="I84" s="87"/>
      <c r="J84" s="88"/>
      <c r="K84" s="304">
        <v>0.05</v>
      </c>
      <c r="L84" s="858">
        <f>N78*K84</f>
        <v>429.61196946705496</v>
      </c>
      <c r="M84" s="859"/>
      <c r="N84" s="51"/>
    </row>
    <row r="85" spans="1:14" ht="15.75" thickBot="1">
      <c r="B85" s="91" t="s">
        <v>974</v>
      </c>
      <c r="C85" s="92"/>
      <c r="D85" s="92"/>
      <c r="E85" s="92"/>
      <c r="F85" s="92"/>
      <c r="G85" s="92"/>
      <c r="H85" s="92"/>
      <c r="I85" s="93"/>
      <c r="J85" s="94"/>
      <c r="K85" s="305">
        <v>0.05</v>
      </c>
      <c r="L85" s="860">
        <f>N78*K85</f>
        <v>429.61196946705496</v>
      </c>
      <c r="M85" s="861"/>
      <c r="N85" s="51"/>
    </row>
    <row r="86" spans="1:14" ht="15.75" thickBot="1">
      <c r="B86" s="824" t="s">
        <v>953</v>
      </c>
      <c r="C86" s="825"/>
      <c r="D86" s="825"/>
      <c r="E86" s="825"/>
      <c r="F86" s="825"/>
      <c r="G86" s="825"/>
      <c r="H86" s="825"/>
      <c r="I86" s="825"/>
      <c r="J86" s="825"/>
      <c r="K86" s="825"/>
      <c r="L86" s="825"/>
      <c r="M86" s="826"/>
      <c r="N86" s="52">
        <f>L83+L84+L85</f>
        <v>2577.6718168023299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11169.911206143428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418</v>
      </c>
      <c r="N36" s="272">
        <f>K36/M36</f>
        <v>222.02079372156464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418</v>
      </c>
      <c r="N37" s="272">
        <f>K37/M37</f>
        <v>313.44112054809119</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98263.791291826594</v>
      </c>
      <c r="L38" s="270"/>
      <c r="M38" s="271">
        <v>418</v>
      </c>
      <c r="N38" s="272">
        <f>K38/M38</f>
        <v>235.08084041106841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1.0677279414306458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771.6104826221549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58598.852320262886</v>
      </c>
      <c r="N48" s="272">
        <f>K48*M48</f>
        <v>585.98852320262893</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1095.8746407945268</v>
      </c>
      <c r="N49" s="272">
        <f>K49*M49</f>
        <v>1369.8433009931587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1955.8318241957877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1238.2250870159367</v>
      </c>
      <c r="M58" s="829"/>
      <c r="N58" s="287">
        <f>K58*L58</f>
        <v>12.382250870159368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12.382250870159368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106.77279414306457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2846.5973518311662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569.3194703662333</v>
      </c>
      <c r="M83" s="859"/>
      <c r="N83" s="51"/>
    </row>
    <row r="84" spans="1:14">
      <c r="B84" s="89" t="s">
        <v>973</v>
      </c>
      <c r="C84" s="90"/>
      <c r="D84" s="90"/>
      <c r="E84" s="90"/>
      <c r="F84" s="90"/>
      <c r="G84" s="90"/>
      <c r="H84" s="90"/>
      <c r="I84" s="87"/>
      <c r="J84" s="88"/>
      <c r="K84" s="304">
        <v>0.05</v>
      </c>
      <c r="L84" s="858">
        <f>N78*K84</f>
        <v>142.32986759155833</v>
      </c>
      <c r="M84" s="859"/>
      <c r="N84" s="51"/>
    </row>
    <row r="85" spans="1:14" ht="15.75" thickBot="1">
      <c r="B85" s="91" t="s">
        <v>974</v>
      </c>
      <c r="C85" s="92"/>
      <c r="D85" s="92"/>
      <c r="E85" s="92"/>
      <c r="F85" s="92"/>
      <c r="G85" s="92"/>
      <c r="H85" s="92"/>
      <c r="I85" s="93"/>
      <c r="J85" s="94"/>
      <c r="K85" s="305">
        <v>0.05</v>
      </c>
      <c r="L85" s="860">
        <f>N78*K85</f>
        <v>142.32986759155833</v>
      </c>
      <c r="M85" s="861"/>
      <c r="N85" s="51"/>
    </row>
    <row r="86" spans="1:14" ht="15.75" thickBot="1">
      <c r="B86" s="824" t="s">
        <v>953</v>
      </c>
      <c r="C86" s="825"/>
      <c r="D86" s="825"/>
      <c r="E86" s="825"/>
      <c r="F86" s="825"/>
      <c r="G86" s="825"/>
      <c r="H86" s="825"/>
      <c r="I86" s="825"/>
      <c r="J86" s="825"/>
      <c r="K86" s="825"/>
      <c r="L86" s="825"/>
      <c r="M86" s="826"/>
      <c r="N86" s="52">
        <f>L83+L84+L85</f>
        <v>853.97920554935001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3700.5765573805161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92804.691775614017</v>
      </c>
      <c r="L36" s="270"/>
      <c r="M36" s="271">
        <v>418</v>
      </c>
      <c r="N36" s="272">
        <f>K36/M36</f>
        <v>222.02079372156464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418</v>
      </c>
      <c r="N37" s="272">
        <f>K37/M37</f>
        <v>313.44112054809119</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98263.791291826594</v>
      </c>
      <c r="L38" s="270"/>
      <c r="M38" s="271">
        <v>418</v>
      </c>
      <c r="N38" s="272">
        <f>K38/M38</f>
        <v>235.08084041106841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1.0677279414306458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771.6104826221549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58598.852320262886</v>
      </c>
      <c r="N48" s="272">
        <f>K48*M48</f>
        <v>585.98852320262893</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1225.2487303327694</v>
      </c>
      <c r="N49" s="272">
        <f>K49*M49</f>
        <v>1531.5609129159616</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19"/>
      <c r="C52" s="820"/>
      <c r="D52" s="820"/>
      <c r="E52" s="820"/>
      <c r="F52" s="820"/>
      <c r="G52" s="820"/>
      <c r="H52" s="820"/>
      <c r="I52" s="821"/>
      <c r="J52" s="42"/>
      <c r="K52" s="44"/>
      <c r="L52" s="822"/>
      <c r="M52" s="823"/>
      <c r="N52" s="45"/>
    </row>
    <row r="53" spans="1:72" ht="15.75" thickBot="1">
      <c r="B53" s="824" t="s">
        <v>953</v>
      </c>
      <c r="C53" s="825"/>
      <c r="D53" s="825"/>
      <c r="E53" s="825"/>
      <c r="F53" s="825"/>
      <c r="G53" s="825"/>
      <c r="H53" s="825"/>
      <c r="I53" s="825"/>
      <c r="J53" s="825"/>
      <c r="K53" s="825"/>
      <c r="L53" s="825"/>
      <c r="M53" s="826"/>
      <c r="N53" s="394">
        <f>SUM(N48:N52)</f>
        <v>2117.5494361185906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7" t="s">
        <v>961</v>
      </c>
      <c r="M57" s="80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1238.2250870159367</v>
      </c>
      <c r="M58" s="829"/>
      <c r="N58" s="287">
        <f>K58*L58</f>
        <v>12.382250870159368</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3"/>
      <c r="M63" s="814"/>
      <c r="N63" s="127"/>
    </row>
    <row r="64" spans="1:72" ht="15.75" thickBot="1">
      <c r="B64" s="830" t="s">
        <v>953</v>
      </c>
      <c r="C64" s="831"/>
      <c r="D64" s="831"/>
      <c r="E64" s="831"/>
      <c r="F64" s="831"/>
      <c r="G64" s="831"/>
      <c r="H64" s="831"/>
      <c r="I64" s="831"/>
      <c r="J64" s="831"/>
      <c r="K64" s="831"/>
      <c r="L64" s="831"/>
      <c r="M64" s="832"/>
      <c r="N64" s="104">
        <f>N58+N59+N60+N61+N62</f>
        <v>12.382250870159368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106.77279414306457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3008.3149637539691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601.66299275079382</v>
      </c>
      <c r="M83" s="859"/>
      <c r="N83" s="51"/>
    </row>
    <row r="84" spans="1:14">
      <c r="B84" s="89" t="s">
        <v>973</v>
      </c>
      <c r="C84" s="90"/>
      <c r="D84" s="90"/>
      <c r="E84" s="90"/>
      <c r="F84" s="90"/>
      <c r="G84" s="90"/>
      <c r="H84" s="90"/>
      <c r="I84" s="87"/>
      <c r="J84" s="88"/>
      <c r="K84" s="304">
        <v>0.05</v>
      </c>
      <c r="L84" s="858">
        <f>N78*K84</f>
        <v>150.41574818769845</v>
      </c>
      <c r="M84" s="859"/>
      <c r="N84" s="51"/>
    </row>
    <row r="85" spans="1:14" ht="15.75" thickBot="1">
      <c r="B85" s="91" t="s">
        <v>974</v>
      </c>
      <c r="C85" s="92"/>
      <c r="D85" s="92"/>
      <c r="E85" s="92"/>
      <c r="F85" s="92"/>
      <c r="G85" s="92"/>
      <c r="H85" s="92"/>
      <c r="I85" s="93"/>
      <c r="J85" s="94"/>
      <c r="K85" s="305">
        <v>0.05</v>
      </c>
      <c r="L85" s="860">
        <f>N78*K85</f>
        <v>150.41574818769845</v>
      </c>
      <c r="M85" s="861"/>
      <c r="N85" s="51"/>
    </row>
    <row r="86" spans="1:14" ht="15.75" thickBot="1">
      <c r="B86" s="824" t="s">
        <v>953</v>
      </c>
      <c r="C86" s="825"/>
      <c r="D86" s="825"/>
      <c r="E86" s="825"/>
      <c r="F86" s="825"/>
      <c r="G86" s="825"/>
      <c r="H86" s="825"/>
      <c r="I86" s="825"/>
      <c r="J86" s="825"/>
      <c r="K86" s="825"/>
      <c r="L86" s="825"/>
      <c r="M86" s="826"/>
      <c r="N86" s="52">
        <f>L83+L84+L85</f>
        <v>902.49448912619073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3910.8094528801598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159514.88786373186</v>
      </c>
      <c r="L36" s="270"/>
      <c r="M36" s="271">
        <v>600</v>
      </c>
      <c r="N36" s="272">
        <f>K36/M36</f>
        <v>265.85814643955308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600</v>
      </c>
      <c r="N37" s="272">
        <f>K37/M37</f>
        <v>117.12025214280017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383.72224904821661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68315.952158431275</v>
      </c>
      <c r="N48" s="272">
        <f>K48*M48</f>
        <v>853.94940198039103</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1360.7110123198704</v>
      </c>
      <c r="N49" s="272">
        <f>K49*M49</f>
        <v>1990.0398555178106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2843.9892574982014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940.83609993825019</v>
      </c>
      <c r="M58" s="829"/>
      <c r="N58" s="287">
        <f>K58*L58</f>
        <v>11.760451249228128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11.760451249228128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3313.8570043819814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662.77140087639634</v>
      </c>
      <c r="M83" s="859"/>
      <c r="N83" s="51"/>
    </row>
    <row r="84" spans="1:14">
      <c r="B84" s="89" t="s">
        <v>973</v>
      </c>
      <c r="C84" s="90"/>
      <c r="D84" s="90"/>
      <c r="E84" s="90"/>
      <c r="F84" s="90"/>
      <c r="G84" s="90"/>
      <c r="H84" s="90"/>
      <c r="I84" s="87"/>
      <c r="J84" s="88"/>
      <c r="K84" s="304">
        <v>0.05</v>
      </c>
      <c r="L84" s="858">
        <f>N78*K84</f>
        <v>165.69285021909909</v>
      </c>
      <c r="M84" s="859"/>
      <c r="N84" s="51"/>
    </row>
    <row r="85" spans="1:14" ht="15.75" thickBot="1">
      <c r="B85" s="91" t="s">
        <v>974</v>
      </c>
      <c r="C85" s="92"/>
      <c r="D85" s="92"/>
      <c r="E85" s="92"/>
      <c r="F85" s="92"/>
      <c r="G85" s="92"/>
      <c r="H85" s="92"/>
      <c r="I85" s="93"/>
      <c r="J85" s="94"/>
      <c r="K85" s="305">
        <v>0.05</v>
      </c>
      <c r="L85" s="860">
        <f>N78*K85</f>
        <v>165.69285021909909</v>
      </c>
      <c r="M85" s="861"/>
      <c r="N85" s="51"/>
    </row>
    <row r="86" spans="1:14" ht="15.75" thickBot="1">
      <c r="B86" s="824" t="s">
        <v>953</v>
      </c>
      <c r="C86" s="825"/>
      <c r="D86" s="825"/>
      <c r="E86" s="825"/>
      <c r="F86" s="825"/>
      <c r="G86" s="825"/>
      <c r="H86" s="825"/>
      <c r="I86" s="825"/>
      <c r="J86" s="825"/>
      <c r="K86" s="825"/>
      <c r="L86" s="825"/>
      <c r="M86" s="826"/>
      <c r="N86" s="52">
        <f>L83+L84+L85</f>
        <v>994.15710131459457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4308.0141056965758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159514.88786373186</v>
      </c>
      <c r="L36" s="270"/>
      <c r="M36" s="271">
        <v>600</v>
      </c>
      <c r="N36" s="272">
        <f>K36/M36</f>
        <v>265.85814643955308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600</v>
      </c>
      <c r="N37" s="272">
        <f>K37/M37</f>
        <v>117.12025214280017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383.72224904821661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61642.948544692124</v>
      </c>
      <c r="N48" s="272">
        <f>K48*M48</f>
        <v>585.60801117457515</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1360.7110123198704</v>
      </c>
      <c r="N49" s="272">
        <f>K49*M49</f>
        <v>1919.6230606302572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2505.2310718048325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940.83609993825019</v>
      </c>
      <c r="M58" s="829"/>
      <c r="N58" s="287">
        <f>K58*L58</f>
        <v>8.937942949413376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8.937942949413376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2972.2763103887978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594.45526207775958</v>
      </c>
      <c r="M83" s="859"/>
      <c r="N83" s="51"/>
    </row>
    <row r="84" spans="1:14">
      <c r="B84" s="89" t="s">
        <v>973</v>
      </c>
      <c r="C84" s="90"/>
      <c r="D84" s="90"/>
      <c r="E84" s="90"/>
      <c r="F84" s="90"/>
      <c r="G84" s="90"/>
      <c r="H84" s="90"/>
      <c r="I84" s="87"/>
      <c r="J84" s="88"/>
      <c r="K84" s="304">
        <v>0.05</v>
      </c>
      <c r="L84" s="858">
        <f>N78*K84</f>
        <v>148.6138155194399</v>
      </c>
      <c r="M84" s="859"/>
      <c r="N84" s="51"/>
    </row>
    <row r="85" spans="1:14" ht="15.75" thickBot="1">
      <c r="B85" s="91" t="s">
        <v>974</v>
      </c>
      <c r="C85" s="92"/>
      <c r="D85" s="92"/>
      <c r="E85" s="92"/>
      <c r="F85" s="92"/>
      <c r="G85" s="92"/>
      <c r="H85" s="92"/>
      <c r="I85" s="93"/>
      <c r="J85" s="94"/>
      <c r="K85" s="305">
        <v>0.05</v>
      </c>
      <c r="L85" s="860">
        <f>N78*K85</f>
        <v>148.6138155194399</v>
      </c>
      <c r="M85" s="861"/>
      <c r="N85" s="51"/>
    </row>
    <row r="86" spans="1:14" ht="15.75" thickBot="1">
      <c r="B86" s="824" t="s">
        <v>953</v>
      </c>
      <c r="C86" s="825"/>
      <c r="D86" s="825"/>
      <c r="E86" s="825"/>
      <c r="F86" s="825"/>
      <c r="G86" s="825"/>
      <c r="H86" s="825"/>
      <c r="I86" s="825"/>
      <c r="J86" s="825"/>
      <c r="K86" s="825"/>
      <c r="L86" s="825"/>
      <c r="M86" s="826"/>
      <c r="N86" s="52">
        <f>L83+L84+L85</f>
        <v>891.68289311663932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3863.959203505437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159514.88786373186</v>
      </c>
      <c r="L36" s="270"/>
      <c r="M36" s="271">
        <v>600</v>
      </c>
      <c r="N36" s="272">
        <f>K36/M36</f>
        <v>265.85814643955308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600</v>
      </c>
      <c r="N37" s="272">
        <f>K37/M37</f>
        <v>117.12025214280017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383.72224904821661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68315.952158431275</v>
      </c>
      <c r="N48" s="272">
        <f>K48*M48</f>
        <v>649.00154550509706</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1360.7110123198704</v>
      </c>
      <c r="N49" s="272">
        <f>K49*M49</f>
        <v>2326.8158310669783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2975.8173765720753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8">
        <f>VLOOKUP(A59,TRANSPORTE!A5:D117,4,FALSE)</f>
        <v>940.83609993825019</v>
      </c>
      <c r="M59" s="829"/>
      <c r="N59" s="287">
        <f>K59*L59</f>
        <v>8.937942949413376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8.937942949413376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3442.8626151560406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688.57252303120822</v>
      </c>
      <c r="M83" s="859"/>
      <c r="N83" s="51"/>
    </row>
    <row r="84" spans="1:14">
      <c r="B84" s="89" t="s">
        <v>973</v>
      </c>
      <c r="C84" s="90"/>
      <c r="D84" s="90"/>
      <c r="E84" s="90"/>
      <c r="F84" s="90"/>
      <c r="G84" s="90"/>
      <c r="H84" s="90"/>
      <c r="I84" s="87"/>
      <c r="J84" s="88"/>
      <c r="K84" s="304">
        <v>0.05</v>
      </c>
      <c r="L84" s="858">
        <f>N78*K84</f>
        <v>172.14313075780206</v>
      </c>
      <c r="M84" s="859"/>
      <c r="N84" s="51"/>
    </row>
    <row r="85" spans="1:14" ht="15.75" thickBot="1">
      <c r="B85" s="91" t="s">
        <v>974</v>
      </c>
      <c r="C85" s="92"/>
      <c r="D85" s="92"/>
      <c r="E85" s="92"/>
      <c r="F85" s="92"/>
      <c r="G85" s="92"/>
      <c r="H85" s="92"/>
      <c r="I85" s="93"/>
      <c r="J85" s="94"/>
      <c r="K85" s="305">
        <v>0.05</v>
      </c>
      <c r="L85" s="860">
        <f>N78*K85</f>
        <v>172.14313075780206</v>
      </c>
      <c r="M85" s="861"/>
      <c r="N85" s="51"/>
    </row>
    <row r="86" spans="1:14" ht="15.75" thickBot="1">
      <c r="B86" s="824" t="s">
        <v>953</v>
      </c>
      <c r="C86" s="825"/>
      <c r="D86" s="825"/>
      <c r="E86" s="825"/>
      <c r="F86" s="825"/>
      <c r="G86" s="825"/>
      <c r="H86" s="825"/>
      <c r="I86" s="825"/>
      <c r="J86" s="825"/>
      <c r="K86" s="825"/>
      <c r="L86" s="825"/>
      <c r="M86" s="826"/>
      <c r="N86" s="52">
        <f>L83+L84+L85</f>
        <v>1032.8587845468123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4475.721399702853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159514.88786373186</v>
      </c>
      <c r="L36" s="270"/>
      <c r="M36" s="271">
        <v>600</v>
      </c>
      <c r="N36" s="272">
        <f>K36/M36</f>
        <v>265.85814643955308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600</v>
      </c>
      <c r="N37" s="272">
        <f>K37/M37</f>
        <v>117.12025214280017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383.72224904821661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54901.183370957493</v>
      </c>
      <c r="N48" s="272">
        <f>K48*M48</f>
        <v>260.78062101204807</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1360.7110123198704</v>
      </c>
      <c r="N49" s="272">
        <f>K49*M49</f>
        <v>1454.2598944168612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1715.0405154289092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940.83609993825019</v>
      </c>
      <c r="M58" s="829"/>
      <c r="N58" s="287">
        <f>K58*L58</f>
        <v>4.468971474706688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4.468971474706688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2177.6167825381681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435.52335650763365</v>
      </c>
      <c r="M83" s="859"/>
      <c r="N83" s="51"/>
    </row>
    <row r="84" spans="1:14">
      <c r="B84" s="89" t="s">
        <v>973</v>
      </c>
      <c r="C84" s="90"/>
      <c r="D84" s="90"/>
      <c r="E84" s="90"/>
      <c r="F84" s="90"/>
      <c r="G84" s="90"/>
      <c r="H84" s="90"/>
      <c r="I84" s="87"/>
      <c r="J84" s="88"/>
      <c r="K84" s="304">
        <v>0.05</v>
      </c>
      <c r="L84" s="858">
        <f>N78*K84</f>
        <v>108.88083912690841</v>
      </c>
      <c r="M84" s="859"/>
      <c r="N84" s="51"/>
    </row>
    <row r="85" spans="1:14" ht="15.75" thickBot="1">
      <c r="B85" s="91" t="s">
        <v>974</v>
      </c>
      <c r="C85" s="92"/>
      <c r="D85" s="92"/>
      <c r="E85" s="92"/>
      <c r="F85" s="92"/>
      <c r="G85" s="92"/>
      <c r="H85" s="92"/>
      <c r="I85" s="93"/>
      <c r="J85" s="94"/>
      <c r="K85" s="305">
        <v>0.05</v>
      </c>
      <c r="L85" s="860">
        <f>N78*K85</f>
        <v>108.88083912690841</v>
      </c>
      <c r="M85" s="861"/>
      <c r="N85" s="51"/>
    </row>
    <row r="86" spans="1:14" ht="15.75" thickBot="1">
      <c r="B86" s="824" t="s">
        <v>953</v>
      </c>
      <c r="C86" s="825"/>
      <c r="D86" s="825"/>
      <c r="E86" s="825"/>
      <c r="F86" s="825"/>
      <c r="G86" s="825"/>
      <c r="H86" s="825"/>
      <c r="I86" s="825"/>
      <c r="J86" s="825"/>
      <c r="K86" s="825"/>
      <c r="L86" s="825"/>
      <c r="M86" s="826"/>
      <c r="N86" s="52">
        <f>L83+L84+L85</f>
        <v>653.28503476145045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2830.9018172996184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159514.88786373186</v>
      </c>
      <c r="L36" s="270"/>
      <c r="M36" s="271">
        <v>600</v>
      </c>
      <c r="N36" s="272">
        <f>K36/M36</f>
        <v>265.85814643955308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600</v>
      </c>
      <c r="N37" s="272">
        <f>K37/M37</f>
        <v>117.12025214280017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383.72224904821661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68315.952158431275</v>
      </c>
      <c r="N48" s="272">
        <f>K48*M48</f>
        <v>853.94940198039103</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1700.8887653998381</v>
      </c>
      <c r="N49" s="272">
        <f>K49*M49</f>
        <v>2487.5498193972635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3341.4992213776545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940.83609993825019</v>
      </c>
      <c r="M58" s="829"/>
      <c r="N58" s="287">
        <f>K58*L58</f>
        <v>11.760451249228128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11.760451249228128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3811.3669682614345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762.27339365228693</v>
      </c>
      <c r="M83" s="859"/>
      <c r="N83" s="51"/>
    </row>
    <row r="84" spans="1:14">
      <c r="B84" s="89" t="s">
        <v>973</v>
      </c>
      <c r="C84" s="90"/>
      <c r="D84" s="90"/>
      <c r="E84" s="90"/>
      <c r="F84" s="90"/>
      <c r="G84" s="90"/>
      <c r="H84" s="90"/>
      <c r="I84" s="87"/>
      <c r="J84" s="88"/>
      <c r="K84" s="304">
        <v>0.05</v>
      </c>
      <c r="L84" s="858">
        <f>N78*K84</f>
        <v>190.56834841307173</v>
      </c>
      <c r="M84" s="859"/>
      <c r="N84" s="51"/>
    </row>
    <row r="85" spans="1:14" ht="15.75" thickBot="1">
      <c r="B85" s="91" t="s">
        <v>974</v>
      </c>
      <c r="C85" s="92"/>
      <c r="D85" s="92"/>
      <c r="E85" s="92"/>
      <c r="F85" s="92"/>
      <c r="G85" s="92"/>
      <c r="H85" s="92"/>
      <c r="I85" s="93"/>
      <c r="J85" s="94"/>
      <c r="K85" s="305">
        <v>0.05</v>
      </c>
      <c r="L85" s="860">
        <f>N78*K85</f>
        <v>190.56834841307173</v>
      </c>
      <c r="M85" s="861"/>
      <c r="N85" s="51"/>
    </row>
    <row r="86" spans="1:14" ht="15.75" thickBot="1">
      <c r="B86" s="824" t="s">
        <v>953</v>
      </c>
      <c r="C86" s="825"/>
      <c r="D86" s="825"/>
      <c r="E86" s="825"/>
      <c r="F86" s="825"/>
      <c r="G86" s="825"/>
      <c r="H86" s="825"/>
      <c r="I86" s="825"/>
      <c r="J86" s="825"/>
      <c r="K86" s="825"/>
      <c r="L86" s="825"/>
      <c r="M86" s="826"/>
      <c r="N86" s="52">
        <f>L83+L84+L85</f>
        <v>1143.4100904784304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4954.7770587398645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159514.88786373186</v>
      </c>
      <c r="L36" s="270"/>
      <c r="M36" s="271">
        <v>600</v>
      </c>
      <c r="N36" s="272">
        <f>K36/M36</f>
        <v>265.85814643955308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600</v>
      </c>
      <c r="N37" s="272">
        <f>K37/M37</f>
        <v>117.12025214280017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383.72224904821661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61642.948544692124</v>
      </c>
      <c r="N48" s="272">
        <f>K48*M48</f>
        <v>585.60801117457515</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1700.8887653998381</v>
      </c>
      <c r="N49" s="272">
        <f>K49*M49</f>
        <v>2399.5288257878215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2985.1368369623965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940.83609993825019</v>
      </c>
      <c r="M58" s="829"/>
      <c r="N58" s="287">
        <f>K58*L58</f>
        <v>8.937942949413376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8.937942949413376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3452.1820755463618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690.43641510927239</v>
      </c>
      <c r="M83" s="859"/>
      <c r="N83" s="51"/>
    </row>
    <row r="84" spans="1:14">
      <c r="B84" s="89" t="s">
        <v>973</v>
      </c>
      <c r="C84" s="90"/>
      <c r="D84" s="90"/>
      <c r="E84" s="90"/>
      <c r="F84" s="90"/>
      <c r="G84" s="90"/>
      <c r="H84" s="90"/>
      <c r="I84" s="87"/>
      <c r="J84" s="88"/>
      <c r="K84" s="304">
        <v>0.05</v>
      </c>
      <c r="L84" s="858">
        <f>N78*K84</f>
        <v>172.6091037773181</v>
      </c>
      <c r="M84" s="859"/>
      <c r="N84" s="51"/>
    </row>
    <row r="85" spans="1:14" ht="15.75" thickBot="1">
      <c r="B85" s="91" t="s">
        <v>974</v>
      </c>
      <c r="C85" s="92"/>
      <c r="D85" s="92"/>
      <c r="E85" s="92"/>
      <c r="F85" s="92"/>
      <c r="G85" s="92"/>
      <c r="H85" s="92"/>
      <c r="I85" s="93"/>
      <c r="J85" s="94"/>
      <c r="K85" s="305">
        <v>0.05</v>
      </c>
      <c r="L85" s="860">
        <f>N78*K85</f>
        <v>172.6091037773181</v>
      </c>
      <c r="M85" s="861"/>
      <c r="N85" s="51"/>
    </row>
    <row r="86" spans="1:14" ht="15.75" thickBot="1">
      <c r="B86" s="824" t="s">
        <v>953</v>
      </c>
      <c r="C86" s="825"/>
      <c r="D86" s="825"/>
      <c r="E86" s="825"/>
      <c r="F86" s="825"/>
      <c r="G86" s="825"/>
      <c r="H86" s="825"/>
      <c r="I86" s="825"/>
      <c r="J86" s="825"/>
      <c r="K86" s="825"/>
      <c r="L86" s="825"/>
      <c r="M86" s="826"/>
      <c r="N86" s="52">
        <f>L83+L84+L85</f>
        <v>1035.6546226639086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4487.8366982102707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159514.88786373186</v>
      </c>
      <c r="L36" s="270"/>
      <c r="M36" s="271">
        <v>600</v>
      </c>
      <c r="N36" s="272">
        <f>K36/M36</f>
        <v>265.85814643955308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600</v>
      </c>
      <c r="N37" s="272">
        <f>K37/M37</f>
        <v>117.12025214280017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383.72224904821661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68315.952158431275</v>
      </c>
      <c r="N48" s="272">
        <f>K48*M48</f>
        <v>649.00154550509706</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1700.8887653998381</v>
      </c>
      <c r="N49" s="272">
        <f>K49*M49</f>
        <v>2908.5197888337229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3557.52133433882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8">
        <f>VLOOKUP(A58,TRANSPORTE!A5:D117,4,FALSE)</f>
        <v>940.83609993825019</v>
      </c>
      <c r="M58" s="829"/>
      <c r="N58" s="287">
        <f>K58*L58</f>
        <v>8.937942949413376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8.937942949413376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4024.5665729227853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804.91331458455716</v>
      </c>
      <c r="M83" s="859"/>
      <c r="N83" s="51"/>
    </row>
    <row r="84" spans="1:14">
      <c r="B84" s="89" t="s">
        <v>973</v>
      </c>
      <c r="C84" s="90"/>
      <c r="D84" s="90"/>
      <c r="E84" s="90"/>
      <c r="F84" s="90"/>
      <c r="G84" s="90"/>
      <c r="H84" s="90"/>
      <c r="I84" s="87"/>
      <c r="J84" s="88"/>
      <c r="K84" s="304">
        <v>0.05</v>
      </c>
      <c r="L84" s="858">
        <f>N78*K84</f>
        <v>201.22832864613929</v>
      </c>
      <c r="M84" s="859"/>
      <c r="N84" s="51"/>
    </row>
    <row r="85" spans="1:14" ht="15.75" thickBot="1">
      <c r="B85" s="91" t="s">
        <v>974</v>
      </c>
      <c r="C85" s="92"/>
      <c r="D85" s="92"/>
      <c r="E85" s="92"/>
      <c r="F85" s="92"/>
      <c r="G85" s="92"/>
      <c r="H85" s="92"/>
      <c r="I85" s="93"/>
      <c r="J85" s="94"/>
      <c r="K85" s="305">
        <v>0.05</v>
      </c>
      <c r="L85" s="860">
        <f>N78*K85</f>
        <v>201.22832864613929</v>
      </c>
      <c r="M85" s="861"/>
      <c r="N85" s="51"/>
    </row>
    <row r="86" spans="1:14" ht="15.75" thickBot="1">
      <c r="B86" s="824" t="s">
        <v>953</v>
      </c>
      <c r="C86" s="825"/>
      <c r="D86" s="825"/>
      <c r="E86" s="825"/>
      <c r="F86" s="825"/>
      <c r="G86" s="825"/>
      <c r="H86" s="825"/>
      <c r="I86" s="825"/>
      <c r="J86" s="825"/>
      <c r="K86" s="825"/>
      <c r="L86" s="825"/>
      <c r="M86" s="826"/>
      <c r="N86" s="52">
        <f>L83+L84+L85</f>
        <v>1207.3699718768357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5231.9365447996206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159514.88786373186</v>
      </c>
      <c r="L36" s="270"/>
      <c r="M36" s="271">
        <v>600</v>
      </c>
      <c r="N36" s="272">
        <f>K36/M36</f>
        <v>265.85814643955308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600</v>
      </c>
      <c r="N37" s="272">
        <f>K37/M37</f>
        <v>117.12025214280017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0.74385046586334991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383.72224904821661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54901.183370957493</v>
      </c>
      <c r="N48" s="272">
        <f>K48*M48</f>
        <v>260.78062101204807</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1700.8887653998381</v>
      </c>
      <c r="N49" s="272">
        <f>K49*M49</f>
        <v>1817.8248680210768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2078.6054890331247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940.83609993825019</v>
      </c>
      <c r="M58" s="829"/>
      <c r="N58" s="287">
        <f>K58*L58</f>
        <v>4.468971474706688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4.468971474706688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74.385046586334994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2541.1817561423836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508.23635122847674</v>
      </c>
      <c r="M83" s="859"/>
      <c r="N83" s="51"/>
    </row>
    <row r="84" spans="1:14">
      <c r="B84" s="89" t="s">
        <v>973</v>
      </c>
      <c r="C84" s="90"/>
      <c r="D84" s="90"/>
      <c r="E84" s="90"/>
      <c r="F84" s="90"/>
      <c r="G84" s="90"/>
      <c r="H84" s="90"/>
      <c r="I84" s="87"/>
      <c r="J84" s="88"/>
      <c r="K84" s="304">
        <v>0.05</v>
      </c>
      <c r="L84" s="858">
        <f>N78*K84</f>
        <v>127.05908780711918</v>
      </c>
      <c r="M84" s="859"/>
      <c r="N84" s="51"/>
    </row>
    <row r="85" spans="1:14" ht="15.75" thickBot="1">
      <c r="B85" s="91" t="s">
        <v>974</v>
      </c>
      <c r="C85" s="92"/>
      <c r="D85" s="92"/>
      <c r="E85" s="92"/>
      <c r="F85" s="92"/>
      <c r="G85" s="92"/>
      <c r="H85" s="92"/>
      <c r="I85" s="93"/>
      <c r="J85" s="94"/>
      <c r="K85" s="305">
        <v>0.05</v>
      </c>
      <c r="L85" s="860">
        <f>N78*K85</f>
        <v>127.05908780711918</v>
      </c>
      <c r="M85" s="861"/>
      <c r="N85" s="51"/>
    </row>
    <row r="86" spans="1:14" ht="15.75" thickBot="1">
      <c r="B86" s="824" t="s">
        <v>953</v>
      </c>
      <c r="C86" s="825"/>
      <c r="D86" s="825"/>
      <c r="E86" s="825"/>
      <c r="F86" s="825"/>
      <c r="G86" s="825"/>
      <c r="H86" s="825"/>
      <c r="I86" s="825"/>
      <c r="J86" s="825"/>
      <c r="K86" s="825"/>
      <c r="L86" s="825"/>
      <c r="M86" s="826"/>
      <c r="N86" s="52">
        <f>L83+L84+L85</f>
        <v>762.35452684271513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3303.5362829850988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290</v>
      </c>
      <c r="B37" s="837" t="str">
        <f>VLOOKUP(A37,EQUIPOS!A7:D154,3,FALSE)</f>
        <v>Planta trituradora</v>
      </c>
      <c r="C37" s="838"/>
      <c r="D37" s="838"/>
      <c r="E37" s="838"/>
      <c r="F37" s="838"/>
      <c r="G37" s="838"/>
      <c r="H37" s="839"/>
      <c r="I37" s="267"/>
      <c r="J37" s="268"/>
      <c r="K37" s="269">
        <f>VLOOKUP(A37,EQUIPOS!A7:D164,4,FALSE)</f>
        <v>473849.83800725266</v>
      </c>
      <c r="L37" s="270"/>
      <c r="M37" s="271">
        <v>30</v>
      </c>
      <c r="N37" s="272">
        <f t="shared" ref="N37:N43" si="0">K37/M37</f>
        <v>15794.994600241755</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92804.691775614017</v>
      </c>
      <c r="L38" s="270"/>
      <c r="M38" s="271">
        <v>9</v>
      </c>
      <c r="N38" s="272">
        <f t="shared" si="0"/>
        <v>10311.632419512669</v>
      </c>
    </row>
    <row r="39" spans="1:14">
      <c r="A39" t="s">
        <v>173</v>
      </c>
      <c r="B39" s="837" t="str">
        <f>VLOOKUP(A39,EQUIPOS!A9:D154,3,FALSE)</f>
        <v>Compactador neumático de Potencia 70 HP, peso de 13 ton</v>
      </c>
      <c r="C39" s="838"/>
      <c r="D39" s="838"/>
      <c r="E39" s="838"/>
      <c r="F39" s="838"/>
      <c r="G39" s="838"/>
      <c r="H39" s="839"/>
      <c r="I39" s="267"/>
      <c r="J39" s="268"/>
      <c r="K39" s="269">
        <f>VLOOKUP(A39,EQUIPOS!A9:D166,4,FALSE)</f>
        <v>131018.38838910213</v>
      </c>
      <c r="L39" s="270"/>
      <c r="M39" s="271">
        <v>9</v>
      </c>
      <c r="N39" s="272">
        <f t="shared" si="0"/>
        <v>14557.598709900236</v>
      </c>
    </row>
    <row r="40" spans="1:14">
      <c r="A40" t="s">
        <v>286</v>
      </c>
      <c r="B40" s="837" t="str">
        <f>VLOOKUP(A40,EQUIPOS!A10:D154,3,FALSE)</f>
        <v>Planta de asfalto en frio</v>
      </c>
      <c r="C40" s="838"/>
      <c r="D40" s="838"/>
      <c r="E40" s="838"/>
      <c r="F40" s="838"/>
      <c r="G40" s="838"/>
      <c r="H40" s="839"/>
      <c r="I40" s="267"/>
      <c r="J40" s="268"/>
      <c r="K40" s="269">
        <f>VLOOKUP(A40,EQUIPOS!A10:D167,4,FALSE)</f>
        <v>251118.5777457791</v>
      </c>
      <c r="L40" s="270"/>
      <c r="M40" s="271">
        <v>9</v>
      </c>
      <c r="N40" s="272">
        <f t="shared" si="0"/>
        <v>27902.064193975457</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9</v>
      </c>
      <c r="N42" s="272">
        <f t="shared" si="0"/>
        <v>21836.398064850353</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9</v>
      </c>
      <c r="N43" s="272">
        <f t="shared" si="0"/>
        <v>7036.1727097851144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N77*M46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106693.39826291226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49.847075675028812</v>
      </c>
      <c r="N54" s="272">
        <f>K54*M54</f>
        <v>1246.1768918757202</v>
      </c>
    </row>
    <row r="55" spans="1:14" ht="15.75" thickBot="1">
      <c r="B55" s="43"/>
      <c r="C55" s="281"/>
      <c r="D55" s="281"/>
      <c r="E55" s="281"/>
      <c r="F55" s="281"/>
      <c r="G55" s="281"/>
      <c r="H55" s="281"/>
      <c r="I55" s="268"/>
      <c r="J55" s="224"/>
      <c r="K55" s="282"/>
      <c r="L55" s="267"/>
      <c r="M55" s="283"/>
      <c r="N55" s="284"/>
    </row>
    <row r="56" spans="1:14" ht="15.75" thickBot="1">
      <c r="B56" s="824" t="s">
        <v>953</v>
      </c>
      <c r="C56" s="825"/>
      <c r="D56" s="825"/>
      <c r="E56" s="825"/>
      <c r="F56" s="825"/>
      <c r="G56" s="825"/>
      <c r="H56" s="825"/>
      <c r="I56" s="825"/>
      <c r="J56" s="825"/>
      <c r="K56" s="825"/>
      <c r="L56" s="825"/>
      <c r="M56" s="826"/>
      <c r="N56" s="394">
        <f>SUM(N53:N55)</f>
        <v>87546.304854444679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8">
        <f>VLOOKUP(A61,TRANSPORTE!A5:D117,4,FALSE)</f>
        <v>1238.2250870159367</v>
      </c>
      <c r="M61" s="829"/>
      <c r="N61" s="287">
        <f>K61*L61</f>
        <v>1547.7813587699209</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8">
        <f>VLOOKUP(A62,TRANSPORTE!A6:D117,4,FALSE)</f>
        <v>1238.2250870159367</v>
      </c>
      <c r="M62" s="829"/>
      <c r="N62" s="287">
        <f>K62*L62</f>
        <v>1733.5151218223111</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3281.296480592232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SUM(N72:N76)</f>
        <v>10658.882903278056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N48+N56+N67+N77</f>
        <v>208179.8825012272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41635.976500245444</v>
      </c>
      <c r="M84" s="859"/>
      <c r="N84" s="51"/>
    </row>
    <row r="85" spans="1:14">
      <c r="B85" s="89" t="s">
        <v>973</v>
      </c>
      <c r="C85" s="90"/>
      <c r="D85" s="90"/>
      <c r="E85" s="90"/>
      <c r="F85" s="90"/>
      <c r="G85" s="90"/>
      <c r="H85" s="90"/>
      <c r="I85" s="87"/>
      <c r="J85" s="88"/>
      <c r="K85" s="304">
        <v>0.05</v>
      </c>
      <c r="L85" s="858">
        <f>N79*K85</f>
        <v>10408.994125061361</v>
      </c>
      <c r="M85" s="859"/>
      <c r="N85" s="51"/>
    </row>
    <row r="86" spans="1:14" ht="15.75" thickBot="1">
      <c r="B86" s="91" t="s">
        <v>974</v>
      </c>
      <c r="C86" s="92"/>
      <c r="D86" s="92"/>
      <c r="E86" s="92"/>
      <c r="F86" s="92"/>
      <c r="G86" s="92"/>
      <c r="H86" s="92"/>
      <c r="I86" s="93"/>
      <c r="J86" s="94"/>
      <c r="K86" s="305">
        <v>0.05</v>
      </c>
      <c r="L86" s="860">
        <f>N79*K86</f>
        <v>10408.994125061361</v>
      </c>
      <c r="M86" s="861"/>
      <c r="N86" s="51"/>
    </row>
    <row r="87" spans="1:14" ht="15.75" thickBot="1">
      <c r="B87" s="824" t="s">
        <v>953</v>
      </c>
      <c r="C87" s="825"/>
      <c r="D87" s="825"/>
      <c r="E87" s="825"/>
      <c r="F87" s="825"/>
      <c r="G87" s="825"/>
      <c r="H87" s="825"/>
      <c r="I87" s="825"/>
      <c r="J87" s="825"/>
      <c r="K87" s="825"/>
      <c r="L87" s="825"/>
      <c r="M87" s="826"/>
      <c r="N87" s="52">
        <f>L84+L85+L86</f>
        <v>62453.96475036817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270633.84725159535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92804.691775614017</v>
      </c>
      <c r="L37" s="270"/>
      <c r="M37" s="271">
        <v>9</v>
      </c>
      <c r="N37" s="272">
        <f t="shared" ref="N37:N43" si="0">K37/M37</f>
        <v>10311.632419512669</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131018.38838910213</v>
      </c>
      <c r="L38" s="270"/>
      <c r="M38" s="271">
        <v>9</v>
      </c>
      <c r="N38" s="272">
        <f t="shared" si="0"/>
        <v>14557.598709900236</v>
      </c>
    </row>
    <row r="39" spans="1:14">
      <c r="A39" t="s">
        <v>286</v>
      </c>
      <c r="B39" s="837" t="str">
        <f>VLOOKUP(A39,EQUIPOS!A9:D154,3,FALSE)</f>
        <v>Planta de asfalto en frio</v>
      </c>
      <c r="C39" s="838"/>
      <c r="D39" s="838"/>
      <c r="E39" s="838"/>
      <c r="F39" s="838"/>
      <c r="G39" s="838"/>
      <c r="H39" s="839"/>
      <c r="I39" s="267"/>
      <c r="J39" s="268"/>
      <c r="K39" s="269">
        <f>VLOOKUP(A39,EQUIPOS!A9:D166,4,FALSE)</f>
        <v>251118.5777457791</v>
      </c>
      <c r="L39" s="270"/>
      <c r="M39" s="271">
        <v>9</v>
      </c>
      <c r="N39" s="272">
        <f t="shared" si="0"/>
        <v>27902.064193975457</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9</v>
      </c>
      <c r="N42" s="272">
        <f t="shared" si="0"/>
        <v>21836.398064850353</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9</v>
      </c>
      <c r="N43" s="272">
        <f t="shared" si="0"/>
        <v>7036.1727097851144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1065.8882903278056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106693.39826291225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8">
        <f>VLOOKUP(A65,TRANSPORTE!A6:D117,4,FALSE)</f>
        <v>1238.2250870159367</v>
      </c>
      <c r="M65" s="829"/>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3281.296480592232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208179.8825012272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41635.976500245444</v>
      </c>
      <c r="M88" s="859"/>
      <c r="N88" s="51"/>
    </row>
    <row r="89" spans="1:14">
      <c r="B89" s="89" t="s">
        <v>973</v>
      </c>
      <c r="C89" s="90"/>
      <c r="D89" s="90"/>
      <c r="E89" s="90"/>
      <c r="F89" s="90"/>
      <c r="G89" s="90"/>
      <c r="H89" s="90"/>
      <c r="I89" s="87"/>
      <c r="J89" s="88"/>
      <c r="K89" s="304">
        <v>0.05</v>
      </c>
      <c r="L89" s="858">
        <f>N83*K89</f>
        <v>10408.994125061361</v>
      </c>
      <c r="M89" s="859"/>
      <c r="N89" s="51"/>
    </row>
    <row r="90" spans="1:14" ht="15.75" thickBot="1">
      <c r="B90" s="91" t="s">
        <v>974</v>
      </c>
      <c r="C90" s="92"/>
      <c r="D90" s="92"/>
      <c r="E90" s="92"/>
      <c r="F90" s="92"/>
      <c r="G90" s="92"/>
      <c r="H90" s="92"/>
      <c r="I90" s="93"/>
      <c r="J90" s="94"/>
      <c r="K90" s="305">
        <v>0.05</v>
      </c>
      <c r="L90" s="860">
        <f>N83*K90</f>
        <v>10408.994125061361</v>
      </c>
      <c r="M90" s="861"/>
      <c r="N90" s="51"/>
    </row>
    <row r="91" spans="1:14" ht="15.75" thickBot="1">
      <c r="B91" s="824" t="s">
        <v>953</v>
      </c>
      <c r="C91" s="825"/>
      <c r="D91" s="825"/>
      <c r="E91" s="825"/>
      <c r="F91" s="825"/>
      <c r="G91" s="825"/>
      <c r="H91" s="825"/>
      <c r="I91" s="825"/>
      <c r="J91" s="825"/>
      <c r="K91" s="825"/>
      <c r="L91" s="825"/>
      <c r="M91" s="826"/>
      <c r="N91" s="52">
        <f>L88+L89+L90</f>
        <v>62453.96475036817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270633.84725159535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92804.691775614017</v>
      </c>
      <c r="L37" s="270"/>
      <c r="M37" s="271">
        <v>9</v>
      </c>
      <c r="N37" s="272">
        <f t="shared" ref="N37:N43" si="0">K37/M37</f>
        <v>10311.632419512669</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131018.38838910213</v>
      </c>
      <c r="L38" s="270"/>
      <c r="M38" s="271">
        <v>9</v>
      </c>
      <c r="N38" s="272">
        <f t="shared" si="0"/>
        <v>14557.598709900236</v>
      </c>
    </row>
    <row r="39" spans="1:14">
      <c r="A39" t="s">
        <v>286</v>
      </c>
      <c r="B39" s="837" t="str">
        <f>VLOOKUP(A39,EQUIPOS!A9:D154,3,FALSE)</f>
        <v>Planta de asfalto en frio</v>
      </c>
      <c r="C39" s="838"/>
      <c r="D39" s="838"/>
      <c r="E39" s="838"/>
      <c r="F39" s="838"/>
      <c r="G39" s="838"/>
      <c r="H39" s="839"/>
      <c r="I39" s="267"/>
      <c r="J39" s="268"/>
      <c r="K39" s="269">
        <f>VLOOKUP(A39,EQUIPOS!A9:D166,4,FALSE)</f>
        <v>251118.5777457791</v>
      </c>
      <c r="L39" s="270"/>
      <c r="M39" s="271">
        <v>9</v>
      </c>
      <c r="N39" s="272">
        <f t="shared" si="0"/>
        <v>27902.064193975457</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9</v>
      </c>
      <c r="N42" s="272">
        <f t="shared" si="0"/>
        <v>21836.398064850353</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9</v>
      </c>
      <c r="N43" s="272">
        <f t="shared" si="0"/>
        <v>7036.1727097851144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1065.8882903278056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106693.39826291225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411">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8">
        <f>VLOOKUP(A64,TRANSPORTE!A5:D117,4,FALSE)</f>
        <v>1238.2250870159367</v>
      </c>
      <c r="M64" s="829"/>
      <c r="N64" s="287">
        <f>K64*L64</f>
        <v>1733.5151218223111</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8">
        <f>VLOOKUP(A65,TRANSPORTE!A6:D117,4,FALSE)</f>
        <v>1238.2250870159367</v>
      </c>
      <c r="M65" s="829"/>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3281.296480592232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208179.8825012272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41635.976500245444</v>
      </c>
      <c r="M88" s="859"/>
      <c r="N88" s="51"/>
    </row>
    <row r="89" spans="1:14">
      <c r="B89" s="89" t="s">
        <v>973</v>
      </c>
      <c r="C89" s="90"/>
      <c r="D89" s="90"/>
      <c r="E89" s="90"/>
      <c r="F89" s="90"/>
      <c r="G89" s="90"/>
      <c r="H89" s="90"/>
      <c r="I89" s="87"/>
      <c r="J89" s="88"/>
      <c r="K89" s="304">
        <v>0.05</v>
      </c>
      <c r="L89" s="858">
        <f>N83*K89</f>
        <v>10408.994125061361</v>
      </c>
      <c r="M89" s="859"/>
      <c r="N89" s="51"/>
    </row>
    <row r="90" spans="1:14" ht="15.75" thickBot="1">
      <c r="B90" s="91" t="s">
        <v>974</v>
      </c>
      <c r="C90" s="92"/>
      <c r="D90" s="92"/>
      <c r="E90" s="92"/>
      <c r="F90" s="92"/>
      <c r="G90" s="92"/>
      <c r="H90" s="92"/>
      <c r="I90" s="93"/>
      <c r="J90" s="94"/>
      <c r="K90" s="305">
        <v>0.05</v>
      </c>
      <c r="L90" s="860">
        <f>N83*K90</f>
        <v>10408.994125061361</v>
      </c>
      <c r="M90" s="861"/>
      <c r="N90" s="51"/>
    </row>
    <row r="91" spans="1:14" ht="15.75" thickBot="1">
      <c r="B91" s="824" t="s">
        <v>953</v>
      </c>
      <c r="C91" s="825"/>
      <c r="D91" s="825"/>
      <c r="E91" s="825"/>
      <c r="F91" s="825"/>
      <c r="G91" s="825"/>
      <c r="H91" s="825"/>
      <c r="I91" s="825"/>
      <c r="J91" s="825"/>
      <c r="K91" s="825"/>
      <c r="L91" s="825"/>
      <c r="M91" s="826"/>
      <c r="N91" s="52">
        <f>L88+L89+L90</f>
        <v>62453.96475036817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52">
        <f>N83+N91</f>
        <v>270633.84725159535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92804.691775614017</v>
      </c>
      <c r="L37" s="270"/>
      <c r="M37" s="271">
        <v>7</v>
      </c>
      <c r="N37" s="272">
        <f t="shared" ref="N37:N43" si="0">K37/M37</f>
        <v>13257.813110802002</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131018.38838910213</v>
      </c>
      <c r="L38" s="270"/>
      <c r="M38" s="271">
        <v>7</v>
      </c>
      <c r="N38" s="272">
        <f t="shared" si="0"/>
        <v>18716.91262701459</v>
      </c>
    </row>
    <row r="39" spans="1:14">
      <c r="A39" t="s">
        <v>286</v>
      </c>
      <c r="B39" s="837" t="str">
        <f>VLOOKUP(A39,EQUIPOS!A9:D154,3,FALSE)</f>
        <v>Planta de asfalto en frio</v>
      </c>
      <c r="C39" s="838"/>
      <c r="D39" s="838"/>
      <c r="E39" s="838"/>
      <c r="F39" s="838"/>
      <c r="G39" s="838"/>
      <c r="H39" s="839"/>
      <c r="I39" s="267"/>
      <c r="J39" s="268"/>
      <c r="K39" s="269">
        <f>VLOOKUP(A39,EQUIPOS!A9:D166,4,FALSE)</f>
        <v>251118.5777457791</v>
      </c>
      <c r="L39" s="270"/>
      <c r="M39" s="271">
        <v>9</v>
      </c>
      <c r="N39" s="272">
        <f t="shared" si="0"/>
        <v>27902.064193975457</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7</v>
      </c>
      <c r="N42" s="272">
        <f t="shared" si="0"/>
        <v>28075.368940521883</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9</v>
      </c>
      <c r="N43" s="272">
        <f t="shared" si="0"/>
        <v>7036.1727097851144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1218.1580460889206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120190.13350274861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1238.2250870159367</v>
      </c>
      <c r="N65" s="412">
        <f>K65*M65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3281.296480592232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12181.580460889205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223199.31529867472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44639.863059734947</v>
      </c>
      <c r="M88" s="859"/>
      <c r="N88" s="51"/>
    </row>
    <row r="89" spans="1:14">
      <c r="B89" s="89" t="s">
        <v>973</v>
      </c>
      <c r="C89" s="90"/>
      <c r="D89" s="90"/>
      <c r="E89" s="90"/>
      <c r="F89" s="90"/>
      <c r="G89" s="90"/>
      <c r="H89" s="90"/>
      <c r="I89" s="87"/>
      <c r="J89" s="88"/>
      <c r="K89" s="304">
        <v>0.05</v>
      </c>
      <c r="L89" s="858">
        <f>N83*K89</f>
        <v>11159.965764933737</v>
      </c>
      <c r="M89" s="859"/>
      <c r="N89" s="51"/>
    </row>
    <row r="90" spans="1:14" ht="15.75" thickBot="1">
      <c r="B90" s="91" t="s">
        <v>974</v>
      </c>
      <c r="C90" s="92"/>
      <c r="D90" s="92"/>
      <c r="E90" s="92"/>
      <c r="F90" s="92"/>
      <c r="G90" s="92"/>
      <c r="H90" s="92"/>
      <c r="I90" s="93"/>
      <c r="J90" s="94"/>
      <c r="K90" s="305">
        <v>0.05</v>
      </c>
      <c r="L90" s="860">
        <f>N83*K90</f>
        <v>11159.965764933737</v>
      </c>
      <c r="M90" s="861"/>
      <c r="N90" s="51"/>
    </row>
    <row r="91" spans="1:14" ht="15.75" thickBot="1">
      <c r="B91" s="824" t="s">
        <v>953</v>
      </c>
      <c r="C91" s="825"/>
      <c r="D91" s="825"/>
      <c r="E91" s="825"/>
      <c r="F91" s="825"/>
      <c r="G91" s="825"/>
      <c r="H91" s="825"/>
      <c r="I91" s="825"/>
      <c r="J91" s="825"/>
      <c r="K91" s="825"/>
      <c r="L91" s="825"/>
      <c r="M91" s="826"/>
      <c r="N91" s="52">
        <f>L88+L89+L90</f>
        <v>66959.794589602418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290159.10988827713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9</v>
      </c>
      <c r="N37" s="272">
        <f t="shared" ref="N37:N43" si="0">K37/M37</f>
        <v>14557.598709900236</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92804.691775614017</v>
      </c>
      <c r="L38" s="270"/>
      <c r="M38" s="271">
        <v>9</v>
      </c>
      <c r="N38" s="272">
        <f t="shared" si="0"/>
        <v>10311.632419512669</v>
      </c>
    </row>
    <row r="39" spans="1:14">
      <c r="A39" t="s">
        <v>286</v>
      </c>
      <c r="B39" s="837" t="str">
        <f>VLOOKUP(A39,EQUIPOS!A9:D154,3,FALSE)</f>
        <v>Planta de asfalto en frio</v>
      </c>
      <c r="C39" s="838"/>
      <c r="D39" s="838"/>
      <c r="E39" s="838"/>
      <c r="F39" s="838"/>
      <c r="G39" s="838"/>
      <c r="H39" s="839"/>
      <c r="I39" s="267"/>
      <c r="J39" s="268"/>
      <c r="K39" s="269">
        <f>VLOOKUP(A39,EQUIPOS!A9:D166,4,FALSE)</f>
        <v>251118.5777457791</v>
      </c>
      <c r="L39" s="270"/>
      <c r="M39" s="271">
        <v>9</v>
      </c>
      <c r="N39" s="272">
        <f t="shared" si="0"/>
        <v>27902.064193975457</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9</v>
      </c>
      <c r="N42" s="272">
        <f t="shared" si="0"/>
        <v>21836.398064850353</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9</v>
      </c>
      <c r="N43" s="272">
        <f t="shared" si="0"/>
        <v>7036.1727097851144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1065.8882903278056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106693.39826291226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8">
        <f>VLOOKUP(A65,TRANSPORTE!A6:D117,4,FALSE)</f>
        <v>940.83609993825019</v>
      </c>
      <c r="M65" s="829"/>
      <c r="N65" s="287">
        <f>K65*L65</f>
        <v>1176.0451249228126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2909.5602467451235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207808.1462673801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41561.629253476021</v>
      </c>
      <c r="M88" s="859"/>
      <c r="N88" s="51"/>
    </row>
    <row r="89" spans="1:14">
      <c r="B89" s="89" t="s">
        <v>973</v>
      </c>
      <c r="C89" s="90"/>
      <c r="D89" s="90"/>
      <c r="E89" s="90"/>
      <c r="F89" s="90"/>
      <c r="G89" s="90"/>
      <c r="H89" s="90"/>
      <c r="I89" s="87"/>
      <c r="J89" s="88"/>
      <c r="K89" s="304">
        <v>0.05</v>
      </c>
      <c r="L89" s="858">
        <f>N83*K89</f>
        <v>10390.407313369005</v>
      </c>
      <c r="M89" s="859"/>
      <c r="N89" s="51"/>
    </row>
    <row r="90" spans="1:14" ht="15.75" thickBot="1">
      <c r="B90" s="91" t="s">
        <v>974</v>
      </c>
      <c r="C90" s="92"/>
      <c r="D90" s="92"/>
      <c r="E90" s="92"/>
      <c r="F90" s="92"/>
      <c r="G90" s="92"/>
      <c r="H90" s="92"/>
      <c r="I90" s="93"/>
      <c r="J90" s="94"/>
      <c r="K90" s="305">
        <v>0.05</v>
      </c>
      <c r="L90" s="860">
        <f>N83*K90</f>
        <v>10390.407313369005</v>
      </c>
      <c r="M90" s="861"/>
      <c r="N90" s="51"/>
    </row>
    <row r="91" spans="1:14" ht="15.75" thickBot="1">
      <c r="B91" s="824" t="s">
        <v>953</v>
      </c>
      <c r="C91" s="825"/>
      <c r="D91" s="825"/>
      <c r="E91" s="825"/>
      <c r="F91" s="825"/>
      <c r="G91" s="825"/>
      <c r="H91" s="825"/>
      <c r="I91" s="825"/>
      <c r="J91" s="825"/>
      <c r="K91" s="825"/>
      <c r="L91" s="825"/>
      <c r="M91" s="826"/>
      <c r="N91" s="52">
        <f>L88+L89+L90</f>
        <v>62342.443880214028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270150.59014759411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9</v>
      </c>
      <c r="N37" s="272">
        <f t="shared" ref="N37:N43" si="0">K37/M37</f>
        <v>14557.598709900236</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92804.691775614017</v>
      </c>
      <c r="L38" s="270"/>
      <c r="M38" s="271">
        <v>9</v>
      </c>
      <c r="N38" s="272">
        <f t="shared" si="0"/>
        <v>10311.632419512669</v>
      </c>
    </row>
    <row r="39" spans="1:14">
      <c r="A39" t="s">
        <v>286</v>
      </c>
      <c r="B39" s="837" t="str">
        <f>VLOOKUP(A39,EQUIPOS!A9:D154,3,FALSE)</f>
        <v>Planta de asfalto en frio</v>
      </c>
      <c r="C39" s="838"/>
      <c r="D39" s="838"/>
      <c r="E39" s="838"/>
      <c r="F39" s="838"/>
      <c r="G39" s="838"/>
      <c r="H39" s="839"/>
      <c r="I39" s="267"/>
      <c r="J39" s="268"/>
      <c r="K39" s="269">
        <f>VLOOKUP(A39,EQUIPOS!A9:D166,4,FALSE)</f>
        <v>251118.5777457791</v>
      </c>
      <c r="L39" s="270"/>
      <c r="M39" s="271">
        <v>9</v>
      </c>
      <c r="N39" s="272">
        <f t="shared" si="0"/>
        <v>27902.064193975457</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9</v>
      </c>
      <c r="N42" s="272">
        <f t="shared" si="0"/>
        <v>21836.398064850353</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9</v>
      </c>
      <c r="N43" s="272">
        <f t="shared" si="0"/>
        <v>7036.1727097851144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106693.39826291226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8">
        <f>VLOOKUP(A64,TRANSPORTE!A6:D117,4,FALSE)</f>
        <v>1238.2250870159367</v>
      </c>
      <c r="M64" s="829"/>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3281.296480592232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208179.8825012272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41635.976500245444</v>
      </c>
      <c r="M87" s="859"/>
      <c r="N87" s="51"/>
    </row>
    <row r="88" spans="1:14">
      <c r="B88" s="89" t="s">
        <v>973</v>
      </c>
      <c r="C88" s="90"/>
      <c r="D88" s="90"/>
      <c r="E88" s="90"/>
      <c r="F88" s="90"/>
      <c r="G88" s="90"/>
      <c r="H88" s="90"/>
      <c r="I88" s="87"/>
      <c r="J88" s="88"/>
      <c r="K88" s="304">
        <v>0.05</v>
      </c>
      <c r="L88" s="858">
        <f>N82*K88</f>
        <v>10408.994125061361</v>
      </c>
      <c r="M88" s="859"/>
      <c r="N88" s="51"/>
    </row>
    <row r="89" spans="1:14" ht="15.75" thickBot="1">
      <c r="B89" s="91" t="s">
        <v>974</v>
      </c>
      <c r="C89" s="92"/>
      <c r="D89" s="92"/>
      <c r="E89" s="92"/>
      <c r="F89" s="92"/>
      <c r="G89" s="92"/>
      <c r="H89" s="92"/>
      <c r="I89" s="93"/>
      <c r="J89" s="94"/>
      <c r="K89" s="305">
        <v>0.05</v>
      </c>
      <c r="L89" s="860">
        <f>N82*K89</f>
        <v>10408.994125061361</v>
      </c>
      <c r="M89" s="861"/>
      <c r="N89" s="51"/>
    </row>
    <row r="90" spans="1:14" ht="15.75" thickBot="1">
      <c r="B90" s="824" t="s">
        <v>953</v>
      </c>
      <c r="C90" s="825"/>
      <c r="D90" s="825"/>
      <c r="E90" s="825"/>
      <c r="F90" s="825"/>
      <c r="G90" s="825"/>
      <c r="H90" s="825"/>
      <c r="I90" s="825"/>
      <c r="J90" s="825"/>
      <c r="K90" s="825"/>
      <c r="L90" s="825"/>
      <c r="M90" s="826"/>
      <c r="N90" s="52">
        <f>L87+L88+L89</f>
        <v>62453.96475036817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270633.84725159535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9</v>
      </c>
      <c r="N37" s="272">
        <f t="shared" ref="N37:N43" si="0">K37/M37</f>
        <v>14557.598709900236</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92804.691775614017</v>
      </c>
      <c r="L38" s="270"/>
      <c r="M38" s="271">
        <v>9</v>
      </c>
      <c r="N38" s="272">
        <f t="shared" si="0"/>
        <v>10311.632419512669</v>
      </c>
    </row>
    <row r="39" spans="1:14">
      <c r="A39" t="s">
        <v>286</v>
      </c>
      <c r="B39" s="837" t="str">
        <f>VLOOKUP(A39,EQUIPOS!A9:D154,3,FALSE)</f>
        <v>Planta de asfalto en frio</v>
      </c>
      <c r="C39" s="838"/>
      <c r="D39" s="838"/>
      <c r="E39" s="838"/>
      <c r="F39" s="838"/>
      <c r="G39" s="838"/>
      <c r="H39" s="839"/>
      <c r="I39" s="267"/>
      <c r="J39" s="268"/>
      <c r="K39" s="269">
        <f>VLOOKUP(A39,EQUIPOS!A9:D166,4,FALSE)</f>
        <v>251118.5777457791</v>
      </c>
      <c r="L39" s="270"/>
      <c r="M39" s="271">
        <v>9</v>
      </c>
      <c r="N39" s="272">
        <f t="shared" si="0"/>
        <v>27902.064193975457</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9</v>
      </c>
      <c r="N42" s="272">
        <f t="shared" si="0"/>
        <v>21836.398064850353</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9</v>
      </c>
      <c r="N43" s="272">
        <f t="shared" si="0"/>
        <v>7036.1727097851144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1065.8882903278056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106693.39826291226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8">
        <f>VLOOKUP(A65,TRANSPORTE!A6:D117,4,FALSE)</f>
        <v>1547.7813587699206</v>
      </c>
      <c r="M65" s="829"/>
      <c r="N65" s="287">
        <f>K65*L65</f>
        <v>1934.7266984624007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3668.241820284712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10658.882903278056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208566.82784091969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41713.365568183945</v>
      </c>
      <c r="M88" s="859"/>
      <c r="N88" s="51"/>
    </row>
    <row r="89" spans="1:14">
      <c r="B89" s="89" t="s">
        <v>973</v>
      </c>
      <c r="C89" s="90"/>
      <c r="D89" s="90"/>
      <c r="E89" s="90"/>
      <c r="F89" s="90"/>
      <c r="G89" s="90"/>
      <c r="H89" s="90"/>
      <c r="I89" s="87"/>
      <c r="J89" s="88"/>
      <c r="K89" s="304">
        <v>0.05</v>
      </c>
      <c r="L89" s="858">
        <f>N83*K89</f>
        <v>10428.341392045986</v>
      </c>
      <c r="M89" s="859"/>
      <c r="N89" s="51"/>
    </row>
    <row r="90" spans="1:14" ht="15.75" thickBot="1">
      <c r="B90" s="91" t="s">
        <v>974</v>
      </c>
      <c r="C90" s="92"/>
      <c r="D90" s="92"/>
      <c r="E90" s="92"/>
      <c r="F90" s="92"/>
      <c r="G90" s="92"/>
      <c r="H90" s="92"/>
      <c r="I90" s="93"/>
      <c r="J90" s="94"/>
      <c r="K90" s="305">
        <v>0.05</v>
      </c>
      <c r="L90" s="860">
        <f>N83*K90</f>
        <v>10428.341392045986</v>
      </c>
      <c r="M90" s="861"/>
      <c r="N90" s="51"/>
    </row>
    <row r="91" spans="1:14" ht="15.75" thickBot="1">
      <c r="B91" s="824" t="s">
        <v>953</v>
      </c>
      <c r="C91" s="825"/>
      <c r="D91" s="825"/>
      <c r="E91" s="825"/>
      <c r="F91" s="825"/>
      <c r="G91" s="825"/>
      <c r="H91" s="825"/>
      <c r="I91" s="825"/>
      <c r="J91" s="825"/>
      <c r="K91" s="825"/>
      <c r="L91" s="825"/>
      <c r="M91" s="826"/>
      <c r="N91" s="52">
        <f>L88+L89+L90</f>
        <v>62570.048352275917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271136.87619319558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7</v>
      </c>
      <c r="N37" s="272">
        <f t="shared" ref="N37:N43" si="0">K37/M37</f>
        <v>18716.91262701459</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92804.691775614017</v>
      </c>
      <c r="L38" s="270"/>
      <c r="M38" s="271">
        <v>7</v>
      </c>
      <c r="N38" s="272">
        <f t="shared" si="0"/>
        <v>13257.813110802002</v>
      </c>
    </row>
    <row r="39" spans="1:14">
      <c r="A39" t="s">
        <v>286</v>
      </c>
      <c r="B39" s="837" t="str">
        <f>VLOOKUP(A39,EQUIPOS!A9:D154,3,FALSE)</f>
        <v>Planta de asfalto en frio</v>
      </c>
      <c r="C39" s="838"/>
      <c r="D39" s="838"/>
      <c r="E39" s="838"/>
      <c r="F39" s="838"/>
      <c r="G39" s="838"/>
      <c r="H39" s="839"/>
      <c r="I39" s="267"/>
      <c r="J39" s="268"/>
      <c r="K39" s="269">
        <f>VLOOKUP(A39,EQUIPOS!A9:D166,4,FALSE)</f>
        <v>251118.5777457791</v>
      </c>
      <c r="L39" s="270"/>
      <c r="M39" s="271">
        <v>9</v>
      </c>
      <c r="N39" s="272">
        <f t="shared" si="0"/>
        <v>27902.064193975457</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7</v>
      </c>
      <c r="N42" s="272">
        <f t="shared" si="0"/>
        <v>28075.368940521883</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9</v>
      </c>
      <c r="N43" s="272">
        <f t="shared" si="0"/>
        <v>7036.1727097851144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1218.1580460889206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120190.13350274861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8">
        <f>VLOOKUP(A64,TRANSPORTE!A6:D117,4,FALSE)</f>
        <v>1547.7813587699206</v>
      </c>
      <c r="M64" s="829"/>
      <c r="N64" s="287">
        <f>K64*L64</f>
        <v>1934.7266984624007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3668.241820284712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12181.580460889205</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223586.26063836721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44717.252127673448</v>
      </c>
      <c r="M87" s="859"/>
      <c r="N87" s="51"/>
    </row>
    <row r="88" spans="1:14">
      <c r="B88" s="89" t="s">
        <v>973</v>
      </c>
      <c r="C88" s="90"/>
      <c r="D88" s="90"/>
      <c r="E88" s="90"/>
      <c r="F88" s="90"/>
      <c r="G88" s="90"/>
      <c r="H88" s="90"/>
      <c r="I88" s="87"/>
      <c r="J88" s="88"/>
      <c r="K88" s="304">
        <v>0.05</v>
      </c>
      <c r="L88" s="858">
        <f>N82*K88</f>
        <v>11179.313031918362</v>
      </c>
      <c r="M88" s="859"/>
      <c r="N88" s="51"/>
    </row>
    <row r="89" spans="1:14" ht="15.75" thickBot="1">
      <c r="B89" s="91" t="s">
        <v>974</v>
      </c>
      <c r="C89" s="92"/>
      <c r="D89" s="92"/>
      <c r="E89" s="92"/>
      <c r="F89" s="92"/>
      <c r="G89" s="92"/>
      <c r="H89" s="92"/>
      <c r="I89" s="93"/>
      <c r="J89" s="94"/>
      <c r="K89" s="305">
        <v>0.05</v>
      </c>
      <c r="L89" s="860">
        <f>N82*K89</f>
        <v>11179.313031918362</v>
      </c>
      <c r="M89" s="861"/>
      <c r="N89" s="51"/>
    </row>
    <row r="90" spans="1:14" ht="15.75" thickBot="1">
      <c r="B90" s="824" t="s">
        <v>953</v>
      </c>
      <c r="C90" s="825"/>
      <c r="D90" s="825"/>
      <c r="E90" s="825"/>
      <c r="F90" s="825"/>
      <c r="G90" s="825"/>
      <c r="H90" s="825"/>
      <c r="I90" s="825"/>
      <c r="J90" s="825"/>
      <c r="K90" s="825"/>
      <c r="L90" s="825"/>
      <c r="M90" s="826"/>
      <c r="N90" s="52">
        <f>L87+L88+L89</f>
        <v>67075.878191510172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290662.13882987737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7"/>
      <c r="C47" s="838"/>
      <c r="D47" s="838"/>
      <c r="E47" s="838"/>
      <c r="F47" s="838"/>
      <c r="G47" s="838"/>
      <c r="H47" s="839"/>
      <c r="I47" s="840"/>
      <c r="J47" s="821"/>
      <c r="K47" s="269"/>
      <c r="L47" s="841"/>
      <c r="M47" s="842"/>
      <c r="N47" s="272"/>
    </row>
    <row r="48" spans="1:14">
      <c r="B48" s="837"/>
      <c r="C48" s="838"/>
      <c r="D48" s="838"/>
      <c r="E48" s="843"/>
      <c r="F48" s="838"/>
      <c r="G48" s="838"/>
      <c r="H48" s="839"/>
      <c r="I48" s="36"/>
      <c r="J48" s="37"/>
      <c r="K48" s="274"/>
      <c r="L48" s="276"/>
      <c r="M48" s="277"/>
      <c r="N48" s="278"/>
    </row>
    <row r="49" spans="1:14">
      <c r="B49" s="844" t="s">
        <v>952</v>
      </c>
      <c r="C49" s="845"/>
      <c r="D49" s="845"/>
      <c r="E49" s="38"/>
      <c r="F49" s="39"/>
      <c r="G49" s="39"/>
      <c r="H49" s="40"/>
      <c r="I49" s="36"/>
      <c r="J49" s="37"/>
      <c r="K49" s="279"/>
      <c r="L49" s="276"/>
      <c r="M49" s="401">
        <v>0.1</v>
      </c>
      <c r="N49" s="344">
        <f>N83*M49</f>
        <v>959.29946129502503</v>
      </c>
    </row>
    <row r="50" spans="1:14" ht="15.75" thickBot="1">
      <c r="B50" s="837"/>
      <c r="C50" s="838"/>
      <c r="D50" s="838"/>
      <c r="E50" s="838"/>
      <c r="F50" s="838"/>
      <c r="G50" s="838"/>
      <c r="H50" s="839"/>
      <c r="I50" s="846"/>
      <c r="J50" s="847"/>
      <c r="K50" s="41"/>
      <c r="L50" s="848"/>
      <c r="M50" s="849"/>
      <c r="N50" s="105"/>
    </row>
    <row r="51" spans="1:14" ht="15.75" thickBot="1">
      <c r="B51" s="824" t="s">
        <v>953</v>
      </c>
      <c r="C51" s="825"/>
      <c r="D51" s="825"/>
      <c r="E51" s="825"/>
      <c r="F51" s="825"/>
      <c r="G51" s="825"/>
      <c r="H51" s="825"/>
      <c r="I51" s="825"/>
      <c r="J51" s="825"/>
      <c r="K51" s="825"/>
      <c r="L51" s="825"/>
      <c r="M51" s="826"/>
      <c r="N51" s="394">
        <f>SUM(N36:N50)</f>
        <v>131025.84497832094</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5" t="s">
        <v>944</v>
      </c>
      <c r="C55" s="816"/>
      <c r="D55" s="816"/>
      <c r="E55" s="816"/>
      <c r="F55" s="816"/>
      <c r="G55" s="816"/>
      <c r="H55" s="816"/>
      <c r="I55" s="817"/>
      <c r="J55" s="315" t="s">
        <v>945</v>
      </c>
      <c r="K55" s="85" t="s">
        <v>946</v>
      </c>
      <c r="L55" s="818" t="s">
        <v>955</v>
      </c>
      <c r="M55" s="817"/>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61642.948544692124</v>
      </c>
      <c r="N56" s="272">
        <f>K56*M56</f>
        <v>86300.127962568964</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49.847075675028812</v>
      </c>
      <c r="N57" s="272">
        <f>K57*M57</f>
        <v>1246.1768918757202</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19"/>
      <c r="C60" s="820"/>
      <c r="D60" s="820"/>
      <c r="E60" s="820"/>
      <c r="F60" s="820"/>
      <c r="G60" s="820"/>
      <c r="H60" s="820"/>
      <c r="I60" s="821"/>
      <c r="J60" s="42"/>
      <c r="K60" s="44"/>
      <c r="L60" s="822"/>
      <c r="M60" s="823"/>
      <c r="N60" s="45"/>
    </row>
    <row r="61" spans="1:14" ht="15.75" thickBot="1">
      <c r="B61" s="824" t="s">
        <v>953</v>
      </c>
      <c r="C61" s="825"/>
      <c r="D61" s="825"/>
      <c r="E61" s="825"/>
      <c r="F61" s="825"/>
      <c r="G61" s="825"/>
      <c r="H61" s="825"/>
      <c r="I61" s="825"/>
      <c r="J61" s="825"/>
      <c r="K61" s="825"/>
      <c r="L61" s="825"/>
      <c r="M61" s="826"/>
      <c r="N61" s="394">
        <f>SUM(N56:N60)</f>
        <v>87546.304854444679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8">
        <f>VLOOKUP(A66,TRANSPORTE!A5:D117,4,FALSE)</f>
        <v>1238.2250870159367</v>
      </c>
      <c r="M66" s="829"/>
      <c r="N66" s="287">
        <f>K66*L66</f>
        <v>1733.5151218223111</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8">
        <f>VLOOKUP(A67,TRANSPORTE!A6:D117,4,FALSE)</f>
        <v>1547.7813587699206</v>
      </c>
      <c r="M67" s="829"/>
      <c r="N67" s="287">
        <f>K67*L67</f>
        <v>1934.7266984624007</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3668.241820284712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9592.9946129502496</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N51+N61+N72+N83</f>
        <v>231833.3862660006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46366.67725320012</v>
      </c>
      <c r="M90" s="859"/>
      <c r="N90" s="51"/>
    </row>
    <row r="91" spans="1:14">
      <c r="B91" s="89" t="s">
        <v>973</v>
      </c>
      <c r="C91" s="90"/>
      <c r="D91" s="90"/>
      <c r="E91" s="90"/>
      <c r="F91" s="90"/>
      <c r="G91" s="90"/>
      <c r="H91" s="90"/>
      <c r="I91" s="87"/>
      <c r="J91" s="88"/>
      <c r="K91" s="304">
        <v>0.05</v>
      </c>
      <c r="L91" s="858">
        <f>N85*K91</f>
        <v>11591.66931330003</v>
      </c>
      <c r="M91" s="859"/>
      <c r="N91" s="51"/>
    </row>
    <row r="92" spans="1:14" ht="15.75" thickBot="1">
      <c r="B92" s="91" t="s">
        <v>974</v>
      </c>
      <c r="C92" s="92"/>
      <c r="D92" s="92"/>
      <c r="E92" s="92"/>
      <c r="F92" s="92"/>
      <c r="G92" s="92"/>
      <c r="H92" s="92"/>
      <c r="I92" s="93"/>
      <c r="J92" s="94"/>
      <c r="K92" s="305">
        <v>0.05</v>
      </c>
      <c r="L92" s="860">
        <f>N85*K92</f>
        <v>11591.66931330003</v>
      </c>
      <c r="M92" s="861"/>
      <c r="N92" s="51"/>
    </row>
    <row r="93" spans="1:14" ht="15.75" thickBot="1">
      <c r="B93" s="824" t="s">
        <v>953</v>
      </c>
      <c r="C93" s="825"/>
      <c r="D93" s="825"/>
      <c r="E93" s="825"/>
      <c r="F93" s="825"/>
      <c r="G93" s="825"/>
      <c r="H93" s="825"/>
      <c r="I93" s="825"/>
      <c r="J93" s="825"/>
      <c r="K93" s="825"/>
      <c r="L93" s="825"/>
      <c r="M93" s="826"/>
      <c r="N93" s="52">
        <f>L90+L91+L92</f>
        <v>69550.015879800179</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301383.40214580076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1"/>
      <c r="K125" s="801"/>
      <c r="L125" s="801"/>
      <c r="M125" s="801"/>
      <c r="N125" s="802"/>
    </row>
    <row r="126" spans="2:14" ht="15.75" thickBot="1">
      <c r="B126" s="261" t="s">
        <v>2221</v>
      </c>
      <c r="C126" s="393"/>
      <c r="D126" s="393"/>
      <c r="E126" s="57"/>
      <c r="F126" s="57"/>
      <c r="G126" s="57"/>
      <c r="H126" s="57"/>
      <c r="I126" s="57"/>
      <c r="J126" s="803"/>
      <c r="K126" s="803"/>
      <c r="L126" s="803"/>
      <c r="M126" s="803"/>
      <c r="N126"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131025.84497832094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8">
        <f>VLOOKUP(A65,TRANSPORTE!A6:D117,4,FALSE)</f>
        <v>1238.2250870159367</v>
      </c>
      <c r="M65" s="829"/>
      <c r="N65" s="287">
        <f>K65*L65</f>
        <v>1547.7813587699209</v>
      </c>
    </row>
    <row r="66" spans="1:15">
      <c r="B66" s="46"/>
      <c r="C66" s="47"/>
      <c r="D66" s="47"/>
      <c r="E66" s="47"/>
      <c r="F66" s="47"/>
      <c r="G66" s="47"/>
      <c r="H66" s="288"/>
      <c r="I66" s="279"/>
      <c r="J66" s="279"/>
      <c r="K66" s="279"/>
      <c r="L66" s="828"/>
      <c r="M66" s="829"/>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3281.296480592232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231446.4409263081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46289.288185261626</v>
      </c>
      <c r="M88" s="859"/>
      <c r="N88" s="51"/>
    </row>
    <row r="89" spans="1:14">
      <c r="B89" s="89" t="s">
        <v>973</v>
      </c>
      <c r="C89" s="90"/>
      <c r="D89" s="90"/>
      <c r="E89" s="90"/>
      <c r="F89" s="90"/>
      <c r="G89" s="90"/>
      <c r="H89" s="90"/>
      <c r="I89" s="87"/>
      <c r="J89" s="88"/>
      <c r="K89" s="304">
        <v>0.05</v>
      </c>
      <c r="L89" s="858">
        <f>N83*K89</f>
        <v>11572.322046315407</v>
      </c>
      <c r="M89" s="859"/>
      <c r="N89" s="51"/>
    </row>
    <row r="90" spans="1:14" ht="15.75" thickBot="1">
      <c r="B90" s="91" t="s">
        <v>974</v>
      </c>
      <c r="C90" s="92"/>
      <c r="D90" s="92"/>
      <c r="E90" s="92"/>
      <c r="F90" s="92"/>
      <c r="G90" s="92"/>
      <c r="H90" s="92"/>
      <c r="I90" s="93"/>
      <c r="J90" s="94"/>
      <c r="K90" s="305">
        <v>0.05</v>
      </c>
      <c r="L90" s="860">
        <f>N83*K90</f>
        <v>11572.322046315407</v>
      </c>
      <c r="M90" s="861"/>
      <c r="N90" s="51"/>
    </row>
    <row r="91" spans="1:14" ht="15.75" thickBot="1">
      <c r="B91" s="824" t="s">
        <v>953</v>
      </c>
      <c r="C91" s="825"/>
      <c r="D91" s="825"/>
      <c r="E91" s="825"/>
      <c r="F91" s="825"/>
      <c r="G91" s="825"/>
      <c r="H91" s="825"/>
      <c r="I91" s="825"/>
      <c r="J91" s="825"/>
      <c r="K91" s="825"/>
      <c r="L91" s="825"/>
      <c r="M91" s="826"/>
      <c r="N91" s="52">
        <f>L88+L89+L90</f>
        <v>69433.93227789244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300880.37320420053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131025.84497832094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8">
        <f>VLOOKUP(A65,TRANSPORTE!A6:D117,4,FALSE)</f>
        <v>1238.2250870159367</v>
      </c>
      <c r="M65" s="829"/>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3281.296480592232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231446.4409263081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46289.288185261626</v>
      </c>
      <c r="M88" s="859"/>
      <c r="N88" s="51"/>
    </row>
    <row r="89" spans="1:14">
      <c r="B89" s="89" t="s">
        <v>973</v>
      </c>
      <c r="C89" s="90"/>
      <c r="D89" s="90"/>
      <c r="E89" s="90"/>
      <c r="F89" s="90"/>
      <c r="G89" s="90"/>
      <c r="H89" s="90"/>
      <c r="I89" s="87"/>
      <c r="J89" s="88"/>
      <c r="K89" s="304">
        <v>0.05</v>
      </c>
      <c r="L89" s="858">
        <f>N83*K89</f>
        <v>11572.322046315407</v>
      </c>
      <c r="M89" s="859"/>
      <c r="N89" s="51"/>
    </row>
    <row r="90" spans="1:14" ht="15.75" thickBot="1">
      <c r="B90" s="91" t="s">
        <v>974</v>
      </c>
      <c r="C90" s="92"/>
      <c r="D90" s="92"/>
      <c r="E90" s="92"/>
      <c r="F90" s="92"/>
      <c r="G90" s="92"/>
      <c r="H90" s="92"/>
      <c r="I90" s="93"/>
      <c r="J90" s="94"/>
      <c r="K90" s="305">
        <v>0.05</v>
      </c>
      <c r="L90" s="860">
        <f>N83*K90</f>
        <v>11572.322046315407</v>
      </c>
      <c r="M90" s="861"/>
      <c r="N90" s="51"/>
    </row>
    <row r="91" spans="1:14" ht="15.75" thickBot="1">
      <c r="B91" s="824" t="s">
        <v>953</v>
      </c>
      <c r="C91" s="825"/>
      <c r="D91" s="825"/>
      <c r="E91" s="825"/>
      <c r="F91" s="825"/>
      <c r="G91" s="825"/>
      <c r="H91" s="825"/>
      <c r="I91" s="825"/>
      <c r="J91" s="825"/>
      <c r="K91" s="825"/>
      <c r="L91" s="825"/>
      <c r="M91" s="826"/>
      <c r="N91" s="52">
        <f>L88+L89+L90</f>
        <v>69433.93227789244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300880.37320420053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ht="15" customHeight="1">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959.29946129502503</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131025.84497832094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1547.7813587699206</v>
      </c>
      <c r="M64" s="829"/>
      <c r="N64" s="287">
        <f>K64*L64</f>
        <v>1934.7266984624007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3668.241820284712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231833.3862660006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46366.67725320012</v>
      </c>
      <c r="M87" s="859"/>
      <c r="N87" s="51"/>
    </row>
    <row r="88" spans="1:14">
      <c r="B88" s="89" t="s">
        <v>973</v>
      </c>
      <c r="C88" s="90"/>
      <c r="D88" s="90"/>
      <c r="E88" s="90"/>
      <c r="F88" s="90"/>
      <c r="G88" s="90"/>
      <c r="H88" s="90"/>
      <c r="I88" s="87"/>
      <c r="J88" s="88"/>
      <c r="K88" s="304">
        <v>0.05</v>
      </c>
      <c r="L88" s="858">
        <f>N82*K88</f>
        <v>11591.66931330003</v>
      </c>
      <c r="M88" s="859"/>
      <c r="N88" s="51"/>
    </row>
    <row r="89" spans="1:14" ht="15.75" thickBot="1">
      <c r="B89" s="91" t="s">
        <v>974</v>
      </c>
      <c r="C89" s="92"/>
      <c r="D89" s="92"/>
      <c r="E89" s="92"/>
      <c r="F89" s="92"/>
      <c r="G89" s="92"/>
      <c r="H89" s="92"/>
      <c r="I89" s="93"/>
      <c r="J89" s="94"/>
      <c r="K89" s="305">
        <v>0.05</v>
      </c>
      <c r="L89" s="860">
        <f>N82*K89</f>
        <v>11591.66931330003</v>
      </c>
      <c r="M89" s="861"/>
      <c r="N89" s="51"/>
    </row>
    <row r="90" spans="1:14" ht="15.75" thickBot="1">
      <c r="B90" s="824" t="s">
        <v>953</v>
      </c>
      <c r="C90" s="825"/>
      <c r="D90" s="825"/>
      <c r="E90" s="825"/>
      <c r="F90" s="825"/>
      <c r="G90" s="825"/>
      <c r="H90" s="825"/>
      <c r="I90" s="825"/>
      <c r="J90" s="825"/>
      <c r="K90" s="825"/>
      <c r="L90" s="825"/>
      <c r="M90" s="826"/>
      <c r="N90" s="52">
        <f>L87+L88+L89</f>
        <v>69550.015879800179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301383.40214580076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959.29946129502503</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131025.84497832094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8">
        <f>VLOOKUP(A64,TRANSPORTE!A6:D117,4,FALSE)</f>
        <v>1238.2250870159367</v>
      </c>
      <c r="M64" s="829"/>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3281.296480592232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231446.4409263081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46289.288185261626</v>
      </c>
      <c r="M87" s="859"/>
      <c r="N87" s="51"/>
    </row>
    <row r="88" spans="1:14">
      <c r="B88" s="89" t="s">
        <v>973</v>
      </c>
      <c r="C88" s="90"/>
      <c r="D88" s="90"/>
      <c r="E88" s="90"/>
      <c r="F88" s="90"/>
      <c r="G88" s="90"/>
      <c r="H88" s="90"/>
      <c r="I88" s="87"/>
      <c r="J88" s="88"/>
      <c r="K88" s="304">
        <v>0.05</v>
      </c>
      <c r="L88" s="858">
        <f>N82*K88</f>
        <v>11572.322046315407</v>
      </c>
      <c r="M88" s="859"/>
      <c r="N88" s="51"/>
    </row>
    <row r="89" spans="1:14" ht="15.75" thickBot="1">
      <c r="B89" s="91" t="s">
        <v>974</v>
      </c>
      <c r="C89" s="92"/>
      <c r="D89" s="92"/>
      <c r="E89" s="92"/>
      <c r="F89" s="92"/>
      <c r="G89" s="92"/>
      <c r="H89" s="92"/>
      <c r="I89" s="93"/>
      <c r="J89" s="94"/>
      <c r="K89" s="305">
        <v>0.05</v>
      </c>
      <c r="L89" s="860">
        <f>N82*K89</f>
        <v>11572.322046315407</v>
      </c>
      <c r="M89" s="861"/>
      <c r="N89" s="51"/>
    </row>
    <row r="90" spans="1:14" ht="15.75" thickBot="1">
      <c r="B90" s="824" t="s">
        <v>953</v>
      </c>
      <c r="C90" s="825"/>
      <c r="D90" s="825"/>
      <c r="E90" s="825"/>
      <c r="F90" s="825"/>
      <c r="G90" s="825"/>
      <c r="H90" s="825"/>
      <c r="I90" s="825"/>
      <c r="J90" s="825"/>
      <c r="K90" s="825"/>
      <c r="L90" s="825"/>
      <c r="M90" s="826"/>
      <c r="N90" s="52">
        <f>L87+L88+L89</f>
        <v>69433.93227789244</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300880.37320420053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131025.84497832094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1238.2250870159367</v>
      </c>
      <c r="M65" s="829"/>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3281.296480592232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231446.4409263081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46289.288185261626</v>
      </c>
      <c r="M88" s="859"/>
      <c r="N88" s="51"/>
    </row>
    <row r="89" spans="1:14">
      <c r="B89" s="89" t="s">
        <v>973</v>
      </c>
      <c r="C89" s="90"/>
      <c r="D89" s="90"/>
      <c r="E89" s="90"/>
      <c r="F89" s="90"/>
      <c r="G89" s="90"/>
      <c r="H89" s="90"/>
      <c r="I89" s="87"/>
      <c r="J89" s="88"/>
      <c r="K89" s="304">
        <v>0.05</v>
      </c>
      <c r="L89" s="858">
        <f>N83*K89</f>
        <v>11572.322046315407</v>
      </c>
      <c r="M89" s="859"/>
      <c r="N89" s="51"/>
    </row>
    <row r="90" spans="1:14" ht="15.75" thickBot="1">
      <c r="B90" s="91" t="s">
        <v>974</v>
      </c>
      <c r="C90" s="92"/>
      <c r="D90" s="92"/>
      <c r="E90" s="92"/>
      <c r="F90" s="92"/>
      <c r="G90" s="92"/>
      <c r="H90" s="92"/>
      <c r="I90" s="93"/>
      <c r="J90" s="94"/>
      <c r="K90" s="305">
        <v>0.05</v>
      </c>
      <c r="L90" s="860">
        <f>N83*K90</f>
        <v>11572.322046315407</v>
      </c>
      <c r="M90" s="861"/>
      <c r="N90" s="51"/>
    </row>
    <row r="91" spans="1:14" ht="15.75" thickBot="1">
      <c r="B91" s="824" t="s">
        <v>953</v>
      </c>
      <c r="C91" s="825"/>
      <c r="D91" s="825"/>
      <c r="E91" s="825"/>
      <c r="F91" s="825"/>
      <c r="G91" s="825"/>
      <c r="H91" s="825"/>
      <c r="I91" s="825"/>
      <c r="J91" s="825"/>
      <c r="K91" s="825"/>
      <c r="L91" s="825"/>
      <c r="M91" s="826"/>
      <c r="N91" s="52">
        <f>L88+L89+L90</f>
        <v>69433.93227789244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300880.37320420053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131025.84497832094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1238.2250870159367</v>
      </c>
      <c r="M65" s="829"/>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3281.296480592232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231446.4409263081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46289.288185261626</v>
      </c>
      <c r="M88" s="859"/>
      <c r="N88" s="51"/>
    </row>
    <row r="89" spans="1:14">
      <c r="B89" s="89" t="s">
        <v>973</v>
      </c>
      <c r="C89" s="90"/>
      <c r="D89" s="90"/>
      <c r="E89" s="90"/>
      <c r="F89" s="90"/>
      <c r="G89" s="90"/>
      <c r="H89" s="90"/>
      <c r="I89" s="87"/>
      <c r="J89" s="88"/>
      <c r="K89" s="304">
        <v>0.05</v>
      </c>
      <c r="L89" s="858">
        <f>N83*K89</f>
        <v>11572.322046315407</v>
      </c>
      <c r="M89" s="859"/>
      <c r="N89" s="51"/>
    </row>
    <row r="90" spans="1:14" ht="15.75" thickBot="1">
      <c r="B90" s="91" t="s">
        <v>974</v>
      </c>
      <c r="C90" s="92"/>
      <c r="D90" s="92"/>
      <c r="E90" s="92"/>
      <c r="F90" s="92"/>
      <c r="G90" s="92"/>
      <c r="H90" s="92"/>
      <c r="I90" s="93"/>
      <c r="J90" s="94"/>
      <c r="K90" s="305">
        <v>0.05</v>
      </c>
      <c r="L90" s="860">
        <f>N83*K90</f>
        <v>11572.322046315407</v>
      </c>
      <c r="M90" s="861"/>
      <c r="N90" s="51"/>
    </row>
    <row r="91" spans="1:14" ht="15.75" thickBot="1">
      <c r="B91" s="824" t="s">
        <v>953</v>
      </c>
      <c r="C91" s="825"/>
      <c r="D91" s="825"/>
      <c r="E91" s="825"/>
      <c r="F91" s="825"/>
      <c r="G91" s="825"/>
      <c r="H91" s="825"/>
      <c r="I91" s="825"/>
      <c r="J91" s="825"/>
      <c r="K91" s="825"/>
      <c r="L91" s="825"/>
      <c r="M91" s="826"/>
      <c r="N91" s="52">
        <f>L88+L89+L90</f>
        <v>69433.93227789244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300880.37320420053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131025.84497832094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1293</v>
      </c>
      <c r="B65" s="46" t="str">
        <f>VLOOKUP(A65,TRANSPORTE!A6:D117,3,FALSE)</f>
        <v>Transporte de mezcla</v>
      </c>
      <c r="C65" s="47"/>
      <c r="D65" s="47"/>
      <c r="E65" s="47"/>
      <c r="F65" s="47"/>
      <c r="G65" s="47"/>
      <c r="H65" s="311" t="s">
        <v>1468</v>
      </c>
      <c r="I65" s="279">
        <v>1.25</v>
      </c>
      <c r="J65" s="286">
        <v>1</v>
      </c>
      <c r="K65" s="279">
        <f>I65*J65</f>
        <v>1.25</v>
      </c>
      <c r="L65" s="828">
        <f>VLOOKUP(A65,TRANSPORTE!A6:D117,4,FALSE)</f>
        <v>1238.2250870159367</v>
      </c>
      <c r="M65" s="829"/>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3281.296480592232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231446.4409263081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46289.288185261626</v>
      </c>
      <c r="M88" s="859"/>
      <c r="N88" s="51"/>
    </row>
    <row r="89" spans="1:14">
      <c r="B89" s="89" t="s">
        <v>973</v>
      </c>
      <c r="C89" s="90"/>
      <c r="D89" s="90"/>
      <c r="E89" s="90"/>
      <c r="F89" s="90"/>
      <c r="G89" s="90"/>
      <c r="H89" s="90"/>
      <c r="I89" s="87"/>
      <c r="J89" s="88"/>
      <c r="K89" s="304">
        <v>0.05</v>
      </c>
      <c r="L89" s="858">
        <f>N83*K89</f>
        <v>11572.322046315407</v>
      </c>
      <c r="M89" s="859"/>
      <c r="N89" s="51"/>
    </row>
    <row r="90" spans="1:14" ht="15.75" thickBot="1">
      <c r="B90" s="91" t="s">
        <v>974</v>
      </c>
      <c r="C90" s="92"/>
      <c r="D90" s="92"/>
      <c r="E90" s="92"/>
      <c r="F90" s="92"/>
      <c r="G90" s="92"/>
      <c r="H90" s="92"/>
      <c r="I90" s="93"/>
      <c r="J90" s="94"/>
      <c r="K90" s="305">
        <v>0.05</v>
      </c>
      <c r="L90" s="860">
        <f>N83*K90</f>
        <v>11572.322046315407</v>
      </c>
      <c r="M90" s="861"/>
      <c r="N90" s="51"/>
    </row>
    <row r="91" spans="1:14" ht="15.75" thickBot="1">
      <c r="B91" s="824" t="s">
        <v>953</v>
      </c>
      <c r="C91" s="825"/>
      <c r="D91" s="825"/>
      <c r="E91" s="825"/>
      <c r="F91" s="825"/>
      <c r="G91" s="825"/>
      <c r="H91" s="825"/>
      <c r="I91" s="825"/>
      <c r="J91" s="825"/>
      <c r="K91" s="825"/>
      <c r="L91" s="825"/>
      <c r="M91" s="826"/>
      <c r="N91" s="52">
        <f>L88+L89+L90</f>
        <v>69433.93227789244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300880.37320420053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8</v>
      </c>
      <c r="N37" s="272">
        <f t="shared" ref="N37:N43" si="0">K37/M37</f>
        <v>16377.298548637766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8</v>
      </c>
      <c r="N38" s="272">
        <f t="shared" si="0"/>
        <v>10046.84291410894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8</v>
      </c>
      <c r="N39" s="272">
        <f t="shared" si="0"/>
        <v>73697.843468869949</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8</v>
      </c>
      <c r="N42" s="272">
        <f t="shared" si="0"/>
        <v>24565.947822956648</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8</v>
      </c>
      <c r="N43" s="272">
        <f t="shared" si="0"/>
        <v>7915.6942985082542</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157653.15921797001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1547.7813587699206</v>
      </c>
      <c r="M64" s="829"/>
      <c r="N64" s="287">
        <f>K64*L64</f>
        <v>1934.7266984624007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3668.241820284712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259526.58879597744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51905.317759195488</v>
      </c>
      <c r="M87" s="859"/>
      <c r="N87" s="51"/>
    </row>
    <row r="88" spans="1:14">
      <c r="B88" s="89" t="s">
        <v>973</v>
      </c>
      <c r="C88" s="90"/>
      <c r="D88" s="90"/>
      <c r="E88" s="90"/>
      <c r="F88" s="90"/>
      <c r="G88" s="90"/>
      <c r="H88" s="90"/>
      <c r="I88" s="87"/>
      <c r="J88" s="88"/>
      <c r="K88" s="304">
        <v>0.05</v>
      </c>
      <c r="L88" s="858">
        <f>N82*K88</f>
        <v>12976.329439798872</v>
      </c>
      <c r="M88" s="859"/>
      <c r="N88" s="51"/>
    </row>
    <row r="89" spans="1:14" ht="15.75" thickBot="1">
      <c r="B89" s="91" t="s">
        <v>974</v>
      </c>
      <c r="C89" s="92"/>
      <c r="D89" s="92"/>
      <c r="E89" s="92"/>
      <c r="F89" s="92"/>
      <c r="G89" s="92"/>
      <c r="H89" s="92"/>
      <c r="I89" s="93"/>
      <c r="J89" s="94"/>
      <c r="K89" s="305">
        <v>0.05</v>
      </c>
      <c r="L89" s="860">
        <f>N82*K89</f>
        <v>12976.329439798872</v>
      </c>
      <c r="M89" s="861"/>
      <c r="N89" s="51"/>
    </row>
    <row r="90" spans="1:14" ht="15.75" thickBot="1">
      <c r="B90" s="824" t="s">
        <v>953</v>
      </c>
      <c r="C90" s="825"/>
      <c r="D90" s="825"/>
      <c r="E90" s="825"/>
      <c r="F90" s="825"/>
      <c r="G90" s="825"/>
      <c r="H90" s="825"/>
      <c r="I90" s="825"/>
      <c r="J90" s="825"/>
      <c r="K90" s="825"/>
      <c r="L90" s="825"/>
      <c r="M90" s="826"/>
      <c r="N90" s="52">
        <f>L87+L88+L89</f>
        <v>77857.976638793232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337384.56543477066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8</v>
      </c>
      <c r="N37" s="272">
        <f t="shared" ref="N37:N43" si="0">K37/M37</f>
        <v>16377.298548637766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8</v>
      </c>
      <c r="N38" s="272">
        <f t="shared" si="0"/>
        <v>10046.84291410894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8</v>
      </c>
      <c r="N39" s="272">
        <f t="shared" si="0"/>
        <v>73697.843468869949</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8</v>
      </c>
      <c r="N42" s="272">
        <f t="shared" si="0"/>
        <v>24565.947822956648</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8</v>
      </c>
      <c r="N43" s="272">
        <f t="shared" si="0"/>
        <v>7915.6942985082542</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157653.15921797001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1238.2250870159367</v>
      </c>
      <c r="M64" s="829"/>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3281.296480592232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259139.64345628495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51827.928691256995</v>
      </c>
      <c r="M87" s="859"/>
      <c r="N87" s="51"/>
    </row>
    <row r="88" spans="1:14">
      <c r="B88" s="89" t="s">
        <v>973</v>
      </c>
      <c r="C88" s="90"/>
      <c r="D88" s="90"/>
      <c r="E88" s="90"/>
      <c r="F88" s="90"/>
      <c r="G88" s="90"/>
      <c r="H88" s="90"/>
      <c r="I88" s="87"/>
      <c r="J88" s="88"/>
      <c r="K88" s="304">
        <v>0.05</v>
      </c>
      <c r="L88" s="858">
        <f>N82*K88</f>
        <v>12956.982172814249</v>
      </c>
      <c r="M88" s="859"/>
      <c r="N88" s="51"/>
    </row>
    <row r="89" spans="1:14" ht="15.75" thickBot="1">
      <c r="B89" s="91" t="s">
        <v>974</v>
      </c>
      <c r="C89" s="92"/>
      <c r="D89" s="92"/>
      <c r="E89" s="92"/>
      <c r="F89" s="92"/>
      <c r="G89" s="92"/>
      <c r="H89" s="92"/>
      <c r="I89" s="93"/>
      <c r="J89" s="94"/>
      <c r="K89" s="305">
        <v>0.05</v>
      </c>
      <c r="L89" s="860">
        <f>N82*K89</f>
        <v>12956.982172814249</v>
      </c>
      <c r="M89" s="861"/>
      <c r="N89" s="51"/>
    </row>
    <row r="90" spans="1:14" ht="15.75" thickBot="1">
      <c r="B90" s="824" t="s">
        <v>953</v>
      </c>
      <c r="C90" s="825"/>
      <c r="D90" s="825"/>
      <c r="E90" s="825"/>
      <c r="F90" s="825"/>
      <c r="G90" s="825"/>
      <c r="H90" s="825"/>
      <c r="I90" s="825"/>
      <c r="J90" s="825"/>
      <c r="K90" s="825"/>
      <c r="L90" s="825"/>
      <c r="M90" s="826"/>
      <c r="N90" s="52">
        <f>L87+L88+L89</f>
        <v>77741.893036885493</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336881.53649317042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8</v>
      </c>
      <c r="N37" s="272">
        <f t="shared" ref="N37:N43" si="0">K37/M37</f>
        <v>16377.298548637766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8</v>
      </c>
      <c r="N38" s="272">
        <f t="shared" si="0"/>
        <v>10046.84291410894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8</v>
      </c>
      <c r="N39" s="272">
        <f t="shared" si="0"/>
        <v>73697.843468869949</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8</v>
      </c>
      <c r="N42" s="272">
        <f t="shared" si="0"/>
        <v>24565.947822956648</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8</v>
      </c>
      <c r="N43" s="272">
        <f t="shared" si="0"/>
        <v>7915.6942985082542</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157653.15921797001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1238.2250870159367</v>
      </c>
      <c r="M64" s="829"/>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3281.296480592232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259139.64345628495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51827.928691256995</v>
      </c>
      <c r="M87" s="859"/>
      <c r="N87" s="51"/>
    </row>
    <row r="88" spans="1:14">
      <c r="B88" s="89" t="s">
        <v>973</v>
      </c>
      <c r="C88" s="90"/>
      <c r="D88" s="90"/>
      <c r="E88" s="90"/>
      <c r="F88" s="90"/>
      <c r="G88" s="90"/>
      <c r="H88" s="90"/>
      <c r="I88" s="87"/>
      <c r="J88" s="88"/>
      <c r="K88" s="304">
        <v>0.05</v>
      </c>
      <c r="L88" s="858">
        <f>N82*K88</f>
        <v>12956.982172814249</v>
      </c>
      <c r="M88" s="859"/>
      <c r="N88" s="51"/>
    </row>
    <row r="89" spans="1:14" ht="15.75" thickBot="1">
      <c r="B89" s="91" t="s">
        <v>974</v>
      </c>
      <c r="C89" s="92"/>
      <c r="D89" s="92"/>
      <c r="E89" s="92"/>
      <c r="F89" s="92"/>
      <c r="G89" s="92"/>
      <c r="H89" s="92"/>
      <c r="I89" s="93"/>
      <c r="J89" s="94"/>
      <c r="K89" s="305">
        <v>0.05</v>
      </c>
      <c r="L89" s="860">
        <f>N82*K89</f>
        <v>12956.982172814249</v>
      </c>
      <c r="M89" s="861"/>
      <c r="N89" s="51"/>
    </row>
    <row r="90" spans="1:14" ht="15.75" thickBot="1">
      <c r="B90" s="824" t="s">
        <v>953</v>
      </c>
      <c r="C90" s="825"/>
      <c r="D90" s="825"/>
      <c r="E90" s="825"/>
      <c r="F90" s="825"/>
      <c r="G90" s="825"/>
      <c r="H90" s="825"/>
      <c r="I90" s="825"/>
      <c r="J90" s="825"/>
      <c r="K90" s="825"/>
      <c r="L90" s="825"/>
      <c r="M90" s="826"/>
      <c r="N90" s="52">
        <f>L87+L88+L89</f>
        <v>77741.893036885493</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336881.53649317042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959.29946129502503</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131025.84497832094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8">
        <f>VLOOKUP(A64,TRANSPORTE!A6:D117,4,FALSE)</f>
        <v>1238.2250870159367</v>
      </c>
      <c r="M64" s="829"/>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3281.296480592232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231446.4409263081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46289.288185261626</v>
      </c>
      <c r="M87" s="859"/>
      <c r="N87" s="51"/>
    </row>
    <row r="88" spans="1:14">
      <c r="B88" s="89" t="s">
        <v>973</v>
      </c>
      <c r="C88" s="90"/>
      <c r="D88" s="90"/>
      <c r="E88" s="90"/>
      <c r="F88" s="90"/>
      <c r="G88" s="90"/>
      <c r="H88" s="90"/>
      <c r="I88" s="87"/>
      <c r="J88" s="88"/>
      <c r="K88" s="304">
        <v>0.05</v>
      </c>
      <c r="L88" s="858">
        <f>N82*K88</f>
        <v>11572.322046315407</v>
      </c>
      <c r="M88" s="859"/>
      <c r="N88" s="51"/>
    </row>
    <row r="89" spans="1:14" ht="15.75" thickBot="1">
      <c r="B89" s="91" t="s">
        <v>974</v>
      </c>
      <c r="C89" s="92"/>
      <c r="D89" s="92"/>
      <c r="E89" s="92"/>
      <c r="F89" s="92"/>
      <c r="G89" s="92"/>
      <c r="H89" s="92"/>
      <c r="I89" s="93"/>
      <c r="J89" s="94"/>
      <c r="K89" s="305">
        <v>0.05</v>
      </c>
      <c r="L89" s="860">
        <f>N82*K89</f>
        <v>11572.322046315407</v>
      </c>
      <c r="M89" s="861"/>
      <c r="N89" s="51"/>
    </row>
    <row r="90" spans="1:14" ht="15.75" thickBot="1">
      <c r="B90" s="824" t="s">
        <v>953</v>
      </c>
      <c r="C90" s="825"/>
      <c r="D90" s="825"/>
      <c r="E90" s="825"/>
      <c r="F90" s="825"/>
      <c r="G90" s="825"/>
      <c r="H90" s="825"/>
      <c r="I90" s="825"/>
      <c r="J90" s="825"/>
      <c r="K90" s="825"/>
      <c r="L90" s="825"/>
      <c r="M90" s="826"/>
      <c r="N90" s="52">
        <f>L87+L88+L89</f>
        <v>69433.93227789244</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300880.37320420053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131025.84497832094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8">
        <f>VLOOKUP(A65,TRANSPORTE!A6:D117,4,FALSE)</f>
        <v>1238.2250870159367</v>
      </c>
      <c r="M65" s="829"/>
      <c r="N65" s="287">
        <f>K65*L65</f>
        <v>1547.7813587699209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3281.296480592232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127"/>
    </row>
    <row r="81" spans="1:14" ht="15.75" thickBot="1">
      <c r="B81" s="830" t="s">
        <v>953</v>
      </c>
      <c r="C81" s="831"/>
      <c r="D81" s="831"/>
      <c r="E81" s="831"/>
      <c r="F81" s="831"/>
      <c r="G81" s="831"/>
      <c r="H81" s="831"/>
      <c r="I81" s="831"/>
      <c r="J81" s="831"/>
      <c r="K81" s="831"/>
      <c r="L81" s="831"/>
      <c r="M81" s="832"/>
      <c r="N81" s="460">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231446.4409263081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46289.288185261626</v>
      </c>
      <c r="M88" s="859"/>
      <c r="N88" s="51"/>
    </row>
    <row r="89" spans="1:14">
      <c r="B89" s="89" t="s">
        <v>973</v>
      </c>
      <c r="C89" s="90"/>
      <c r="D89" s="90"/>
      <c r="E89" s="90"/>
      <c r="F89" s="90"/>
      <c r="G89" s="90"/>
      <c r="H89" s="90"/>
      <c r="I89" s="87"/>
      <c r="J89" s="88"/>
      <c r="K89" s="304">
        <v>0.05</v>
      </c>
      <c r="L89" s="858">
        <f>N83*K89</f>
        <v>11572.322046315407</v>
      </c>
      <c r="M89" s="859"/>
      <c r="N89" s="51"/>
    </row>
    <row r="90" spans="1:14" ht="15.75" thickBot="1">
      <c r="B90" s="91" t="s">
        <v>974</v>
      </c>
      <c r="C90" s="92"/>
      <c r="D90" s="92"/>
      <c r="E90" s="92"/>
      <c r="F90" s="92"/>
      <c r="G90" s="92"/>
      <c r="H90" s="92"/>
      <c r="I90" s="93"/>
      <c r="J90" s="94"/>
      <c r="K90" s="305">
        <v>0.05</v>
      </c>
      <c r="L90" s="860">
        <f>N83*K90</f>
        <v>11572.322046315407</v>
      </c>
      <c r="M90" s="861"/>
      <c r="N90" s="51"/>
    </row>
    <row r="91" spans="1:14" ht="15.75" thickBot="1">
      <c r="B91" s="824" t="s">
        <v>953</v>
      </c>
      <c r="C91" s="825"/>
      <c r="D91" s="825"/>
      <c r="E91" s="825"/>
      <c r="F91" s="825"/>
      <c r="G91" s="825"/>
      <c r="H91" s="825"/>
      <c r="I91" s="825"/>
      <c r="J91" s="825"/>
      <c r="K91" s="825"/>
      <c r="L91" s="825"/>
      <c r="M91" s="826"/>
      <c r="N91" s="52">
        <f>L88+L89+L90</f>
        <v>69433.93227789244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300880.37320420053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959.29946129502503</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131025.84497832094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1238.2250870159367</v>
      </c>
      <c r="M64" s="829"/>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3281.296480592232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231446.4409263081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46289.288185261626</v>
      </c>
      <c r="M87" s="859"/>
      <c r="N87" s="51"/>
    </row>
    <row r="88" spans="1:14">
      <c r="B88" s="89" t="s">
        <v>973</v>
      </c>
      <c r="C88" s="90"/>
      <c r="D88" s="90"/>
      <c r="E88" s="90"/>
      <c r="F88" s="90"/>
      <c r="G88" s="90"/>
      <c r="H88" s="90"/>
      <c r="I88" s="87"/>
      <c r="J88" s="88"/>
      <c r="K88" s="304">
        <v>0.05</v>
      </c>
      <c r="L88" s="858">
        <f>N82*K88</f>
        <v>11572.322046315407</v>
      </c>
      <c r="M88" s="859"/>
      <c r="N88" s="51"/>
    </row>
    <row r="89" spans="1:14" ht="15.75" thickBot="1">
      <c r="B89" s="91" t="s">
        <v>974</v>
      </c>
      <c r="C89" s="92"/>
      <c r="D89" s="92"/>
      <c r="E89" s="92"/>
      <c r="F89" s="92"/>
      <c r="G89" s="92"/>
      <c r="H89" s="92"/>
      <c r="I89" s="93"/>
      <c r="J89" s="94"/>
      <c r="K89" s="305">
        <v>0.05</v>
      </c>
      <c r="L89" s="860">
        <f>N82*K89</f>
        <v>11572.322046315407</v>
      </c>
      <c r="M89" s="861"/>
      <c r="N89" s="51"/>
    </row>
    <row r="90" spans="1:14" ht="15.75" thickBot="1">
      <c r="B90" s="824" t="s">
        <v>953</v>
      </c>
      <c r="C90" s="825"/>
      <c r="D90" s="825"/>
      <c r="E90" s="825"/>
      <c r="F90" s="825"/>
      <c r="G90" s="825"/>
      <c r="H90" s="825"/>
      <c r="I90" s="825"/>
      <c r="J90" s="825"/>
      <c r="K90" s="825"/>
      <c r="L90" s="825"/>
      <c r="M90" s="826"/>
      <c r="N90" s="52">
        <f>L87+L88+L89</f>
        <v>69433.93227789244</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300880.37320420053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8</v>
      </c>
      <c r="N37" s="272">
        <f t="shared" ref="N37:N43" si="0">K37/M37</f>
        <v>16377.298548637766</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8</v>
      </c>
      <c r="N38" s="272">
        <f t="shared" si="0"/>
        <v>10046.84291410894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8</v>
      </c>
      <c r="N39" s="272">
        <f t="shared" si="0"/>
        <v>73697.843468869949</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8</v>
      </c>
      <c r="N42" s="272">
        <f t="shared" si="0"/>
        <v>24565.947822956648</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8</v>
      </c>
      <c r="N43" s="272">
        <f t="shared" si="0"/>
        <v>7915.6942985082542</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1065.8882903278056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157653.15921797001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1238.2250870159367</v>
      </c>
      <c r="M64" s="829"/>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3281.296480592232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10658.882903278056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259139.64345628495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51827.928691256995</v>
      </c>
      <c r="M87" s="859"/>
      <c r="N87" s="51"/>
    </row>
    <row r="88" spans="1:14">
      <c r="B88" s="89" t="s">
        <v>973</v>
      </c>
      <c r="C88" s="90"/>
      <c r="D88" s="90"/>
      <c r="E88" s="90"/>
      <c r="F88" s="90"/>
      <c r="G88" s="90"/>
      <c r="H88" s="90"/>
      <c r="I88" s="87"/>
      <c r="J88" s="88"/>
      <c r="K88" s="304">
        <v>0.05</v>
      </c>
      <c r="L88" s="858">
        <f>N82*K88</f>
        <v>12956.982172814249</v>
      </c>
      <c r="M88" s="859"/>
      <c r="N88" s="51"/>
    </row>
    <row r="89" spans="1:14" ht="15.75" thickBot="1">
      <c r="B89" s="91" t="s">
        <v>974</v>
      </c>
      <c r="C89" s="92"/>
      <c r="D89" s="92"/>
      <c r="E89" s="92"/>
      <c r="F89" s="92"/>
      <c r="G89" s="92"/>
      <c r="H89" s="92"/>
      <c r="I89" s="93"/>
      <c r="J89" s="94"/>
      <c r="K89" s="305">
        <v>0.05</v>
      </c>
      <c r="L89" s="860">
        <f>N82*K89</f>
        <v>12956.982172814249</v>
      </c>
      <c r="M89" s="861"/>
      <c r="N89" s="51"/>
    </row>
    <row r="90" spans="1:14" ht="15.75" thickBot="1">
      <c r="B90" s="824" t="s">
        <v>953</v>
      </c>
      <c r="C90" s="825"/>
      <c r="D90" s="825"/>
      <c r="E90" s="825"/>
      <c r="F90" s="825"/>
      <c r="G90" s="825"/>
      <c r="H90" s="825"/>
      <c r="I90" s="825"/>
      <c r="J90" s="825"/>
      <c r="K90" s="825"/>
      <c r="L90" s="825"/>
      <c r="M90" s="826"/>
      <c r="N90" s="52">
        <f>L87+L88+L89</f>
        <v>77741.893036885493</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336881.53649317042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131025.84497832094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8">
        <f>VLOOKUP(A65,TRANSPORTE!A6:D117,4,FALSE)</f>
        <v>940.83609993825019</v>
      </c>
      <c r="M65" s="829"/>
      <c r="N65" s="287">
        <f>K65*L65</f>
        <v>1176.0451249228126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2909.5602467451235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231074.704692461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46214.940938492204</v>
      </c>
      <c r="M88" s="859"/>
      <c r="N88" s="51"/>
    </row>
    <row r="89" spans="1:14">
      <c r="B89" s="89" t="s">
        <v>973</v>
      </c>
      <c r="C89" s="90"/>
      <c r="D89" s="90"/>
      <c r="E89" s="90"/>
      <c r="F89" s="90"/>
      <c r="G89" s="90"/>
      <c r="H89" s="90"/>
      <c r="I89" s="87"/>
      <c r="J89" s="88"/>
      <c r="K89" s="304">
        <v>0.05</v>
      </c>
      <c r="L89" s="858">
        <f>N83*K89</f>
        <v>11553.735234623051</v>
      </c>
      <c r="M89" s="859"/>
      <c r="N89" s="51"/>
    </row>
    <row r="90" spans="1:14" ht="15.75" thickBot="1">
      <c r="B90" s="91" t="s">
        <v>974</v>
      </c>
      <c r="C90" s="92"/>
      <c r="D90" s="92"/>
      <c r="E90" s="92"/>
      <c r="F90" s="92"/>
      <c r="G90" s="92"/>
      <c r="H90" s="92"/>
      <c r="I90" s="93"/>
      <c r="J90" s="94"/>
      <c r="K90" s="305">
        <v>0.05</v>
      </c>
      <c r="L90" s="860">
        <f>N83*K90</f>
        <v>11553.735234623051</v>
      </c>
      <c r="M90" s="861"/>
      <c r="N90" s="51"/>
    </row>
    <row r="91" spans="1:14" ht="15.75" thickBot="1">
      <c r="B91" s="824" t="s">
        <v>953</v>
      </c>
      <c r="C91" s="825"/>
      <c r="D91" s="825"/>
      <c r="E91" s="825"/>
      <c r="F91" s="825"/>
      <c r="G91" s="825"/>
      <c r="H91" s="825"/>
      <c r="I91" s="825"/>
      <c r="J91" s="825"/>
      <c r="K91" s="825"/>
      <c r="L91" s="825"/>
      <c r="M91" s="826"/>
      <c r="N91" s="52">
        <f>L88+L89+L90</f>
        <v>69322.411407738298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300397.11610019929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131025.84497832094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8">
        <f>VLOOKUP(A65,TRANSPORTE!A6:D117,4,FALSE)</f>
        <v>940.83609993825019</v>
      </c>
      <c r="M65" s="829"/>
      <c r="N65" s="287">
        <f>K65*L65</f>
        <v>1176.0451249228126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2909.5602467451235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231074.704692461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46214.940938492204</v>
      </c>
      <c r="M88" s="859"/>
      <c r="N88" s="51"/>
    </row>
    <row r="89" spans="1:14">
      <c r="B89" s="89" t="s">
        <v>973</v>
      </c>
      <c r="C89" s="90"/>
      <c r="D89" s="90"/>
      <c r="E89" s="90"/>
      <c r="F89" s="90"/>
      <c r="G89" s="90"/>
      <c r="H89" s="90"/>
      <c r="I89" s="87"/>
      <c r="J89" s="88"/>
      <c r="K89" s="304">
        <v>0.05</v>
      </c>
      <c r="L89" s="858">
        <f>N83*K89</f>
        <v>11553.735234623051</v>
      </c>
      <c r="M89" s="859"/>
      <c r="N89" s="51"/>
    </row>
    <row r="90" spans="1:14" ht="15.75" thickBot="1">
      <c r="B90" s="91" t="s">
        <v>974</v>
      </c>
      <c r="C90" s="92"/>
      <c r="D90" s="92"/>
      <c r="E90" s="92"/>
      <c r="F90" s="92"/>
      <c r="G90" s="92"/>
      <c r="H90" s="92"/>
      <c r="I90" s="93"/>
      <c r="J90" s="94"/>
      <c r="K90" s="305">
        <v>0.05</v>
      </c>
      <c r="L90" s="860">
        <f>N83*K90</f>
        <v>11553.735234623051</v>
      </c>
      <c r="M90" s="861"/>
      <c r="N90" s="51"/>
    </row>
    <row r="91" spans="1:14" ht="15.75" thickBot="1">
      <c r="B91" s="824" t="s">
        <v>953</v>
      </c>
      <c r="C91" s="825"/>
      <c r="D91" s="825"/>
      <c r="E91" s="825"/>
      <c r="F91" s="825"/>
      <c r="G91" s="825"/>
      <c r="H91" s="825"/>
      <c r="I91" s="825"/>
      <c r="J91" s="825"/>
      <c r="K91" s="825"/>
      <c r="L91" s="825"/>
      <c r="M91" s="826"/>
      <c r="N91" s="52">
        <f>L88+L89+L90</f>
        <v>69322.411407738298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300397.11610019929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959.29946129502503</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131025.84497832094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49.847075675028812</v>
      </c>
      <c r="N54" s="272">
        <f>K54*M54</f>
        <v>1246.1768918757202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87546.304854444679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8">
        <f>VLOOKUP(A64,TRANSPORTE!A6:D117,4,FALSE)</f>
        <v>940.83609993825019</v>
      </c>
      <c r="M64" s="829"/>
      <c r="N64" s="287">
        <f>K64*L64</f>
        <v>1176.0451249228126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2909.5602467451235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9592.9946129502496</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231074.704692461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46214.940938492204</v>
      </c>
      <c r="M87" s="859"/>
      <c r="N87" s="51"/>
    </row>
    <row r="88" spans="1:14">
      <c r="B88" s="89" t="s">
        <v>973</v>
      </c>
      <c r="C88" s="90"/>
      <c r="D88" s="90"/>
      <c r="E88" s="90"/>
      <c r="F88" s="90"/>
      <c r="G88" s="90"/>
      <c r="H88" s="90"/>
      <c r="I88" s="87"/>
      <c r="J88" s="88"/>
      <c r="K88" s="304">
        <v>0.05</v>
      </c>
      <c r="L88" s="858">
        <f>N82*K88</f>
        <v>11553.735234623051</v>
      </c>
      <c r="M88" s="859"/>
      <c r="N88" s="51"/>
    </row>
    <row r="89" spans="1:14" ht="15.75" thickBot="1">
      <c r="B89" s="91" t="s">
        <v>974</v>
      </c>
      <c r="C89" s="92"/>
      <c r="D89" s="92"/>
      <c r="E89" s="92"/>
      <c r="F89" s="92"/>
      <c r="G89" s="92"/>
      <c r="H89" s="92"/>
      <c r="I89" s="93"/>
      <c r="J89" s="94"/>
      <c r="K89" s="305">
        <v>0.05</v>
      </c>
      <c r="L89" s="860">
        <f>N82*K89</f>
        <v>11553.735234623051</v>
      </c>
      <c r="M89" s="861"/>
      <c r="N89" s="51"/>
    </row>
    <row r="90" spans="1:14" ht="15.75" thickBot="1">
      <c r="B90" s="824" t="s">
        <v>953</v>
      </c>
      <c r="C90" s="825"/>
      <c r="D90" s="825"/>
      <c r="E90" s="825"/>
      <c r="F90" s="825"/>
      <c r="G90" s="825"/>
      <c r="H90" s="825"/>
      <c r="I90" s="825"/>
      <c r="J90" s="825"/>
      <c r="K90" s="825"/>
      <c r="L90" s="825"/>
      <c r="M90" s="826"/>
      <c r="N90" s="52">
        <f>L87+L88+L89</f>
        <v>69322.411407738298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300397.11610019929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120100.18935667696</v>
      </c>
      <c r="L36" s="270"/>
      <c r="M36" s="271">
        <v>30</v>
      </c>
      <c r="N36" s="272">
        <f>K36/M36</f>
        <v>4003.3396452225652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80374.74331287152</v>
      </c>
      <c r="L38" s="270"/>
      <c r="M38" s="271">
        <v>10</v>
      </c>
      <c r="N38" s="272">
        <f t="shared" si="0"/>
        <v>8037.4743312871524</v>
      </c>
    </row>
    <row r="39" spans="1:14">
      <c r="A39" t="s">
        <v>284</v>
      </c>
      <c r="B39" s="837" t="str">
        <f>VLOOKUP(A39,EQUIPOS!A9:D154,3,FALSE)</f>
        <v>Planta de asfalto en caliente</v>
      </c>
      <c r="C39" s="838"/>
      <c r="D39" s="838"/>
      <c r="E39" s="838"/>
      <c r="F39" s="838"/>
      <c r="G39" s="838"/>
      <c r="H39" s="839"/>
      <c r="I39" s="267"/>
      <c r="J39" s="268"/>
      <c r="K39" s="269">
        <f>VLOOKUP(A39,EQUIPOS!A9:D166,4,FALSE)</f>
        <v>589582.74775095959</v>
      </c>
      <c r="L39" s="270"/>
      <c r="M39" s="271">
        <v>10</v>
      </c>
      <c r="N39" s="272">
        <f t="shared" si="0"/>
        <v>58958.274775095961</v>
      </c>
    </row>
    <row r="40" spans="1:14">
      <c r="A40" t="s">
        <v>290</v>
      </c>
      <c r="B40" s="837" t="str">
        <f>VLOOKUP(A40,EQUIPOS!A10:D154,3,FALSE)</f>
        <v>Planta trituradora</v>
      </c>
      <c r="C40" s="838"/>
      <c r="D40" s="838"/>
      <c r="E40" s="838"/>
      <c r="F40" s="838"/>
      <c r="G40" s="838"/>
      <c r="H40" s="839"/>
      <c r="I40" s="267"/>
      <c r="J40" s="268"/>
      <c r="K40" s="269">
        <f>VLOOKUP(A40,EQUIPOS!A10:D167,4,FALSE)</f>
        <v>473849.83800725266</v>
      </c>
      <c r="L40" s="270"/>
      <c r="M40" s="271">
        <v>30</v>
      </c>
      <c r="N40" s="272">
        <f t="shared" si="0"/>
        <v>15794.994600241755</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125559.28887288955</v>
      </c>
      <c r="L41" s="270"/>
      <c r="M41" s="271">
        <v>30</v>
      </c>
      <c r="N41" s="272">
        <f t="shared" si="0"/>
        <v>4185.3096290963185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196527.58258365319</v>
      </c>
      <c r="L42" s="270"/>
      <c r="M42" s="271">
        <v>10</v>
      </c>
      <c r="N42" s="272">
        <f t="shared" si="0"/>
        <v>19652.75825836532</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959.29946129502503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131025.84497832094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61642.948544692124</v>
      </c>
      <c r="N54" s="272">
        <f>K54*M54</f>
        <v>86300.127962568964</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49.847075675028812</v>
      </c>
      <c r="N55" s="272">
        <f>K55*M55</f>
        <v>1246.1768918757202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87546.304854444679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1238.2250870159367</v>
      </c>
      <c r="M64" s="829"/>
      <c r="N64" s="287">
        <f>K64*L64</f>
        <v>1733.5151218223111</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8">
        <f>VLOOKUP(A65,TRANSPORTE!A6:D117,4,FALSE)</f>
        <v>940.83609993825019</v>
      </c>
      <c r="M65" s="829"/>
      <c r="N65" s="287">
        <f>K65*L65</f>
        <v>1176.0451249228126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2909.5602467451235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9592.9946129502496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231074.704692461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46214.940938492204</v>
      </c>
      <c r="M88" s="859"/>
      <c r="N88" s="51"/>
    </row>
    <row r="89" spans="1:14">
      <c r="B89" s="89" t="s">
        <v>973</v>
      </c>
      <c r="C89" s="90"/>
      <c r="D89" s="90"/>
      <c r="E89" s="90"/>
      <c r="F89" s="90"/>
      <c r="G89" s="90"/>
      <c r="H89" s="90"/>
      <c r="I89" s="87"/>
      <c r="J89" s="88"/>
      <c r="K89" s="304">
        <v>0.05</v>
      </c>
      <c r="L89" s="858">
        <f>N83*K89</f>
        <v>11553.735234623051</v>
      </c>
      <c r="M89" s="859"/>
      <c r="N89" s="51"/>
    </row>
    <row r="90" spans="1:14" ht="15.75" thickBot="1">
      <c r="B90" s="91" t="s">
        <v>974</v>
      </c>
      <c r="C90" s="92"/>
      <c r="D90" s="92"/>
      <c r="E90" s="92"/>
      <c r="F90" s="92"/>
      <c r="G90" s="92"/>
      <c r="H90" s="92"/>
      <c r="I90" s="93"/>
      <c r="J90" s="94"/>
      <c r="K90" s="305">
        <v>0.05</v>
      </c>
      <c r="L90" s="860">
        <f>N83*K90</f>
        <v>11553.735234623051</v>
      </c>
      <c r="M90" s="861"/>
      <c r="N90" s="51"/>
    </row>
    <row r="91" spans="1:14" ht="15.75" thickBot="1">
      <c r="B91" s="824" t="s">
        <v>953</v>
      </c>
      <c r="C91" s="825"/>
      <c r="D91" s="825"/>
      <c r="E91" s="825"/>
      <c r="F91" s="825"/>
      <c r="G91" s="825"/>
      <c r="H91" s="825"/>
      <c r="I91" s="825"/>
      <c r="J91" s="825"/>
      <c r="K91" s="825"/>
      <c r="L91" s="825"/>
      <c r="M91" s="826"/>
      <c r="N91" s="52">
        <f>L88+L89+L90</f>
        <v>69322.411407738298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300397.11610019929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103722.89080803918</v>
      </c>
      <c r="L36" s="270"/>
      <c r="M36" s="271">
        <v>30</v>
      </c>
      <c r="N36" s="272">
        <f>K36/M36</f>
        <v>3457.4296936013061</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131018.38838910213</v>
      </c>
      <c r="L37" s="270"/>
      <c r="M37" s="271">
        <v>10</v>
      </c>
      <c r="N37" s="272">
        <f t="shared" ref="N37:N43" si="0">K37/M37</f>
        <v>13101.838838910213</v>
      </c>
    </row>
    <row r="38" spans="1:14">
      <c r="A38" t="s">
        <v>284</v>
      </c>
      <c r="B38" s="837" t="str">
        <f>VLOOKUP(A38,EQUIPOS!A8:D154,3,FALSE)</f>
        <v>Planta de asfalto en caliente</v>
      </c>
      <c r="C38" s="838"/>
      <c r="D38" s="838"/>
      <c r="E38" s="838"/>
      <c r="F38" s="838"/>
      <c r="G38" s="838"/>
      <c r="H38" s="839"/>
      <c r="I38" s="267"/>
      <c r="J38" s="268"/>
      <c r="K38" s="269">
        <f>VLOOKUP(A38,EQUIPOS!A8:D165,4,FALSE)</f>
        <v>589582.74775095959</v>
      </c>
      <c r="L38" s="270"/>
      <c r="M38" s="271">
        <v>10</v>
      </c>
      <c r="N38" s="272">
        <f t="shared" si="0"/>
        <v>58958.274775095961</v>
      </c>
    </row>
    <row r="39" spans="1:14">
      <c r="A39" t="s">
        <v>290</v>
      </c>
      <c r="B39" s="837" t="str">
        <f>VLOOKUP(A39,EQUIPOS!A9:D154,3,FALSE)</f>
        <v>Planta trituradora</v>
      </c>
      <c r="C39" s="838"/>
      <c r="D39" s="838"/>
      <c r="E39" s="838"/>
      <c r="F39" s="838"/>
      <c r="G39" s="838"/>
      <c r="H39" s="839"/>
      <c r="I39" s="267"/>
      <c r="J39" s="268"/>
      <c r="K39" s="269">
        <f>VLOOKUP(A39,EQUIPOS!A9:D166,4,FALSE)</f>
        <v>473849.83800725266</v>
      </c>
      <c r="L39" s="270"/>
      <c r="M39" s="271">
        <v>30</v>
      </c>
      <c r="N39" s="272">
        <f t="shared" si="0"/>
        <v>15794.994600241755</v>
      </c>
    </row>
    <row r="40" spans="1:14">
      <c r="A40" t="s">
        <v>316</v>
      </c>
      <c r="B40" s="837" t="str">
        <f>VLOOKUP(A40,EQUIPOS!A10:D154,3,FALSE)</f>
        <v>Retroexcavadora Tipo E-200 o  Equivalente</v>
      </c>
      <c r="C40" s="838"/>
      <c r="D40" s="838"/>
      <c r="E40" s="838"/>
      <c r="F40" s="838"/>
      <c r="G40" s="838"/>
      <c r="H40" s="839"/>
      <c r="I40" s="267"/>
      <c r="J40" s="268"/>
      <c r="K40" s="269">
        <f>VLOOKUP(A40,EQUIPOS!A10:D167,4,FALSE)</f>
        <v>169232.08500259023</v>
      </c>
      <c r="L40" s="270"/>
      <c r="M40" s="271">
        <v>30</v>
      </c>
      <c r="N40" s="272">
        <f t="shared" si="0"/>
        <v>5641.0695000863407</v>
      </c>
    </row>
    <row r="41" spans="1:14">
      <c r="A41" t="s">
        <v>358</v>
      </c>
      <c r="B41" s="837" t="str">
        <f>VLOOKUP(A41,EQUIPOS!A11:D155,3,FALSE)</f>
        <v xml:space="preserve">Terminadora de asfalto (Finisher), potencia en el volante 174 HP, R=20M3/H, velocidad de desplazamiento 114 m/min
</v>
      </c>
      <c r="C41" s="838"/>
      <c r="D41" s="838"/>
      <c r="E41" s="838"/>
      <c r="F41" s="838"/>
      <c r="G41" s="838"/>
      <c r="H41" s="839"/>
      <c r="I41" s="267"/>
      <c r="J41" s="268"/>
      <c r="K41" s="269">
        <f>VLOOKUP(A41,EQUIPOS!A11:D168,4,FALSE)</f>
        <v>196527.58258365319</v>
      </c>
      <c r="L41" s="270"/>
      <c r="M41" s="271">
        <v>10</v>
      </c>
      <c r="N41" s="272">
        <f t="shared" si="0"/>
        <v>19652.75825836532</v>
      </c>
    </row>
    <row r="42" spans="1:14">
      <c r="A42" t="s">
        <v>166</v>
      </c>
      <c r="B42" s="837" t="str">
        <f>VLOOKUP(A42,EQUIPOS!A12:D156,3,FALSE)</f>
        <v>Compactador de Rodillo POTENCIA: 99HP, PESO: 8 ton</v>
      </c>
      <c r="C42" s="838"/>
      <c r="D42" s="838"/>
      <c r="E42" s="838"/>
      <c r="F42" s="838"/>
      <c r="G42" s="838"/>
      <c r="H42" s="839"/>
      <c r="I42" s="267"/>
      <c r="J42" s="268"/>
      <c r="K42" s="269">
        <f>VLOOKUP(A42,EQUIPOS!A12:D169,4,FALSE)</f>
        <v>80374.74331287152</v>
      </c>
      <c r="L42" s="270"/>
      <c r="M42" s="271">
        <v>10</v>
      </c>
      <c r="N42" s="272">
        <f t="shared" si="0"/>
        <v>8037.4743312871524</v>
      </c>
    </row>
    <row r="43" spans="1:14">
      <c r="A43" t="s">
        <v>373</v>
      </c>
      <c r="B43" s="837" t="str">
        <f>VLOOKUP(A43,EQUIPOS!A13:D157,3,FALSE)</f>
        <v>Volqueta 6 m3</v>
      </c>
      <c r="C43" s="838"/>
      <c r="D43" s="838"/>
      <c r="E43" s="838"/>
      <c r="F43" s="838"/>
      <c r="G43" s="838"/>
      <c r="H43" s="839"/>
      <c r="I43" s="267"/>
      <c r="J43" s="268"/>
      <c r="K43" s="269">
        <f>VLOOKUP(A43,EQUIPOS!A13:D170,4,FALSE)</f>
        <v>63325.554388066033</v>
      </c>
      <c r="L43" s="270"/>
      <c r="M43" s="271">
        <v>10</v>
      </c>
      <c r="N43" s="272">
        <f t="shared" si="0"/>
        <v>6332.555438806603</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1226.0150703310451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132202.41050672572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61642.948544692124</v>
      </c>
      <c r="N53" s="272">
        <f>K53*M53</f>
        <v>86300.127962568964</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86300.127962568964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1238.2250870159367</v>
      </c>
      <c r="M63" s="829"/>
      <c r="N63" s="287">
        <f>K63*L63</f>
        <v>1733.5151218223111</v>
      </c>
    </row>
    <row r="64" spans="1:14">
      <c r="A64" t="s">
        <v>1293</v>
      </c>
      <c r="B64" s="46" t="str">
        <f>VLOOKUP(A64,TRANSPORTE!A6:D117,3,FALSE)</f>
        <v>Transporte de mezcla</v>
      </c>
      <c r="C64" s="47"/>
      <c r="D64" s="47"/>
      <c r="E64" s="47"/>
      <c r="F64" s="47"/>
      <c r="G64" s="47"/>
      <c r="H64" s="311" t="s">
        <v>1468</v>
      </c>
      <c r="I64" s="279">
        <v>1.25</v>
      </c>
      <c r="J64" s="286">
        <v>1</v>
      </c>
      <c r="K64" s="279">
        <f>I64*J64</f>
        <v>1.25</v>
      </c>
      <c r="L64" s="828">
        <f>VLOOKUP(A64,TRANSPORTE!A6:D117,4,FALSE)</f>
        <v>1238.2250870159367</v>
      </c>
      <c r="M64" s="829"/>
      <c r="N64" s="287">
        <f>K64*L64</f>
        <v>1547.7813587699209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3281.296480592232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12260.15070331045</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234043.98565319733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46808.797130639468</v>
      </c>
      <c r="M87" s="859"/>
      <c r="N87" s="51"/>
    </row>
    <row r="88" spans="1:14">
      <c r="B88" s="89" t="s">
        <v>973</v>
      </c>
      <c r="C88" s="90"/>
      <c r="D88" s="90"/>
      <c r="E88" s="90"/>
      <c r="F88" s="90"/>
      <c r="G88" s="90"/>
      <c r="H88" s="90"/>
      <c r="I88" s="87"/>
      <c r="J88" s="88"/>
      <c r="K88" s="304">
        <v>0.05</v>
      </c>
      <c r="L88" s="858">
        <f>N82*K88</f>
        <v>11702.199282659867</v>
      </c>
      <c r="M88" s="859"/>
      <c r="N88" s="51"/>
    </row>
    <row r="89" spans="1:14" ht="15.75" thickBot="1">
      <c r="B89" s="91" t="s">
        <v>974</v>
      </c>
      <c r="C89" s="92"/>
      <c r="D89" s="92"/>
      <c r="E89" s="92"/>
      <c r="F89" s="92"/>
      <c r="G89" s="92"/>
      <c r="H89" s="92"/>
      <c r="I89" s="93"/>
      <c r="J89" s="94"/>
      <c r="K89" s="305">
        <v>0.05</v>
      </c>
      <c r="L89" s="860">
        <f>N82*K89</f>
        <v>11702.199282659867</v>
      </c>
      <c r="M89" s="861"/>
      <c r="N89" s="51"/>
    </row>
    <row r="90" spans="1:14" ht="15.75" thickBot="1">
      <c r="B90" s="824" t="s">
        <v>953</v>
      </c>
      <c r="C90" s="825"/>
      <c r="D90" s="825"/>
      <c r="E90" s="825"/>
      <c r="F90" s="825"/>
      <c r="G90" s="825"/>
      <c r="H90" s="825"/>
      <c r="I90" s="825"/>
      <c r="J90" s="825"/>
      <c r="K90" s="825"/>
      <c r="L90" s="825"/>
      <c r="M90" s="826"/>
      <c r="N90" s="52">
        <f>L87+L88+L89</f>
        <v>70213.195695959206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304257.18134915654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74322.364453524686</v>
      </c>
      <c r="L36" s="270"/>
      <c r="M36" s="271">
        <v>150</v>
      </c>
      <c r="N36" s="272">
        <f>K36/M36</f>
        <v>495.48242969016457</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103722.89080803918</v>
      </c>
      <c r="L37" s="270"/>
      <c r="M37" s="271">
        <v>150</v>
      </c>
      <c r="N37" s="272">
        <f>K37/M37</f>
        <v>691.48593872026129</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343923.26952139306</v>
      </c>
      <c r="L38" s="270"/>
      <c r="M38" s="271">
        <v>150</v>
      </c>
      <c r="N38" s="272">
        <f>K38/M38</f>
        <v>2292.8217968092872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2.0863498333333332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3481.8765150530467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8">
        <f>VLOOKUP(A58,TRANSPORTE!A5:D117,4,FALSE)</f>
        <v>1238.2250870159367</v>
      </c>
      <c r="M58" s="829"/>
      <c r="N58" s="287">
        <f>K58*L58</f>
        <v>160.96926131207178</v>
      </c>
    </row>
    <row r="59" spans="1:14">
      <c r="B59" s="46"/>
      <c r="C59" s="47"/>
      <c r="D59" s="47"/>
      <c r="E59" s="47"/>
      <c r="F59" s="47"/>
      <c r="G59" s="47"/>
      <c r="H59" s="311"/>
      <c r="I59" s="279"/>
      <c r="J59" s="286"/>
      <c r="K59" s="279"/>
      <c r="L59" s="828"/>
      <c r="M59" s="829"/>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160.96926131207178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208.63498333333331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3851.4807596984519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770.29615193969039</v>
      </c>
      <c r="M82" s="859"/>
      <c r="N82" s="51"/>
    </row>
    <row r="83" spans="1:14">
      <c r="B83" s="89" t="s">
        <v>973</v>
      </c>
      <c r="C83" s="90"/>
      <c r="D83" s="90"/>
      <c r="E83" s="90"/>
      <c r="F83" s="90"/>
      <c r="G83" s="90"/>
      <c r="H83" s="90"/>
      <c r="I83" s="87"/>
      <c r="J83" s="88"/>
      <c r="K83" s="304">
        <v>0.05</v>
      </c>
      <c r="L83" s="858">
        <f>N77*K83</f>
        <v>192.5740379849226</v>
      </c>
      <c r="M83" s="859"/>
      <c r="N83" s="51"/>
    </row>
    <row r="84" spans="1:14" ht="15.75" thickBot="1">
      <c r="B84" s="91" t="s">
        <v>974</v>
      </c>
      <c r="C84" s="92"/>
      <c r="D84" s="92"/>
      <c r="E84" s="92"/>
      <c r="F84" s="92"/>
      <c r="G84" s="92"/>
      <c r="H84" s="92"/>
      <c r="I84" s="93"/>
      <c r="J84" s="94"/>
      <c r="K84" s="305">
        <v>0.05</v>
      </c>
      <c r="L84" s="860">
        <f>N77*K84</f>
        <v>192.5740379849226</v>
      </c>
      <c r="M84" s="861"/>
      <c r="N84" s="51"/>
    </row>
    <row r="85" spans="1:14" ht="15.75" thickBot="1">
      <c r="B85" s="824" t="s">
        <v>953</v>
      </c>
      <c r="C85" s="825"/>
      <c r="D85" s="825"/>
      <c r="E85" s="825"/>
      <c r="F85" s="825"/>
      <c r="G85" s="825"/>
      <c r="H85" s="825"/>
      <c r="I85" s="825"/>
      <c r="J85" s="825"/>
      <c r="K85" s="825"/>
      <c r="L85" s="825"/>
      <c r="M85" s="826"/>
      <c r="N85" s="52">
        <f>L82+L83+L84</f>
        <v>1155.4442279095356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5006.9249876079875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74322.364453524686</v>
      </c>
      <c r="L36" s="270"/>
      <c r="M36" s="271">
        <v>300</v>
      </c>
      <c r="N36" s="272">
        <f>K36/M36</f>
        <v>247.74121484508228</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103722.89080803918</v>
      </c>
      <c r="L37" s="270"/>
      <c r="M37" s="271">
        <v>300</v>
      </c>
      <c r="N37" s="272">
        <f>K37/M37</f>
        <v>345.74296936013064</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343923.26952139306</v>
      </c>
      <c r="L38" s="270"/>
      <c r="M38" s="271">
        <v>300</v>
      </c>
      <c r="N38" s="272">
        <f>K38/M38</f>
        <v>1146.4108984046436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1.0431749166666666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1740.9382575265233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8">
        <f>VLOOKUP(A58,TRANSPORTE!A5:D117,4,FALSE)</f>
        <v>1238.2250870159367</v>
      </c>
      <c r="M58" s="829"/>
      <c r="N58" s="287">
        <f>K58*L58</f>
        <v>80.48463065603589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80.48463065603589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104.31749166666665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1925.740379849226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385.14807596984519</v>
      </c>
      <c r="M82" s="859"/>
      <c r="N82" s="51"/>
    </row>
    <row r="83" spans="1:14">
      <c r="B83" s="89" t="s">
        <v>973</v>
      </c>
      <c r="C83" s="90"/>
      <c r="D83" s="90"/>
      <c r="E83" s="90"/>
      <c r="F83" s="90"/>
      <c r="G83" s="90"/>
      <c r="H83" s="90"/>
      <c r="I83" s="87"/>
      <c r="J83" s="88"/>
      <c r="K83" s="304">
        <v>0.05</v>
      </c>
      <c r="L83" s="858">
        <f>N77*K83</f>
        <v>96.287018992461299</v>
      </c>
      <c r="M83" s="859"/>
      <c r="N83" s="51"/>
    </row>
    <row r="84" spans="1:14" ht="15.75" thickBot="1">
      <c r="B84" s="91" t="s">
        <v>974</v>
      </c>
      <c r="C84" s="92"/>
      <c r="D84" s="92"/>
      <c r="E84" s="92"/>
      <c r="F84" s="92"/>
      <c r="G84" s="92"/>
      <c r="H84" s="92"/>
      <c r="I84" s="93"/>
      <c r="J84" s="94"/>
      <c r="K84" s="305">
        <v>0.05</v>
      </c>
      <c r="L84" s="860">
        <f>N77*K84</f>
        <v>96.287018992461299</v>
      </c>
      <c r="M84" s="861"/>
      <c r="N84" s="51"/>
    </row>
    <row r="85" spans="1:14" ht="15.75" thickBot="1">
      <c r="B85" s="824" t="s">
        <v>953</v>
      </c>
      <c r="C85" s="825"/>
      <c r="D85" s="825"/>
      <c r="E85" s="825"/>
      <c r="F85" s="825"/>
      <c r="G85" s="825"/>
      <c r="H85" s="825"/>
      <c r="I85" s="825"/>
      <c r="J85" s="825"/>
      <c r="K85" s="825"/>
      <c r="L85" s="825"/>
      <c r="M85" s="826"/>
      <c r="N85" s="52">
        <f>L82+L83+L84</f>
        <v>577.72211395476779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2503.4624938039938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18</v>
      </c>
      <c r="N36" s="272">
        <f>K36/M36</f>
        <v>3604.9895015485099</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92804.691775614017</v>
      </c>
      <c r="L37" s="270"/>
      <c r="M37" s="271">
        <v>18</v>
      </c>
      <c r="N37" s="272">
        <f>K37/M37</f>
        <v>5155.8162097563345</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187793.02335771304</v>
      </c>
      <c r="L38" s="270"/>
      <c r="M38" s="271">
        <v>18</v>
      </c>
      <c r="N38" s="272">
        <f>K38/M38</f>
        <v>10432.945742095169</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466207.09868455504</v>
      </c>
      <c r="L39" s="841">
        <v>18</v>
      </c>
      <c r="M39" s="842"/>
      <c r="N39" s="272">
        <f>K39/L39</f>
        <v>25900.394371364167</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103722.89080803918</v>
      </c>
      <c r="L40" s="276"/>
      <c r="M40" s="277">
        <v>18</v>
      </c>
      <c r="N40" s="272">
        <f>K40/M40</f>
        <v>5762.3828226688438</v>
      </c>
    </row>
    <row r="41" spans="1:14">
      <c r="B41" s="844" t="s">
        <v>952</v>
      </c>
      <c r="C41" s="845"/>
      <c r="D41" s="845"/>
      <c r="E41" s="38"/>
      <c r="F41" s="39"/>
      <c r="G41" s="39"/>
      <c r="H41" s="40"/>
      <c r="I41" s="36"/>
      <c r="J41" s="37"/>
      <c r="K41" s="279"/>
      <c r="L41" s="276"/>
      <c r="M41" s="401">
        <v>0.01</v>
      </c>
      <c r="N41" s="344">
        <f>N75*M41</f>
        <v>33.488139834333886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50890.016787267363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58598.852320262886</v>
      </c>
      <c r="N48" s="272">
        <f>K48*M48</f>
        <v>2050.9598312092012</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61642.948544692124</v>
      </c>
      <c r="N49" s="272">
        <f>K49*M49</f>
        <v>15410.737136173031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17461.696967382231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8">
        <f>VLOOKUP(A58,TRANSPORTE!A5:D117,4,FALSE)</f>
        <v>1238.2250870159367</v>
      </c>
      <c r="M58" s="829"/>
      <c r="N58" s="287">
        <f>K58*L58</f>
        <v>352.89414979954199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352.89414979954199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3348.8139834333888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72053.42188788252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14410.684377576505</v>
      </c>
      <c r="M82" s="859"/>
      <c r="N82" s="51"/>
    </row>
    <row r="83" spans="1:14">
      <c r="B83" s="89" t="s">
        <v>973</v>
      </c>
      <c r="C83" s="90"/>
      <c r="D83" s="90"/>
      <c r="E83" s="90"/>
      <c r="F83" s="90"/>
      <c r="G83" s="90"/>
      <c r="H83" s="90"/>
      <c r="I83" s="87"/>
      <c r="J83" s="88"/>
      <c r="K83" s="304">
        <v>0.05</v>
      </c>
      <c r="L83" s="858">
        <f>N77*K83</f>
        <v>3602.6710943941262</v>
      </c>
      <c r="M83" s="859"/>
      <c r="N83" s="51"/>
    </row>
    <row r="84" spans="1:14" ht="15.75" thickBot="1">
      <c r="B84" s="91" t="s">
        <v>974</v>
      </c>
      <c r="C84" s="92"/>
      <c r="D84" s="92"/>
      <c r="E84" s="92"/>
      <c r="F84" s="92"/>
      <c r="G84" s="92"/>
      <c r="H84" s="92"/>
      <c r="I84" s="93"/>
      <c r="J84" s="94"/>
      <c r="K84" s="305">
        <v>0.05</v>
      </c>
      <c r="L84" s="860">
        <f>N77*K84</f>
        <v>3602.6710943941262</v>
      </c>
      <c r="M84" s="861"/>
      <c r="N84" s="51"/>
    </row>
    <row r="85" spans="1:14" ht="15.75" thickBot="1">
      <c r="B85" s="824" t="s">
        <v>953</v>
      </c>
      <c r="C85" s="825"/>
      <c r="D85" s="825"/>
      <c r="E85" s="825"/>
      <c r="F85" s="825"/>
      <c r="G85" s="825"/>
      <c r="H85" s="825"/>
      <c r="I85" s="825"/>
      <c r="J85" s="825"/>
      <c r="K85" s="825"/>
      <c r="L85" s="825"/>
      <c r="M85" s="826"/>
      <c r="N85" s="52">
        <f>L82+L83+L84</f>
        <v>21616.026566364755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93669.448454247278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12</v>
      </c>
      <c r="N36" s="272">
        <f>K36/M36</f>
        <v>5407.4842523227644</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92804.691775614017</v>
      </c>
      <c r="L37" s="270"/>
      <c r="M37" s="271">
        <v>12</v>
      </c>
      <c r="N37" s="272">
        <f>K37/M37</f>
        <v>7733.7243146345018</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187793.02335771304</v>
      </c>
      <c r="L38" s="270"/>
      <c r="M38" s="271">
        <v>12</v>
      </c>
      <c r="N38" s="272">
        <f>K38/M38</f>
        <v>15649.418613142754</v>
      </c>
    </row>
    <row r="39" spans="1:14">
      <c r="A39" s="113" t="s">
        <v>299</v>
      </c>
      <c r="B39" s="837" t="str">
        <f>VLOOKUP(A39,EQUIPOS!A7:D154,3,FALSE)</f>
        <v xml:space="preserve">Recicladora, potencia 430HP </v>
      </c>
      <c r="C39" s="838"/>
      <c r="D39" s="838"/>
      <c r="E39" s="838"/>
      <c r="F39" s="838"/>
      <c r="G39" s="838"/>
      <c r="H39" s="839"/>
      <c r="I39" s="267"/>
      <c r="J39" s="268"/>
      <c r="K39" s="269">
        <f>VLOOKUP(A39,EQUIPOS!A7:D164,4,FALSE)</f>
        <v>466207.09868455504</v>
      </c>
      <c r="L39" s="270"/>
      <c r="M39" s="271">
        <v>12</v>
      </c>
      <c r="N39" s="272">
        <f>K39/M39</f>
        <v>38850.591557046253</v>
      </c>
    </row>
    <row r="40" spans="1:14">
      <c r="A40" t="s">
        <v>365</v>
      </c>
      <c r="B40" s="837" t="str">
        <f>VLOOKUP(A40,EQUIPOS!A8:D154,3,FALSE)</f>
        <v xml:space="preserve">Vibrocompatador, potencia 153 HP, peso 10 Ton. </v>
      </c>
      <c r="C40" s="838"/>
      <c r="D40" s="838"/>
      <c r="E40" s="838"/>
      <c r="F40" s="838"/>
      <c r="G40" s="838"/>
      <c r="H40" s="839"/>
      <c r="I40" s="267"/>
      <c r="J40" s="268"/>
      <c r="K40" s="269">
        <f>VLOOKUP(A40,EQUIPOS!A8:D165,4,FALSE)</f>
        <v>103722.89080803918</v>
      </c>
      <c r="L40" s="270"/>
      <c r="M40" s="271">
        <v>12</v>
      </c>
      <c r="N40" s="272">
        <f>K40/M40</f>
        <v>8643.5742340032648</v>
      </c>
    </row>
    <row r="41" spans="1:14">
      <c r="B41" s="837"/>
      <c r="C41" s="838"/>
      <c r="D41" s="838"/>
      <c r="E41" s="838"/>
      <c r="F41" s="838"/>
      <c r="G41" s="838"/>
      <c r="H41" s="839"/>
      <c r="I41" s="840"/>
      <c r="J41" s="821"/>
      <c r="K41" s="269"/>
      <c r="L41" s="841"/>
      <c r="M41" s="842"/>
      <c r="N41" s="272"/>
    </row>
    <row r="42" spans="1:14">
      <c r="B42" s="837"/>
      <c r="C42" s="838"/>
      <c r="D42" s="838"/>
      <c r="E42" s="843"/>
      <c r="F42" s="838"/>
      <c r="G42" s="838"/>
      <c r="H42" s="839"/>
      <c r="I42" s="36"/>
      <c r="J42" s="37"/>
      <c r="K42" s="274"/>
      <c r="L42" s="276"/>
      <c r="M42" s="277"/>
      <c r="N42" s="278"/>
    </row>
    <row r="43" spans="1:14">
      <c r="B43" s="844" t="s">
        <v>952</v>
      </c>
      <c r="C43" s="957"/>
      <c r="D43" s="957"/>
      <c r="E43" s="38"/>
      <c r="F43" s="39"/>
      <c r="G43" s="39"/>
      <c r="H43" s="40"/>
      <c r="I43" s="36"/>
      <c r="J43" s="37"/>
      <c r="K43" s="279"/>
      <c r="L43" s="276"/>
      <c r="M43" s="401">
        <v>0.1</v>
      </c>
      <c r="N43" s="344">
        <f>N77*M43</f>
        <v>502.32209751500835</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76787.115068664527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49.847075675028812</v>
      </c>
      <c r="N50" s="272">
        <f>K50*M50</f>
        <v>3738.5306756271607</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1149.9073487781457</v>
      </c>
      <c r="N51" s="272">
        <f>K51*M51</f>
        <v>1494.8795534115893</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SUM(N50:N54)</f>
        <v>5233.41022903875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5023.2209751500832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N45+N55+N66+N77</f>
        <v>87043.746272853357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17408.749254570674</v>
      </c>
      <c r="M84" s="859"/>
      <c r="N84" s="51"/>
    </row>
    <row r="85" spans="1:14">
      <c r="B85" s="89" t="s">
        <v>973</v>
      </c>
      <c r="C85" s="90"/>
      <c r="D85" s="90"/>
      <c r="E85" s="90"/>
      <c r="F85" s="90"/>
      <c r="G85" s="90"/>
      <c r="H85" s="90"/>
      <c r="I85" s="87"/>
      <c r="J85" s="88"/>
      <c r="K85" s="304">
        <v>0.05</v>
      </c>
      <c r="L85" s="858">
        <f>N79*K85</f>
        <v>4352.1873136426684</v>
      </c>
      <c r="M85" s="859"/>
      <c r="N85" s="51"/>
    </row>
    <row r="86" spans="1:14" ht="15.75" thickBot="1">
      <c r="B86" s="91" t="s">
        <v>974</v>
      </c>
      <c r="C86" s="92"/>
      <c r="D86" s="92"/>
      <c r="E86" s="92"/>
      <c r="F86" s="92"/>
      <c r="G86" s="92"/>
      <c r="H86" s="92"/>
      <c r="I86" s="93"/>
      <c r="J86" s="94"/>
      <c r="K86" s="305">
        <v>0.05</v>
      </c>
      <c r="L86" s="860">
        <f>N79*K86</f>
        <v>4352.1873136426684</v>
      </c>
      <c r="M86" s="861"/>
      <c r="N86" s="51"/>
    </row>
    <row r="87" spans="1:14" ht="15.75" thickBot="1">
      <c r="B87" s="824" t="s">
        <v>953</v>
      </c>
      <c r="C87" s="825"/>
      <c r="D87" s="825"/>
      <c r="E87" s="825"/>
      <c r="F87" s="825"/>
      <c r="G87" s="825"/>
      <c r="H87" s="825"/>
      <c r="I87" s="825"/>
      <c r="J87" s="825"/>
      <c r="K87" s="825"/>
      <c r="L87" s="825"/>
      <c r="M87" s="826"/>
      <c r="N87" s="52">
        <f>L84+L85+L86</f>
        <v>26113.123881856012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113156.87015470937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18</v>
      </c>
      <c r="N36" s="272">
        <f>K36/M36</f>
        <v>3604.9895015485099</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92804.691775614017</v>
      </c>
      <c r="L37" s="270"/>
      <c r="M37" s="271">
        <v>18</v>
      </c>
      <c r="N37" s="272">
        <f>K37/M37</f>
        <v>5155.8162097563345</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187793.02335771304</v>
      </c>
      <c r="L38" s="270"/>
      <c r="M38" s="271">
        <v>18</v>
      </c>
      <c r="N38" s="272">
        <f>K38/M38</f>
        <v>10432.945742095169</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466207.09868455504</v>
      </c>
      <c r="L39" s="841">
        <v>18</v>
      </c>
      <c r="M39" s="842"/>
      <c r="N39" s="272">
        <f>K39/L39</f>
        <v>25900.394371364167</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103722.89080803918</v>
      </c>
      <c r="L40" s="276"/>
      <c r="M40" s="277">
        <v>18</v>
      </c>
      <c r="N40" s="272">
        <f>K40/M40</f>
        <v>5762.3828226688438</v>
      </c>
    </row>
    <row r="41" spans="1:14">
      <c r="B41" s="320"/>
      <c r="C41" s="321"/>
      <c r="D41" s="321"/>
      <c r="E41" s="321"/>
      <c r="F41" s="323"/>
      <c r="G41" s="323"/>
      <c r="H41" s="125"/>
      <c r="I41" s="36"/>
      <c r="J41" s="37"/>
      <c r="K41" s="274"/>
      <c r="L41" s="276"/>
      <c r="M41" s="277"/>
      <c r="N41" s="272"/>
    </row>
    <row r="42" spans="1:14">
      <c r="B42" s="844" t="s">
        <v>952</v>
      </c>
      <c r="C42" s="845"/>
      <c r="D42" s="845"/>
      <c r="E42" s="38"/>
      <c r="F42" s="39"/>
      <c r="G42" s="39"/>
      <c r="H42" s="40"/>
      <c r="I42" s="36"/>
      <c r="J42" s="37"/>
      <c r="K42" s="279"/>
      <c r="L42" s="276"/>
      <c r="M42" s="401">
        <v>0.01</v>
      </c>
      <c r="N42" s="344">
        <f>N76*M42</f>
        <v>33.488139834333886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50890.016787267363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388122.26861472824</v>
      </c>
      <c r="N49" s="272">
        <f>K49*M49</f>
        <v>59382.707098053419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59382.707098053419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1547.7813587699206</v>
      </c>
      <c r="M59" s="829"/>
      <c r="N59" s="287">
        <f>K59*L59</f>
        <v>236.81054789179785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236.81054789179785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3348.8139834333888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113858.34841664597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22771.669683329194</v>
      </c>
      <c r="M83" s="859"/>
      <c r="N83" s="51"/>
    </row>
    <row r="84" spans="1:14">
      <c r="B84" s="89" t="s">
        <v>973</v>
      </c>
      <c r="C84" s="90"/>
      <c r="D84" s="90"/>
      <c r="E84" s="90"/>
      <c r="F84" s="90"/>
      <c r="G84" s="90"/>
      <c r="H84" s="90"/>
      <c r="I84" s="87"/>
      <c r="J84" s="88"/>
      <c r="K84" s="304">
        <v>0.05</v>
      </c>
      <c r="L84" s="858">
        <f>N78*K84</f>
        <v>5692.9174208322984</v>
      </c>
      <c r="M84" s="859"/>
      <c r="N84" s="51"/>
    </row>
    <row r="85" spans="1:14" ht="15.75" thickBot="1">
      <c r="B85" s="91" t="s">
        <v>974</v>
      </c>
      <c r="C85" s="92"/>
      <c r="D85" s="92"/>
      <c r="E85" s="92"/>
      <c r="F85" s="92"/>
      <c r="G85" s="92"/>
      <c r="H85" s="92"/>
      <c r="I85" s="93"/>
      <c r="J85" s="94"/>
      <c r="K85" s="305">
        <v>0.05</v>
      </c>
      <c r="L85" s="860">
        <f>N78*K85</f>
        <v>5692.9174208322984</v>
      </c>
      <c r="M85" s="861"/>
      <c r="N85" s="51"/>
    </row>
    <row r="86" spans="1:14" ht="15.75" thickBot="1">
      <c r="B86" s="824" t="s">
        <v>953</v>
      </c>
      <c r="C86" s="825"/>
      <c r="D86" s="825"/>
      <c r="E86" s="825"/>
      <c r="F86" s="825"/>
      <c r="G86" s="825"/>
      <c r="H86" s="825"/>
      <c r="I86" s="825"/>
      <c r="J86" s="825"/>
      <c r="K86" s="825"/>
      <c r="L86" s="825"/>
      <c r="M86" s="826"/>
      <c r="N86" s="52">
        <f>L83+L84+L85</f>
        <v>34157.50452499379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148015.85294163975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18</v>
      </c>
      <c r="N36" s="272">
        <f>K36/M36</f>
        <v>3604.9895015485099</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92804.691775614017</v>
      </c>
      <c r="L37" s="270"/>
      <c r="M37" s="271">
        <v>18</v>
      </c>
      <c r="N37" s="272">
        <f>K37/M37</f>
        <v>5155.8162097563345</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187793.02335771304</v>
      </c>
      <c r="L38" s="270"/>
      <c r="M38" s="271">
        <v>18</v>
      </c>
      <c r="N38" s="272">
        <f>K38/M38</f>
        <v>10432.945742095169</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466207.09868455504</v>
      </c>
      <c r="L39" s="841">
        <v>18</v>
      </c>
      <c r="M39" s="842"/>
      <c r="N39" s="272">
        <f>K39/L39</f>
        <v>25900.394371364167</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103722.89080803918</v>
      </c>
      <c r="L40" s="276"/>
      <c r="M40" s="277">
        <v>18</v>
      </c>
      <c r="N40" s="272">
        <f>K40/M40</f>
        <v>5762.3828226688438</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33.488139834333886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50890.016787267363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406757.00125240127</v>
      </c>
      <c r="N49" s="272">
        <f>K49*M49</f>
        <v>62233.821191617397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62233.821191617397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1238.2250870159367</v>
      </c>
      <c r="M59" s="829"/>
      <c r="N59" s="287">
        <f>K59*L59</f>
        <v>189.44843831343832</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189.44843831343832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3348.8139834333888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116662.10040063158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23332.420080126318</v>
      </c>
      <c r="M83" s="859"/>
      <c r="N83" s="51"/>
    </row>
    <row r="84" spans="1:14">
      <c r="B84" s="89" t="s">
        <v>973</v>
      </c>
      <c r="C84" s="90"/>
      <c r="D84" s="90"/>
      <c r="E84" s="90"/>
      <c r="F84" s="90"/>
      <c r="G84" s="90"/>
      <c r="H84" s="90"/>
      <c r="I84" s="87"/>
      <c r="J84" s="88"/>
      <c r="K84" s="304">
        <v>0.05</v>
      </c>
      <c r="L84" s="858">
        <f>N78*K84</f>
        <v>5833.1050200315794</v>
      </c>
      <c r="M84" s="859"/>
      <c r="N84" s="51"/>
    </row>
    <row r="85" spans="1:14" ht="15.75" thickBot="1">
      <c r="B85" s="91" t="s">
        <v>974</v>
      </c>
      <c r="C85" s="92"/>
      <c r="D85" s="92"/>
      <c r="E85" s="92"/>
      <c r="F85" s="92"/>
      <c r="G85" s="92"/>
      <c r="H85" s="92"/>
      <c r="I85" s="93"/>
      <c r="J85" s="94"/>
      <c r="K85" s="305">
        <v>0.05</v>
      </c>
      <c r="L85" s="860">
        <f>N78*K85</f>
        <v>5833.1050200315794</v>
      </c>
      <c r="M85" s="861"/>
      <c r="N85" s="51"/>
    </row>
    <row r="86" spans="1:14" ht="15.75" thickBot="1">
      <c r="B86" s="824" t="s">
        <v>953</v>
      </c>
      <c r="C86" s="825"/>
      <c r="D86" s="825"/>
      <c r="E86" s="825"/>
      <c r="F86" s="825"/>
      <c r="G86" s="825"/>
      <c r="H86" s="825"/>
      <c r="I86" s="825"/>
      <c r="J86" s="825"/>
      <c r="K86" s="825"/>
      <c r="L86" s="825"/>
      <c r="M86" s="826"/>
      <c r="N86" s="52">
        <f>L83+L84+L85</f>
        <v>34998.630120189475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151660.73052082106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15</v>
      </c>
      <c r="N36" s="272">
        <f>K36/M36</f>
        <v>4325.9874018582113</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92804.691775614017</v>
      </c>
      <c r="L37" s="270"/>
      <c r="M37" s="271">
        <v>15</v>
      </c>
      <c r="N37" s="272">
        <f>K37/M37</f>
        <v>6186.9794517076016</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187793.02335771304</v>
      </c>
      <c r="L38" s="270"/>
      <c r="M38" s="271">
        <v>15</v>
      </c>
      <c r="N38" s="272">
        <f>K38/M38</f>
        <v>12519.534890514204</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466207.09868455504</v>
      </c>
      <c r="L39" s="841">
        <v>15</v>
      </c>
      <c r="M39" s="842"/>
      <c r="N39" s="272">
        <f>K39/L39</f>
        <v>31080.473245637004</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103722.89080803918</v>
      </c>
      <c r="L40" s="276"/>
      <c r="M40" s="277">
        <v>15</v>
      </c>
      <c r="N40" s="272">
        <f>K40/M40</f>
        <v>6914.8593872026122</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40.185767801200662</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61068.020144720831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388122.26861472824</v>
      </c>
      <c r="N49" s="272">
        <f>K49*M49</f>
        <v>59382.707098053419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59382.707098053419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1547.7813587699206</v>
      </c>
      <c r="M59" s="829"/>
      <c r="N59" s="287">
        <f>K59*L59</f>
        <v>236.81054789179785</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236.81054789179785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4018.5767801200664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124706.11457078611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24941.222914157224</v>
      </c>
      <c r="M83" s="859"/>
      <c r="N83" s="51"/>
    </row>
    <row r="84" spans="1:14">
      <c r="B84" s="89" t="s">
        <v>973</v>
      </c>
      <c r="C84" s="90"/>
      <c r="D84" s="90"/>
      <c r="E84" s="90"/>
      <c r="F84" s="90"/>
      <c r="G84" s="90"/>
      <c r="H84" s="90"/>
      <c r="I84" s="87"/>
      <c r="J84" s="88"/>
      <c r="K84" s="304">
        <v>0.05</v>
      </c>
      <c r="L84" s="858">
        <f>N78*K84</f>
        <v>6235.3057285393061</v>
      </c>
      <c r="M84" s="859"/>
      <c r="N84" s="51"/>
    </row>
    <row r="85" spans="1:14" ht="15.75" thickBot="1">
      <c r="B85" s="91" t="s">
        <v>974</v>
      </c>
      <c r="C85" s="92"/>
      <c r="D85" s="92"/>
      <c r="E85" s="92"/>
      <c r="F85" s="92"/>
      <c r="G85" s="92"/>
      <c r="H85" s="92"/>
      <c r="I85" s="93"/>
      <c r="J85" s="94"/>
      <c r="K85" s="305">
        <v>0.05</v>
      </c>
      <c r="L85" s="860">
        <f>N78*K85</f>
        <v>6235.3057285393061</v>
      </c>
      <c r="M85" s="861"/>
      <c r="N85" s="51"/>
    </row>
    <row r="86" spans="1:14" ht="15.75" thickBot="1">
      <c r="B86" s="824" t="s">
        <v>953</v>
      </c>
      <c r="C86" s="825"/>
      <c r="D86" s="825"/>
      <c r="E86" s="825"/>
      <c r="F86" s="825"/>
      <c r="G86" s="825"/>
      <c r="H86" s="825"/>
      <c r="I86" s="825"/>
      <c r="J86" s="825"/>
      <c r="K86" s="825"/>
      <c r="L86" s="825"/>
      <c r="M86" s="826"/>
      <c r="N86" s="52">
        <f>L83+L84+L85</f>
        <v>37411.83437123584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162117.94894202196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271">
        <v>15</v>
      </c>
      <c r="N36" s="272">
        <f>K36/M36</f>
        <v>4325.9874018582113</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92804.691775614017</v>
      </c>
      <c r="L37" s="270"/>
      <c r="M37" s="271">
        <v>15</v>
      </c>
      <c r="N37" s="272">
        <f>K37/M37</f>
        <v>6186.9794517076016</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187793.02335771304</v>
      </c>
      <c r="L38" s="270"/>
      <c r="M38" s="271">
        <v>15</v>
      </c>
      <c r="N38" s="272">
        <f>K38/M38</f>
        <v>12519.534890514204</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466207.09868455504</v>
      </c>
      <c r="L39" s="841">
        <v>15</v>
      </c>
      <c r="M39" s="842"/>
      <c r="N39" s="272">
        <f>K39/L39</f>
        <v>31080.473245637004</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103722.89080803918</v>
      </c>
      <c r="L40" s="276"/>
      <c r="M40" s="277">
        <v>15</v>
      </c>
      <c r="N40" s="272">
        <f>K40/M40</f>
        <v>6914.8593872026122</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40.185767801200662</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61068.020144720831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406757.00125240127</v>
      </c>
      <c r="N49" s="272">
        <f>K49*M49</f>
        <v>62233.821191617397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62233.821191617397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1238.2250870159367</v>
      </c>
      <c r="M59" s="829"/>
      <c r="N59" s="287">
        <f>K59*L59</f>
        <v>189.44843831343832</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189.44843831343832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4018.5767801200664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127509.86655477174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25501.973310954349</v>
      </c>
      <c r="M83" s="859"/>
      <c r="N83" s="51"/>
    </row>
    <row r="84" spans="1:14">
      <c r="B84" s="89" t="s">
        <v>973</v>
      </c>
      <c r="C84" s="90"/>
      <c r="D84" s="90"/>
      <c r="E84" s="90"/>
      <c r="F84" s="90"/>
      <c r="G84" s="90"/>
      <c r="H84" s="90"/>
      <c r="I84" s="87"/>
      <c r="J84" s="88"/>
      <c r="K84" s="304">
        <v>0.05</v>
      </c>
      <c r="L84" s="858">
        <f>N78*K84</f>
        <v>6375.4933277385871</v>
      </c>
      <c r="M84" s="859"/>
      <c r="N84" s="51"/>
    </row>
    <row r="85" spans="1:14" ht="15.75" thickBot="1">
      <c r="B85" s="91" t="s">
        <v>974</v>
      </c>
      <c r="C85" s="92"/>
      <c r="D85" s="92"/>
      <c r="E85" s="92"/>
      <c r="F85" s="92"/>
      <c r="G85" s="92"/>
      <c r="H85" s="92"/>
      <c r="I85" s="93"/>
      <c r="J85" s="94"/>
      <c r="K85" s="305">
        <v>0.05</v>
      </c>
      <c r="L85" s="860">
        <f>N78*K85</f>
        <v>6375.4933277385871</v>
      </c>
      <c r="M85" s="861"/>
      <c r="N85" s="51"/>
    </row>
    <row r="86" spans="1:14" ht="15.75" thickBot="1">
      <c r="B86" s="824" t="s">
        <v>953</v>
      </c>
      <c r="C86" s="825"/>
      <c r="D86" s="825"/>
      <c r="E86" s="825"/>
      <c r="F86" s="825"/>
      <c r="G86" s="825"/>
      <c r="H86" s="825"/>
      <c r="I86" s="825"/>
      <c r="J86" s="825"/>
      <c r="K86" s="825"/>
      <c r="L86" s="825"/>
      <c r="M86" s="826"/>
      <c r="N86" s="52">
        <f>L83+L84+L85</f>
        <v>38252.959966431525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165762.82652120327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4.82229213614408</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9118.221143610579</v>
      </c>
      <c r="N49" s="272">
        <f>K49*M49</f>
        <v>9619.7233065091605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9619.7233065091605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482.22921361440797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10106.774812259713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2021.3549624519428</v>
      </c>
      <c r="M83" s="859"/>
      <c r="N83" s="51"/>
    </row>
    <row r="84" spans="1:14">
      <c r="B84" s="89" t="s">
        <v>973</v>
      </c>
      <c r="C84" s="90"/>
      <c r="D84" s="90"/>
      <c r="E84" s="90"/>
      <c r="F84" s="90"/>
      <c r="G84" s="90"/>
      <c r="H84" s="90"/>
      <c r="I84" s="87"/>
      <c r="J84" s="88"/>
      <c r="K84" s="304">
        <v>0.05</v>
      </c>
      <c r="L84" s="858">
        <f>N78*K84</f>
        <v>505.3387406129857</v>
      </c>
      <c r="M84" s="859"/>
      <c r="N84" s="51"/>
    </row>
    <row r="85" spans="1:14" ht="15.75" thickBot="1">
      <c r="B85" s="91" t="s">
        <v>974</v>
      </c>
      <c r="C85" s="92"/>
      <c r="D85" s="92"/>
      <c r="E85" s="92"/>
      <c r="F85" s="92"/>
      <c r="G85" s="92"/>
      <c r="H85" s="92"/>
      <c r="I85" s="93"/>
      <c r="J85" s="94"/>
      <c r="K85" s="305">
        <v>0.05</v>
      </c>
      <c r="L85" s="860">
        <f>N78*K85</f>
        <v>505.3387406129857</v>
      </c>
      <c r="M85" s="861"/>
      <c r="N85" s="51"/>
    </row>
    <row r="86" spans="1:14" ht="15.75" thickBot="1">
      <c r="B86" s="824" t="s">
        <v>953</v>
      </c>
      <c r="C86" s="825"/>
      <c r="D86" s="825"/>
      <c r="E86" s="825"/>
      <c r="F86" s="825"/>
      <c r="G86" s="825"/>
      <c r="H86" s="825"/>
      <c r="I86" s="825"/>
      <c r="J86" s="825"/>
      <c r="K86" s="825"/>
      <c r="L86" s="825"/>
      <c r="M86" s="826"/>
      <c r="N86" s="52">
        <f>L83+L84+L85</f>
        <v>3032.0324436779147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13138.807255937627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164</v>
      </c>
      <c r="B36" s="837" t="str">
        <f>VLOOKUP(A36,EQUIPOS!A6:D154,3,FALSE)</f>
        <v>Compactador manual de rodillo</v>
      </c>
      <c r="C36" s="838"/>
      <c r="D36" s="838"/>
      <c r="E36" s="838"/>
      <c r="F36" s="838"/>
      <c r="G36" s="838"/>
      <c r="H36" s="839"/>
      <c r="I36" s="267"/>
      <c r="J36" s="268"/>
      <c r="K36" s="269">
        <f>VLOOKUP(A36,EQUIPOS!A6:D163,4,FALSE)</f>
        <v>16472.708848662263</v>
      </c>
      <c r="L36" s="270"/>
      <c r="M36" s="271">
        <v>2</v>
      </c>
      <c r="N36" s="272">
        <f>K36/M36</f>
        <v>8236.3544243311317</v>
      </c>
    </row>
    <row r="37" spans="1:14">
      <c r="A37" s="113" t="s">
        <v>180</v>
      </c>
      <c r="B37" s="837" t="str">
        <f>VLOOKUP(A37,EQUIPOS!A7:D154,3,FALSE)</f>
        <v>Compresor 120 HP, con martillo.</v>
      </c>
      <c r="C37" s="838"/>
      <c r="D37" s="838"/>
      <c r="E37" s="838"/>
      <c r="F37" s="838"/>
      <c r="G37" s="838"/>
      <c r="H37" s="839"/>
      <c r="I37" s="267"/>
      <c r="J37" s="268"/>
      <c r="K37" s="269">
        <f>VLOOKUP(A37,EQUIPOS!A7:D164,4,FALSE)</f>
        <v>109181.99032425179</v>
      </c>
      <c r="L37" s="270"/>
      <c r="M37" s="271">
        <v>4</v>
      </c>
      <c r="N37" s="272">
        <f>K37/M37</f>
        <v>27295.497581062948</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21415.918668424099</v>
      </c>
      <c r="L38" s="270"/>
      <c r="M38" s="271">
        <v>10</v>
      </c>
      <c r="N38" s="272">
        <f>K38/M38</f>
        <v>2141.5918668424101</v>
      </c>
    </row>
    <row r="39" spans="1:14">
      <c r="A39" t="s">
        <v>303</v>
      </c>
      <c r="B39" s="837" t="str">
        <f>VLOOKUP(A39,EQUIPOS!A9:D154,3,FALSE)</f>
        <v>Retrocargador, pala de 1,1 m3 de capacidad, profundidad de excavación de 4.400 mm y una altura de 5.680 mm</v>
      </c>
      <c r="C39" s="838"/>
      <c r="D39" s="838"/>
      <c r="E39" s="838"/>
      <c r="F39" s="838"/>
      <c r="G39" s="838"/>
      <c r="H39" s="839"/>
      <c r="I39" s="267"/>
      <c r="J39" s="268"/>
      <c r="K39" s="269">
        <f>VLOOKUP(A39,EQUIPOS!A9:D166,4,FALSE)</f>
        <v>98263.791291826594</v>
      </c>
      <c r="L39" s="270"/>
      <c r="M39" s="271">
        <v>10</v>
      </c>
      <c r="N39" s="272">
        <f>K39/M39</f>
        <v>9826.3791291826601</v>
      </c>
    </row>
    <row r="40" spans="1:14">
      <c r="A40" t="s">
        <v>129</v>
      </c>
      <c r="B40" s="837" t="str">
        <f>VLOOKUP(A40,EQUIPOS!A10:D154,3,FALSE)</f>
        <v xml:space="preserve">Buldozer, Potencia al volante de 140 HP, motor de 2200 RPM, longitud de hoja 4,80m. </v>
      </c>
      <c r="C40" s="838"/>
      <c r="D40" s="838"/>
      <c r="E40" s="838"/>
      <c r="F40" s="838"/>
      <c r="G40" s="838"/>
      <c r="H40" s="839"/>
      <c r="I40" s="267"/>
      <c r="J40" s="268"/>
      <c r="K40" s="269">
        <f>VLOOKUP(A40,EQUIPOS!A10:D167,4,FALSE)</f>
        <v>152854.78645395249</v>
      </c>
      <c r="L40" s="270"/>
      <c r="M40" s="271">
        <v>100</v>
      </c>
      <c r="N40" s="272">
        <f>K40/M40</f>
        <v>1528.5478645395249</v>
      </c>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1506.9662925450248</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50535.337158503702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4720.0112400370681</v>
      </c>
      <c r="N53" s="272">
        <f>K53*M53</f>
        <v>4720.0112400370681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4720.0112400370681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8">
        <f>VLOOKUP(A63,TRANSPORTE!A5:D117,4,FALSE)</f>
        <v>1238.2250870159367</v>
      </c>
      <c r="M63" s="829"/>
      <c r="N63" s="287">
        <f>K63*L63</f>
        <v>1609.6926131207176</v>
      </c>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1609.6926131207176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15069.662925450248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71934.703937111743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14386.940787422349</v>
      </c>
      <c r="M87" s="859"/>
      <c r="N87" s="51"/>
    </row>
    <row r="88" spans="1:14">
      <c r="B88" s="89" t="s">
        <v>973</v>
      </c>
      <c r="C88" s="90"/>
      <c r="D88" s="90"/>
      <c r="E88" s="90"/>
      <c r="F88" s="90"/>
      <c r="G88" s="90"/>
      <c r="H88" s="90"/>
      <c r="I88" s="87"/>
      <c r="J88" s="88"/>
      <c r="K88" s="304">
        <v>0.05</v>
      </c>
      <c r="L88" s="858">
        <f>N82*K88</f>
        <v>3596.7351968555872</v>
      </c>
      <c r="M88" s="859"/>
      <c r="N88" s="51"/>
    </row>
    <row r="89" spans="1:14" ht="15.75" thickBot="1">
      <c r="B89" s="91" t="s">
        <v>974</v>
      </c>
      <c r="C89" s="92"/>
      <c r="D89" s="92"/>
      <c r="E89" s="92"/>
      <c r="F89" s="92"/>
      <c r="G89" s="92"/>
      <c r="H89" s="92"/>
      <c r="I89" s="93"/>
      <c r="J89" s="94"/>
      <c r="K89" s="305">
        <v>0.05</v>
      </c>
      <c r="L89" s="860">
        <f>N82*K89</f>
        <v>3596.7351968555872</v>
      </c>
      <c r="M89" s="861"/>
      <c r="N89" s="51"/>
    </row>
    <row r="90" spans="1:14" ht="15.75" thickBot="1">
      <c r="B90" s="824" t="s">
        <v>953</v>
      </c>
      <c r="C90" s="825"/>
      <c r="D90" s="825"/>
      <c r="E90" s="825"/>
      <c r="F90" s="825"/>
      <c r="G90" s="825"/>
      <c r="H90" s="825"/>
      <c r="I90" s="825"/>
      <c r="J90" s="825"/>
      <c r="K90" s="825"/>
      <c r="L90" s="825"/>
      <c r="M90" s="826"/>
      <c r="N90" s="52">
        <f>L87+L88+L89</f>
        <v>21580.411181133524</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93515.115118245274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6759.1083638508653</v>
      </c>
      <c r="L36" s="270"/>
      <c r="M36" s="271">
        <v>2</v>
      </c>
      <c r="N36" s="272">
        <f>K36/M36</f>
        <v>3379.5541819254327</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267"/>
      <c r="J37" s="268"/>
      <c r="K37" s="269">
        <f>VLOOKUP(A37,EQUIPOS!A7:D164,4,FALSE)</f>
        <v>98263.791291826594</v>
      </c>
      <c r="L37" s="270"/>
      <c r="M37" s="271">
        <v>10</v>
      </c>
      <c r="N37" s="272">
        <f>K37/M37</f>
        <v>9826.3791291826601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301.39325850900497</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13507.326569617097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6027.8651701800991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19535.191739797196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3907.0383479594393</v>
      </c>
      <c r="M87" s="859"/>
      <c r="N87" s="51"/>
    </row>
    <row r="88" spans="1:14">
      <c r="B88" s="89" t="s">
        <v>973</v>
      </c>
      <c r="C88" s="90"/>
      <c r="D88" s="90"/>
      <c r="E88" s="90"/>
      <c r="F88" s="90"/>
      <c r="G88" s="90"/>
      <c r="H88" s="90"/>
      <c r="I88" s="87"/>
      <c r="J88" s="88"/>
      <c r="K88" s="304">
        <v>0.05</v>
      </c>
      <c r="L88" s="858">
        <f>N82*K88</f>
        <v>976.75958698985983</v>
      </c>
      <c r="M88" s="859"/>
      <c r="N88" s="51"/>
    </row>
    <row r="89" spans="1:14" ht="15.75" thickBot="1">
      <c r="B89" s="91" t="s">
        <v>974</v>
      </c>
      <c r="C89" s="92"/>
      <c r="D89" s="92"/>
      <c r="E89" s="92"/>
      <c r="F89" s="92"/>
      <c r="G89" s="92"/>
      <c r="H89" s="92"/>
      <c r="I89" s="93"/>
      <c r="J89" s="94"/>
      <c r="K89" s="305">
        <v>0.05</v>
      </c>
      <c r="L89" s="860">
        <f>N82*K89</f>
        <v>976.75958698985983</v>
      </c>
      <c r="M89" s="861"/>
      <c r="N89" s="51"/>
    </row>
    <row r="90" spans="1:14" ht="15.75" thickBot="1">
      <c r="B90" s="824" t="s">
        <v>953</v>
      </c>
      <c r="C90" s="825"/>
      <c r="D90" s="825"/>
      <c r="E90" s="825"/>
      <c r="F90" s="825"/>
      <c r="G90" s="825"/>
      <c r="H90" s="825"/>
      <c r="I90" s="825"/>
      <c r="J90" s="825"/>
      <c r="K90" s="825"/>
      <c r="L90" s="825"/>
      <c r="M90" s="826"/>
      <c r="N90" s="52">
        <f>L87+L88+L89</f>
        <v>5860.5575219391585</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25395.749261736353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2458.5385440306113</v>
      </c>
      <c r="L36" s="270"/>
      <c r="M36" s="271">
        <v>60</v>
      </c>
      <c r="N36" s="272">
        <f>K36/M36</f>
        <v>40.975642400510189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60</v>
      </c>
      <c r="N37" s="272">
        <f>K37/M37</f>
        <v>1171.2025214280015</v>
      </c>
    </row>
    <row r="38" spans="1:14">
      <c r="A38" t="s">
        <v>138</v>
      </c>
      <c r="B38" s="837" t="str">
        <f>VLOOKUP(A38,EQUIPOS!A8:D154,3,FALSE)</f>
        <v>Camioneta D-300</v>
      </c>
      <c r="C38" s="838"/>
      <c r="D38" s="838"/>
      <c r="E38" s="838"/>
      <c r="F38" s="838"/>
      <c r="G38" s="838"/>
      <c r="H38" s="839"/>
      <c r="I38" s="267"/>
      <c r="J38" s="268"/>
      <c r="K38" s="269">
        <f>VLOOKUP(A38,EQUIPOS!A8:D165,4,FALSE)</f>
        <v>53499.17525888337</v>
      </c>
      <c r="L38" s="270"/>
      <c r="M38" s="271">
        <v>60</v>
      </c>
      <c r="N38" s="272">
        <f>K38/M38</f>
        <v>891.65292098138946</v>
      </c>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24.152836834834165</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2127.9839216447353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1095.8746407945268</v>
      </c>
      <c r="N53" s="272">
        <f>K53*M53</f>
        <v>131.50495689534321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131.50495689534321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483.05673669668329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2742.5456152367619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548.50912304735243</v>
      </c>
      <c r="M87" s="859"/>
      <c r="N87" s="51"/>
    </row>
    <row r="88" spans="1:14">
      <c r="B88" s="89" t="s">
        <v>973</v>
      </c>
      <c r="C88" s="90"/>
      <c r="D88" s="90"/>
      <c r="E88" s="90"/>
      <c r="F88" s="90"/>
      <c r="G88" s="90"/>
      <c r="H88" s="90"/>
      <c r="I88" s="87"/>
      <c r="J88" s="88"/>
      <c r="K88" s="304">
        <v>0.05</v>
      </c>
      <c r="L88" s="858">
        <f>N82*K88</f>
        <v>137.12728076183811</v>
      </c>
      <c r="M88" s="859"/>
      <c r="N88" s="51"/>
    </row>
    <row r="89" spans="1:14" ht="15.75" thickBot="1">
      <c r="B89" s="91" t="s">
        <v>974</v>
      </c>
      <c r="C89" s="92"/>
      <c r="D89" s="92"/>
      <c r="E89" s="92"/>
      <c r="F89" s="92"/>
      <c r="G89" s="92"/>
      <c r="H89" s="92"/>
      <c r="I89" s="93"/>
      <c r="J89" s="94"/>
      <c r="K89" s="305">
        <v>0.05</v>
      </c>
      <c r="L89" s="860">
        <f>N82*K89</f>
        <v>137.12728076183811</v>
      </c>
      <c r="M89" s="861"/>
      <c r="N89" s="51"/>
    </row>
    <row r="90" spans="1:14" ht="15.75" thickBot="1">
      <c r="B90" s="824" t="s">
        <v>953</v>
      </c>
      <c r="C90" s="825"/>
      <c r="D90" s="825"/>
      <c r="E90" s="825"/>
      <c r="F90" s="825"/>
      <c r="G90" s="825"/>
      <c r="H90" s="825"/>
      <c r="I90" s="825"/>
      <c r="J90" s="825"/>
      <c r="K90" s="825"/>
      <c r="L90" s="825"/>
      <c r="M90" s="826"/>
      <c r="N90" s="52">
        <f>L87+L88+L89</f>
        <v>822.76368457102876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3565.3092998077909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2458.5385440306113</v>
      </c>
      <c r="L36" s="270"/>
      <c r="M36" s="271">
        <v>60</v>
      </c>
      <c r="N36" s="272">
        <f t="shared" ref="N36:N39" si="0">K36/M36</f>
        <v>40.975642400510189</v>
      </c>
    </row>
    <row r="37" spans="1:14">
      <c r="A37" s="113" t="s">
        <v>324</v>
      </c>
      <c r="B37" s="837" t="str">
        <f>VLOOKUP(A37,EQUIPOS!A7:D154,3,FALSE)</f>
        <v xml:space="preserve">Ruteadora </v>
      </c>
      <c r="C37" s="838"/>
      <c r="D37" s="838"/>
      <c r="E37" s="838"/>
      <c r="F37" s="838"/>
      <c r="G37" s="838"/>
      <c r="H37" s="839"/>
      <c r="I37" s="267"/>
      <c r="J37" s="268"/>
      <c r="K37" s="269">
        <f>VLOOKUP(A37,EQUIPOS!A7:D164,4,FALSE)</f>
        <v>4655.7582641068757</v>
      </c>
      <c r="L37" s="270"/>
      <c r="M37" s="271">
        <v>60</v>
      </c>
      <c r="N37" s="272">
        <f t="shared" si="0"/>
        <v>77.595971068447923</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70272.151285680098</v>
      </c>
      <c r="L38" s="270"/>
      <c r="M38" s="271">
        <v>60</v>
      </c>
      <c r="N38" s="272">
        <f t="shared" si="0"/>
        <v>1171.2025214280015</v>
      </c>
    </row>
    <row r="39" spans="1:14">
      <c r="A39" t="s">
        <v>138</v>
      </c>
      <c r="B39" s="837" t="str">
        <f>VLOOKUP(A39,EQUIPOS!A9:D154,3,FALSE)</f>
        <v>Camioneta D-300</v>
      </c>
      <c r="C39" s="838"/>
      <c r="D39" s="838"/>
      <c r="E39" s="838"/>
      <c r="F39" s="838"/>
      <c r="G39" s="838"/>
      <c r="H39" s="839"/>
      <c r="I39" s="267"/>
      <c r="J39" s="268"/>
      <c r="K39" s="269">
        <f>VLOOKUP(A39,EQUIPOS!A9:D166,4,FALSE)</f>
        <v>53499.17525888337</v>
      </c>
      <c r="L39" s="270"/>
      <c r="M39" s="271">
        <v>60</v>
      </c>
      <c r="N39" s="272">
        <f t="shared" si="0"/>
        <v>891.65292098138946</v>
      </c>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N84*M46</f>
        <v>24.152836834834165</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2205.5798927131832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58598.852320262886</v>
      </c>
      <c r="N53" s="272">
        <f t="shared" ref="N53:N54" si="1">K53*M53</f>
        <v>410.19196624184019</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1095.8746407945268</v>
      </c>
      <c r="N54" s="272">
        <f t="shared" si="1"/>
        <v>131.50495689534321</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19"/>
      <c r="C61" s="820"/>
      <c r="D61" s="820"/>
      <c r="E61" s="820"/>
      <c r="F61" s="820"/>
      <c r="G61" s="820"/>
      <c r="H61" s="820"/>
      <c r="I61" s="821"/>
      <c r="J61" s="42"/>
      <c r="K61" s="44"/>
      <c r="L61" s="822"/>
      <c r="M61" s="823"/>
      <c r="N61" s="45"/>
    </row>
    <row r="62" spans="1:14" ht="15.75" thickBot="1">
      <c r="B62" s="824" t="s">
        <v>953</v>
      </c>
      <c r="C62" s="825"/>
      <c r="D62" s="825"/>
      <c r="E62" s="825"/>
      <c r="F62" s="825"/>
      <c r="G62" s="825"/>
      <c r="H62" s="825"/>
      <c r="I62" s="825"/>
      <c r="J62" s="825"/>
      <c r="K62" s="825"/>
      <c r="L62" s="825"/>
      <c r="M62" s="826"/>
      <c r="N62" s="394">
        <f>SUM(N53:N61)</f>
        <v>541.69692313718338</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7" t="s">
        <v>961</v>
      </c>
      <c r="M66" s="80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8">
        <f>VLOOKUP(A67,TRANSPORTE!A6:D120,4,FALSE)</f>
        <v>1238.2250870159367</v>
      </c>
      <c r="M67" s="829"/>
      <c r="N67" s="287">
        <f>L67*K67</f>
        <v>8.667575609111557</v>
      </c>
    </row>
    <row r="68" spans="1:15">
      <c r="B68" s="46"/>
      <c r="C68" s="47"/>
      <c r="D68" s="47"/>
      <c r="E68" s="47"/>
      <c r="F68" s="47"/>
      <c r="G68" s="47"/>
      <c r="H68" s="311"/>
      <c r="I68" s="279"/>
      <c r="J68" s="286"/>
      <c r="K68" s="279"/>
      <c r="L68" s="828"/>
      <c r="M68" s="829"/>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3"/>
      <c r="M72" s="814"/>
      <c r="N72" s="127"/>
    </row>
    <row r="73" spans="1:15" ht="15.75" thickBot="1">
      <c r="B73" s="830" t="s">
        <v>953</v>
      </c>
      <c r="C73" s="831"/>
      <c r="D73" s="831"/>
      <c r="E73" s="831"/>
      <c r="F73" s="831"/>
      <c r="G73" s="831"/>
      <c r="H73" s="831"/>
      <c r="I73" s="831"/>
      <c r="J73" s="831"/>
      <c r="K73" s="831"/>
      <c r="L73" s="831"/>
      <c r="M73" s="832"/>
      <c r="N73" s="104">
        <f>N67+N68+N69+N70+N71</f>
        <v>8.667575609111557</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0" t="s">
        <v>963</v>
      </c>
      <c r="C77" s="851"/>
      <c r="D77" s="851"/>
      <c r="E77" s="851"/>
      <c r="F77" s="851"/>
      <c r="G77" s="851"/>
      <c r="H77" s="851"/>
      <c r="I77" s="73" t="s">
        <v>964</v>
      </c>
      <c r="J77" s="75" t="s">
        <v>1410</v>
      </c>
      <c r="K77" s="74" t="s">
        <v>966</v>
      </c>
      <c r="L77" s="852" t="s">
        <v>950</v>
      </c>
      <c r="M77" s="853"/>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1"/>
      <c r="C83" s="812"/>
      <c r="D83" s="812"/>
      <c r="E83" s="812"/>
      <c r="F83" s="812"/>
      <c r="G83" s="812"/>
      <c r="H83" s="812"/>
      <c r="I83" s="126"/>
      <c r="J83" s="126"/>
      <c r="K83" s="126"/>
      <c r="L83" s="912"/>
      <c r="M83" s="912"/>
      <c r="N83" s="45"/>
    </row>
    <row r="84" spans="1:14" ht="15.75" thickBot="1">
      <c r="B84" s="830" t="s">
        <v>953</v>
      </c>
      <c r="C84" s="831"/>
      <c r="D84" s="831"/>
      <c r="E84" s="831"/>
      <c r="F84" s="831"/>
      <c r="G84" s="831"/>
      <c r="H84" s="831"/>
      <c r="I84" s="831"/>
      <c r="J84" s="831"/>
      <c r="K84" s="831"/>
      <c r="L84" s="831"/>
      <c r="M84" s="832"/>
      <c r="N84" s="301">
        <f>SUM(N78:N83)</f>
        <v>483.05673669668329</v>
      </c>
    </row>
    <row r="85" spans="1:14" ht="15.75" thickBot="1">
      <c r="B85" s="33"/>
      <c r="C85" s="34"/>
      <c r="D85" s="34"/>
      <c r="E85" s="34"/>
      <c r="F85" s="34"/>
      <c r="G85" s="34"/>
      <c r="H85" s="34"/>
      <c r="I85" s="34"/>
      <c r="J85" s="34"/>
      <c r="K85" s="34"/>
      <c r="L85" s="34"/>
      <c r="M85" s="34"/>
      <c r="N85" s="35"/>
    </row>
    <row r="86" spans="1:14" ht="15.75" thickBot="1">
      <c r="B86" s="824" t="s">
        <v>967</v>
      </c>
      <c r="C86" s="825"/>
      <c r="D86" s="825"/>
      <c r="E86" s="825"/>
      <c r="F86" s="825"/>
      <c r="G86" s="825"/>
      <c r="H86" s="825"/>
      <c r="I86" s="825"/>
      <c r="J86" s="825"/>
      <c r="K86" s="825"/>
      <c r="L86" s="825"/>
      <c r="M86" s="826"/>
      <c r="N86" s="99">
        <f>N48+N62+N73+N84</f>
        <v>3239.0011281561619</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5" t="s">
        <v>969</v>
      </c>
      <c r="C90" s="816"/>
      <c r="D90" s="816"/>
      <c r="E90" s="816"/>
      <c r="F90" s="816"/>
      <c r="G90" s="816"/>
      <c r="H90" s="816"/>
      <c r="I90" s="314"/>
      <c r="J90" s="334"/>
      <c r="K90" s="302" t="s">
        <v>970</v>
      </c>
      <c r="L90" s="854" t="s">
        <v>971</v>
      </c>
      <c r="M90" s="855"/>
      <c r="N90" s="303"/>
    </row>
    <row r="91" spans="1:14">
      <c r="B91" s="856" t="s">
        <v>972</v>
      </c>
      <c r="C91" s="857"/>
      <c r="D91" s="857"/>
      <c r="E91" s="857"/>
      <c r="F91" s="857"/>
      <c r="G91" s="857"/>
      <c r="H91" s="857"/>
      <c r="I91" s="87"/>
      <c r="J91" s="88"/>
      <c r="K91" s="304">
        <v>0.2</v>
      </c>
      <c r="L91" s="858">
        <f>N86*K91</f>
        <v>647.80022563123248</v>
      </c>
      <c r="M91" s="859"/>
      <c r="N91" s="51"/>
    </row>
    <row r="92" spans="1:14">
      <c r="B92" s="89" t="s">
        <v>973</v>
      </c>
      <c r="C92" s="90"/>
      <c r="D92" s="90"/>
      <c r="E92" s="90"/>
      <c r="F92" s="90"/>
      <c r="G92" s="90"/>
      <c r="H92" s="90"/>
      <c r="I92" s="87"/>
      <c r="J92" s="88"/>
      <c r="K92" s="304">
        <v>0.05</v>
      </c>
      <c r="L92" s="858">
        <f>N86*K92</f>
        <v>161.95005640780812</v>
      </c>
      <c r="M92" s="859"/>
      <c r="N92" s="51"/>
    </row>
    <row r="93" spans="1:14" ht="15.75" thickBot="1">
      <c r="B93" s="91" t="s">
        <v>974</v>
      </c>
      <c r="C93" s="92"/>
      <c r="D93" s="92"/>
      <c r="E93" s="92"/>
      <c r="F93" s="92"/>
      <c r="G93" s="92"/>
      <c r="H93" s="92"/>
      <c r="I93" s="93"/>
      <c r="J93" s="94"/>
      <c r="K93" s="305">
        <v>0.05</v>
      </c>
      <c r="L93" s="860">
        <f>N86*K93</f>
        <v>161.95005640780812</v>
      </c>
      <c r="M93" s="861"/>
      <c r="N93" s="51"/>
    </row>
    <row r="94" spans="1:14" ht="15.75" thickBot="1">
      <c r="B94" s="824" t="s">
        <v>953</v>
      </c>
      <c r="C94" s="825"/>
      <c r="D94" s="825"/>
      <c r="E94" s="825"/>
      <c r="F94" s="825"/>
      <c r="G94" s="825"/>
      <c r="H94" s="825"/>
      <c r="I94" s="825"/>
      <c r="J94" s="825"/>
      <c r="K94" s="825"/>
      <c r="L94" s="825"/>
      <c r="M94" s="826"/>
      <c r="N94" s="52">
        <f>L91+L92+L93</f>
        <v>971.70033844684872</v>
      </c>
    </row>
    <row r="95" spans="1:14" ht="15.75" thickBot="1">
      <c r="B95" s="33"/>
      <c r="C95" s="34"/>
      <c r="D95" s="34"/>
      <c r="E95" s="34"/>
      <c r="F95" s="34"/>
      <c r="G95" s="34"/>
      <c r="H95" s="34"/>
      <c r="I95" s="34"/>
      <c r="J95" s="34"/>
      <c r="K95" s="34"/>
      <c r="L95" s="34"/>
      <c r="M95" s="34"/>
      <c r="N95" s="35"/>
    </row>
    <row r="96" spans="1:14" ht="15.75" thickBot="1">
      <c r="A96" t="s">
        <v>2016</v>
      </c>
      <c r="B96" s="824" t="s">
        <v>975</v>
      </c>
      <c r="C96" s="825"/>
      <c r="D96" s="825"/>
      <c r="E96" s="825"/>
      <c r="F96" s="825"/>
      <c r="G96" s="825"/>
      <c r="H96" s="825"/>
      <c r="I96" s="825"/>
      <c r="J96" s="825"/>
      <c r="K96" s="825"/>
      <c r="L96" s="825"/>
      <c r="M96" s="826"/>
      <c r="N96" s="188">
        <f>N86+N94</f>
        <v>4210.7014666030109</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2" t="s">
        <v>2218</v>
      </c>
      <c r="C113" s="863"/>
      <c r="D113" s="863"/>
      <c r="E113" s="863"/>
      <c r="F113" s="863"/>
      <c r="G113" s="863"/>
      <c r="H113" s="863"/>
      <c r="I113" s="863"/>
      <c r="J113" s="863"/>
      <c r="K113" s="863"/>
      <c r="L113" s="863"/>
      <c r="M113" s="863"/>
      <c r="N113" s="864"/>
    </row>
    <row r="114" spans="2:14" ht="15" customHeight="1">
      <c r="B114" s="862"/>
      <c r="C114" s="863"/>
      <c r="D114" s="863"/>
      <c r="E114" s="863"/>
      <c r="F114" s="863"/>
      <c r="G114" s="863"/>
      <c r="H114" s="863"/>
      <c r="I114" s="863"/>
      <c r="J114" s="863"/>
      <c r="K114" s="863"/>
      <c r="L114" s="863"/>
      <c r="M114" s="863"/>
      <c r="N114" s="864"/>
    </row>
    <row r="115" spans="2:14" ht="30" customHeight="1">
      <c r="B115" s="865" t="s">
        <v>2219</v>
      </c>
      <c r="C115" s="866"/>
      <c r="D115" s="866"/>
      <c r="E115" s="866"/>
      <c r="F115" s="866"/>
      <c r="G115" s="866"/>
      <c r="H115" s="866"/>
      <c r="I115" s="866"/>
      <c r="J115" s="866"/>
      <c r="K115" s="866"/>
      <c r="L115" s="866"/>
      <c r="M115" s="866"/>
      <c r="N115" s="867"/>
    </row>
    <row r="116" spans="2:14">
      <c r="B116" s="865"/>
      <c r="C116" s="866"/>
      <c r="D116" s="866"/>
      <c r="E116" s="866"/>
      <c r="F116" s="866"/>
      <c r="G116" s="866"/>
      <c r="H116" s="866"/>
      <c r="I116" s="866"/>
      <c r="J116" s="866"/>
      <c r="K116" s="866"/>
      <c r="L116" s="866"/>
      <c r="M116" s="866"/>
      <c r="N116" s="867"/>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1"/>
      <c r="K126" s="801"/>
      <c r="L126" s="801"/>
      <c r="M126" s="801"/>
      <c r="N126" s="802"/>
    </row>
    <row r="127" spans="2:14" ht="15.75" thickBot="1">
      <c r="B127" s="261" t="s">
        <v>2221</v>
      </c>
      <c r="C127" s="393"/>
      <c r="D127" s="393"/>
      <c r="E127" s="57"/>
      <c r="F127" s="57"/>
      <c r="G127" s="57"/>
      <c r="H127" s="57"/>
      <c r="I127" s="57"/>
      <c r="J127" s="803"/>
      <c r="K127" s="803"/>
      <c r="L127" s="803"/>
      <c r="M127" s="803"/>
      <c r="N127"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3266.7251505016125</v>
      </c>
      <c r="L36" s="270"/>
      <c r="M36" s="271">
        <v>6.25</v>
      </c>
      <c r="N36" s="272">
        <f t="shared" ref="N36:N41" si="0">K36/M36</f>
        <v>522.676024080258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50</v>
      </c>
      <c r="N37" s="272">
        <f t="shared" si="0"/>
        <v>1405.4430257136019</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21415.918668424099</v>
      </c>
      <c r="L38" s="270"/>
      <c r="M38" s="271">
        <v>3.75</v>
      </c>
      <c r="N38" s="272">
        <f t="shared" si="0"/>
        <v>5710.9116449130934</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4809.4978838970092</v>
      </c>
      <c r="L39" s="270"/>
      <c r="M39" s="271">
        <v>6.25</v>
      </c>
      <c r="N39" s="272">
        <f t="shared" si="0"/>
        <v>769.51966142352148</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9503.7772483865028</v>
      </c>
      <c r="L40" s="270"/>
      <c r="M40" s="271">
        <v>6.25</v>
      </c>
      <c r="N40" s="272">
        <f t="shared" si="0"/>
        <v>1520.6043597418404</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7753.7052454071654</v>
      </c>
      <c r="L41" s="270"/>
      <c r="M41" s="271">
        <v>6.25</v>
      </c>
      <c r="N41" s="272">
        <f t="shared" si="0"/>
        <v>1240.5928392651465</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1089.639417228816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12259.386972366277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3538.7618608989924</v>
      </c>
      <c r="N53" s="272">
        <f>K53*M53</f>
        <v>21707.682711533169</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3109.9248052825233</v>
      </c>
      <c r="N54" s="272">
        <f>K54*M54</f>
        <v>1151.8240019564903</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883.54892914058712</v>
      </c>
      <c r="N55" s="272">
        <f>K55*M55</f>
        <v>981.72103237843021</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6105.4049860994255</v>
      </c>
      <c r="N56" s="272">
        <f>K56*M56</f>
        <v>6783.7833178882511</v>
      </c>
    </row>
    <row r="57" spans="1:14">
      <c r="A57" s="144" t="s">
        <v>778</v>
      </c>
      <c r="B57" s="819" t="str">
        <f>VLOOKUP(A57,MATERIALES!A7:D373,3,FALSE)</f>
        <v>Antisol blanco (presentación 20 kg)</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tr">
        <f>VLOOKUP(A57,MATERIALES!A11:D649,2,FALSE)</f>
        <v>kg</v>
      </c>
      <c r="K57" s="44">
        <v>1.1200000000000001</v>
      </c>
      <c r="L57" s="828">
        <f>VLOOKUP(A57,MATERIALES!A4:D373,4,FALSE)</f>
        <v>6066.8837752874761</v>
      </c>
      <c r="M57" s="829"/>
      <c r="N57" s="272">
        <f>K57*L57</f>
        <v>6794.9098283219737</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383079.98805634817</v>
      </c>
      <c r="N58" s="272">
        <f>K58*M58</f>
        <v>386910.78793691163</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424330.70882898994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1857.3376305239053</v>
      </c>
      <c r="M66" s="829"/>
      <c r="N66" s="287">
        <f>K66*L66</f>
        <v>1875.9110068291443</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1875.9110068291443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SUM(N77:N82)</f>
        <v>10896.394172288159</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449362.4009804735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89872.480196094708</v>
      </c>
      <c r="M90" s="859"/>
      <c r="N90" s="51"/>
    </row>
    <row r="91" spans="1:14">
      <c r="B91" s="89" t="s">
        <v>973</v>
      </c>
      <c r="C91" s="90"/>
      <c r="D91" s="90"/>
      <c r="E91" s="90"/>
      <c r="F91" s="90"/>
      <c r="G91" s="90"/>
      <c r="H91" s="90"/>
      <c r="I91" s="87"/>
      <c r="J91" s="88"/>
      <c r="K91" s="304">
        <v>0.05</v>
      </c>
      <c r="L91" s="858">
        <f>N85*K91</f>
        <v>22468.120049023677</v>
      </c>
      <c r="M91" s="859"/>
      <c r="N91" s="51"/>
    </row>
    <row r="92" spans="1:14" ht="15.75" thickBot="1">
      <c r="B92" s="91" t="s">
        <v>974</v>
      </c>
      <c r="C92" s="92"/>
      <c r="D92" s="92"/>
      <c r="E92" s="92"/>
      <c r="F92" s="92"/>
      <c r="G92" s="92"/>
      <c r="H92" s="92"/>
      <c r="I92" s="93"/>
      <c r="J92" s="94"/>
      <c r="K92" s="305">
        <v>0.05</v>
      </c>
      <c r="L92" s="860">
        <f>N85*K92</f>
        <v>22468.120049023677</v>
      </c>
      <c r="M92" s="861"/>
      <c r="N92" s="51"/>
    </row>
    <row r="93" spans="1:14" ht="15.75" thickBot="1">
      <c r="B93" s="824" t="s">
        <v>953</v>
      </c>
      <c r="C93" s="825"/>
      <c r="D93" s="825"/>
      <c r="E93" s="825"/>
      <c r="F93" s="825"/>
      <c r="G93" s="825"/>
      <c r="H93" s="825"/>
      <c r="I93" s="825"/>
      <c r="J93" s="825"/>
      <c r="K93" s="825"/>
      <c r="L93" s="825"/>
      <c r="M93" s="826"/>
      <c r="N93" s="52">
        <f>L90+L91+L92</f>
        <v>134808.72029414205</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584171.12127461552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3266.7251505016125</v>
      </c>
      <c r="L36" s="270"/>
      <c r="M36" s="271">
        <v>6.25</v>
      </c>
      <c r="N36" s="272">
        <f t="shared" ref="N36:N41" si="0">K36/M36</f>
        <v>522.676024080258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70272.151285680098</v>
      </c>
      <c r="L37" s="270"/>
      <c r="M37" s="271">
        <v>50</v>
      </c>
      <c r="N37" s="272">
        <f t="shared" si="0"/>
        <v>1405.4430257136019</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21415.918668424099</v>
      </c>
      <c r="L38" s="270"/>
      <c r="M38" s="271">
        <v>3.75</v>
      </c>
      <c r="N38" s="272">
        <f t="shared" si="0"/>
        <v>5710.9116449130934</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4809.4978838970092</v>
      </c>
      <c r="L39" s="270"/>
      <c r="M39" s="271">
        <v>6.25</v>
      </c>
      <c r="N39" s="272">
        <f t="shared" si="0"/>
        <v>769.51966142352148</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9503.7772483865028</v>
      </c>
      <c r="L40" s="270"/>
      <c r="M40" s="271">
        <v>6.25</v>
      </c>
      <c r="N40" s="272">
        <f t="shared" si="0"/>
        <v>1520.6043597418404</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7753.7052454071654</v>
      </c>
      <c r="L41" s="270"/>
      <c r="M41" s="271">
        <v>6.25</v>
      </c>
      <c r="N41" s="272">
        <f t="shared" si="0"/>
        <v>1240.5928392651465</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1089.639417228816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12259.386972366277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3538.7618608989924</v>
      </c>
      <c r="N53" s="272">
        <f>K53*M53</f>
        <v>21707.682711533169</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15830.542751444804</v>
      </c>
      <c r="N54" s="272">
        <f>K54*M54</f>
        <v>17730.207881618182</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3109.9248052825233</v>
      </c>
      <c r="N55" s="272">
        <f>K55*M55</f>
        <v>1151.8240019564903</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883.54892914058712</v>
      </c>
      <c r="N56" s="272">
        <f>K56*M56</f>
        <v>981.72103237843021</v>
      </c>
    </row>
    <row r="57" spans="1:14">
      <c r="A57" s="144" t="s">
        <v>646</v>
      </c>
      <c r="B57" s="819" t="str">
        <f>VLOOKUP(A57,MATERIALES!A7:D373,3,FALSE)</f>
        <v>Sello de silicona o sellador autonivelante</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
        <v>144</v>
      </c>
      <c r="K57" s="44">
        <v>1.1111111111111112</v>
      </c>
      <c r="L57" s="828">
        <f>VLOOKUP(A57,MATERIALES!A4:D373,4,FALSE)</f>
        <v>6105.4049860994255</v>
      </c>
      <c r="M57" s="829"/>
      <c r="N57" s="272">
        <f>K57*L57</f>
        <v>6783.7833178882511</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6066.8837752874761</v>
      </c>
      <c r="N58" s="272">
        <f>K58*M58</f>
        <v>6794.9098283219737</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383079.98805634817</v>
      </c>
      <c r="N59" s="272">
        <f>K59*M59</f>
        <v>386910.78793691163</v>
      </c>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442060.91671060811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1857.3376305239053</v>
      </c>
      <c r="M66" s="829"/>
      <c r="N66" s="287">
        <f>K66*L66</f>
        <v>1875.9110068291443</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1875.9110068291443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10896.394172288159</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467092.60886209167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93418.521772418346</v>
      </c>
      <c r="M90" s="859"/>
      <c r="N90" s="51"/>
    </row>
    <row r="91" spans="1:14">
      <c r="B91" s="89" t="s">
        <v>973</v>
      </c>
      <c r="C91" s="90"/>
      <c r="D91" s="90"/>
      <c r="E91" s="90"/>
      <c r="F91" s="90"/>
      <c r="G91" s="90"/>
      <c r="H91" s="90"/>
      <c r="I91" s="87"/>
      <c r="J91" s="88"/>
      <c r="K91" s="304">
        <v>0.05</v>
      </c>
      <c r="L91" s="858">
        <f>N85*K91</f>
        <v>23354.630443104586</v>
      </c>
      <c r="M91" s="859"/>
      <c r="N91" s="51"/>
    </row>
    <row r="92" spans="1:14" ht="15.75" thickBot="1">
      <c r="B92" s="91" t="s">
        <v>974</v>
      </c>
      <c r="C92" s="92"/>
      <c r="D92" s="92"/>
      <c r="E92" s="92"/>
      <c r="F92" s="92"/>
      <c r="G92" s="92"/>
      <c r="H92" s="92"/>
      <c r="I92" s="93"/>
      <c r="J92" s="94"/>
      <c r="K92" s="305">
        <v>0.05</v>
      </c>
      <c r="L92" s="860">
        <f>N85*K92</f>
        <v>23354.630443104586</v>
      </c>
      <c r="M92" s="861"/>
      <c r="N92" s="51"/>
    </row>
    <row r="93" spans="1:14" ht="15.75" thickBot="1">
      <c r="B93" s="824" t="s">
        <v>953</v>
      </c>
      <c r="C93" s="825"/>
      <c r="D93" s="825"/>
      <c r="E93" s="825"/>
      <c r="F93" s="825"/>
      <c r="G93" s="825"/>
      <c r="H93" s="825"/>
      <c r="I93" s="825"/>
      <c r="J93" s="825"/>
      <c r="K93" s="825"/>
      <c r="L93" s="825"/>
      <c r="M93" s="826"/>
      <c r="N93" s="52">
        <f>L90+L91+L92</f>
        <v>140127.78265862752</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607220.39152071916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745.26493263743203</v>
      </c>
      <c r="N49" s="272">
        <f>K49*M49</f>
        <v>745.26493263743203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745.26493263743203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745.26493263743203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149.05298652748641</v>
      </c>
      <c r="M83" s="859"/>
      <c r="N83" s="51"/>
    </row>
    <row r="84" spans="1:14">
      <c r="B84" s="89" t="s">
        <v>973</v>
      </c>
      <c r="C84" s="90"/>
      <c r="D84" s="90"/>
      <c r="E84" s="90"/>
      <c r="F84" s="90"/>
      <c r="G84" s="90"/>
      <c r="H84" s="90"/>
      <c r="I84" s="87"/>
      <c r="J84" s="88"/>
      <c r="K84" s="304">
        <v>0.05</v>
      </c>
      <c r="L84" s="858">
        <f>N78*K84</f>
        <v>37.263246631871603</v>
      </c>
      <c r="M84" s="859"/>
      <c r="N84" s="51"/>
    </row>
    <row r="85" spans="1:14" ht="15.75" thickBot="1">
      <c r="B85" s="91" t="s">
        <v>974</v>
      </c>
      <c r="C85" s="92"/>
      <c r="D85" s="92"/>
      <c r="E85" s="92"/>
      <c r="F85" s="92"/>
      <c r="G85" s="92"/>
      <c r="H85" s="92"/>
      <c r="I85" s="93"/>
      <c r="J85" s="94"/>
      <c r="K85" s="305">
        <v>0.05</v>
      </c>
      <c r="L85" s="860">
        <f>N78*K85</f>
        <v>37.263246631871603</v>
      </c>
      <c r="M85" s="861"/>
      <c r="N85" s="51"/>
    </row>
    <row r="86" spans="1:14" ht="15.75" thickBot="1">
      <c r="B86" s="824" t="s">
        <v>953</v>
      </c>
      <c r="C86" s="825"/>
      <c r="D86" s="825"/>
      <c r="E86" s="825"/>
      <c r="F86" s="825"/>
      <c r="G86" s="825"/>
      <c r="H86" s="825"/>
      <c r="I86" s="825"/>
      <c r="J86" s="825"/>
      <c r="K86" s="825"/>
      <c r="L86" s="825"/>
      <c r="M86" s="826"/>
      <c r="N86" s="52">
        <f>L83+L84+L85</f>
        <v>223.5794797912296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968.8444124286616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9.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663.01205824196154</v>
      </c>
      <c r="N49" s="272">
        <f>K49*M49</f>
        <v>663.01205824196154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663.01205824196154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663.01205824196154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132.60241164839232</v>
      </c>
      <c r="M83" s="859"/>
      <c r="N83" s="51"/>
    </row>
    <row r="84" spans="1:14">
      <c r="B84" s="89" t="s">
        <v>973</v>
      </c>
      <c r="C84" s="90"/>
      <c r="D84" s="90"/>
      <c r="E84" s="90"/>
      <c r="F84" s="90"/>
      <c r="G84" s="90"/>
      <c r="H84" s="90"/>
      <c r="I84" s="87"/>
      <c r="J84" s="88"/>
      <c r="K84" s="304">
        <v>0.05</v>
      </c>
      <c r="L84" s="858">
        <f>N78*K84</f>
        <v>33.15060291209808</v>
      </c>
      <c r="M84" s="859"/>
      <c r="N84" s="51"/>
    </row>
    <row r="85" spans="1:14" ht="15.75" thickBot="1">
      <c r="B85" s="91" t="s">
        <v>974</v>
      </c>
      <c r="C85" s="92"/>
      <c r="D85" s="92"/>
      <c r="E85" s="92"/>
      <c r="F85" s="92"/>
      <c r="G85" s="92"/>
      <c r="H85" s="92"/>
      <c r="I85" s="93"/>
      <c r="J85" s="94"/>
      <c r="K85" s="305">
        <v>0.05</v>
      </c>
      <c r="L85" s="860">
        <f>N78*K85</f>
        <v>33.15060291209808</v>
      </c>
      <c r="M85" s="861"/>
      <c r="N85" s="51"/>
    </row>
    <row r="86" spans="1:14" ht="15.75" thickBot="1">
      <c r="B86" s="824" t="s">
        <v>953</v>
      </c>
      <c r="C86" s="825"/>
      <c r="D86" s="825"/>
      <c r="E86" s="825"/>
      <c r="F86" s="825"/>
      <c r="G86" s="825"/>
      <c r="H86" s="825"/>
      <c r="I86" s="825"/>
      <c r="J86" s="825"/>
      <c r="K86" s="825"/>
      <c r="L86" s="825"/>
      <c r="M86" s="826"/>
      <c r="N86" s="52">
        <f>L83+L84+L85</f>
        <v>198.90361747258845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861.91567571454993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623.3276208381393</v>
      </c>
      <c r="N49" s="272">
        <f>K49*M49</f>
        <v>623.3276208381393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623.3276208381393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623.3276208381393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124.66552416762786</v>
      </c>
      <c r="M83" s="859"/>
      <c r="N83" s="51"/>
    </row>
    <row r="84" spans="1:14">
      <c r="B84" s="89" t="s">
        <v>973</v>
      </c>
      <c r="C84" s="90"/>
      <c r="D84" s="90"/>
      <c r="E84" s="90"/>
      <c r="F84" s="90"/>
      <c r="G84" s="90"/>
      <c r="H84" s="90"/>
      <c r="I84" s="87"/>
      <c r="J84" s="88"/>
      <c r="K84" s="304">
        <v>0.05</v>
      </c>
      <c r="L84" s="858">
        <f>N78*K84</f>
        <v>31.166381041906966</v>
      </c>
      <c r="M84" s="859"/>
      <c r="N84" s="51"/>
    </row>
    <row r="85" spans="1:14" ht="15.75" thickBot="1">
      <c r="B85" s="91" t="s">
        <v>974</v>
      </c>
      <c r="C85" s="92"/>
      <c r="D85" s="92"/>
      <c r="E85" s="92"/>
      <c r="F85" s="92"/>
      <c r="G85" s="92"/>
      <c r="H85" s="92"/>
      <c r="I85" s="93"/>
      <c r="J85" s="94"/>
      <c r="K85" s="305">
        <v>0.05</v>
      </c>
      <c r="L85" s="860">
        <f>N78*K85</f>
        <v>31.166381041906966</v>
      </c>
      <c r="M85" s="861"/>
      <c r="N85" s="51"/>
    </row>
    <row r="86" spans="1:14" ht="15.75" thickBot="1">
      <c r="B86" s="824" t="s">
        <v>953</v>
      </c>
      <c r="C86" s="825"/>
      <c r="D86" s="825"/>
      <c r="E86" s="825"/>
      <c r="F86" s="825"/>
      <c r="G86" s="825"/>
      <c r="H86" s="825"/>
      <c r="I86" s="825"/>
      <c r="J86" s="825"/>
      <c r="K86" s="825"/>
      <c r="L86" s="825"/>
      <c r="M86" s="826"/>
      <c r="N86" s="52">
        <f>L83+L84+L85</f>
        <v>186.99828625144178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810.32590708958105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3266.7251505016125</v>
      </c>
      <c r="L36" s="270"/>
      <c r="M36" s="271">
        <v>30</v>
      </c>
      <c r="N36" s="272">
        <f>K36/M36</f>
        <v>108.89083835005376</v>
      </c>
    </row>
    <row r="37" spans="1:14">
      <c r="A37" t="s">
        <v>363</v>
      </c>
      <c r="B37" s="837" t="str">
        <f>VLOOKUP(A37,EQUIPOS!A7:D154,3,FALSE)</f>
        <v>Vibrador de concreto, Motor de 3 hp a 18.000 rpm Mangueras de 4 mt</v>
      </c>
      <c r="C37" s="838"/>
      <c r="D37" s="838"/>
      <c r="E37" s="838"/>
      <c r="F37" s="838"/>
      <c r="G37" s="838"/>
      <c r="H37" s="839"/>
      <c r="I37" s="267"/>
      <c r="J37" s="268"/>
      <c r="K37" s="269">
        <f>VLOOKUP(A37,EQUIPOS!A7:D164,4,FALSE)</f>
        <v>7753.7052454071654</v>
      </c>
      <c r="L37" s="270"/>
      <c r="M37" s="271">
        <v>30</v>
      </c>
      <c r="N37" s="272">
        <f>K37/M37</f>
        <v>258.45684151357216</v>
      </c>
    </row>
    <row r="38" spans="1:14">
      <c r="A38" t="s">
        <v>228</v>
      </c>
      <c r="B38" s="837" t="str">
        <f>VLOOKUP(A38,EQUIPOS!A8:D154,3,FALSE)</f>
        <v xml:space="preserve">Formaleta metálica (concreto hidráulico)
</v>
      </c>
      <c r="C38" s="838"/>
      <c r="D38" s="838"/>
      <c r="E38" s="838"/>
      <c r="F38" s="838"/>
      <c r="G38" s="838"/>
      <c r="H38" s="839"/>
      <c r="I38" s="840"/>
      <c r="J38" s="821"/>
      <c r="K38" s="269">
        <f>VLOOKUP(A38,EQUIPOS!A8:D165,4,FALSE)</f>
        <v>4809.4978838970092</v>
      </c>
      <c r="L38" s="841">
        <v>0.33329999999999999</v>
      </c>
      <c r="M38" s="842"/>
      <c r="N38" s="272">
        <f>K38/L38</f>
        <v>14429.936645355563</v>
      </c>
    </row>
    <row r="39" spans="1:14">
      <c r="B39" s="837"/>
      <c r="C39" s="838"/>
      <c r="D39" s="838"/>
      <c r="E39" s="838"/>
      <c r="F39" s="838"/>
      <c r="G39" s="838"/>
      <c r="H39" s="839"/>
      <c r="I39" s="36"/>
      <c r="J39" s="37"/>
      <c r="K39" s="269"/>
      <c r="L39" s="276"/>
      <c r="M39" s="277"/>
      <c r="N39" s="272"/>
    </row>
    <row r="40" spans="1:14">
      <c r="B40" s="320"/>
      <c r="C40" s="321"/>
      <c r="D40" s="321"/>
      <c r="E40" s="323"/>
      <c r="F40" s="323"/>
      <c r="G40" s="323"/>
      <c r="H40" s="125"/>
      <c r="I40" s="36"/>
      <c r="J40" s="37"/>
      <c r="K40" s="274"/>
      <c r="L40" s="276"/>
      <c r="M40" s="277"/>
      <c r="N40" s="278"/>
    </row>
    <row r="41" spans="1:14">
      <c r="B41" s="844" t="s">
        <v>952</v>
      </c>
      <c r="C41" s="845"/>
      <c r="D41" s="845"/>
      <c r="E41" s="38"/>
      <c r="F41" s="39"/>
      <c r="G41" s="39"/>
      <c r="H41" s="40"/>
      <c r="I41" s="36"/>
      <c r="J41" s="37"/>
      <c r="K41" s="279"/>
      <c r="L41" s="276"/>
      <c r="M41" s="401">
        <v>0.1</v>
      </c>
      <c r="N41" s="344">
        <f>N72*M41</f>
        <v>253.08758483933667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15050.371910058526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383079.98805634817</v>
      </c>
      <c r="N48" s="272">
        <f>K48*M48</f>
        <v>386910.78793691163</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19"/>
      <c r="C51" s="820"/>
      <c r="D51" s="820"/>
      <c r="E51" s="820"/>
      <c r="F51" s="820"/>
      <c r="G51" s="820"/>
      <c r="H51" s="820"/>
      <c r="I51" s="821"/>
      <c r="J51" s="42"/>
      <c r="K51" s="44"/>
      <c r="L51" s="822"/>
      <c r="M51" s="823"/>
      <c r="N51" s="45"/>
    </row>
    <row r="52" spans="1:14" ht="15.75" thickBot="1">
      <c r="B52" s="824" t="s">
        <v>953</v>
      </c>
      <c r="C52" s="825"/>
      <c r="D52" s="825"/>
      <c r="E52" s="825"/>
      <c r="F52" s="825"/>
      <c r="G52" s="825"/>
      <c r="H52" s="825"/>
      <c r="I52" s="825"/>
      <c r="J52" s="825"/>
      <c r="K52" s="825"/>
      <c r="L52" s="825"/>
      <c r="M52" s="826"/>
      <c r="N52" s="394">
        <f>SUM(N48:N51)</f>
        <v>386910.78793691163</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7" t="s">
        <v>961</v>
      </c>
      <c r="M56" s="80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8">
        <f>VLOOKUP(A57,TRANSPORTE!A5:D117,4,FALSE)</f>
        <v>1857.3376305239053</v>
      </c>
      <c r="M57" s="829"/>
      <c r="N57" s="287">
        <f>K57*L57</f>
        <v>1875.9110068291443</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SUM(N57:N61)</f>
        <v>1875.9110068291443</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SUM(N67:N71)</f>
        <v>2530.8758483933666</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N43+N52+N62+N72</f>
        <v>406367.94670219265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81273.589340438542</v>
      </c>
      <c r="M79" s="859"/>
      <c r="N79" s="51"/>
    </row>
    <row r="80" spans="1:15">
      <c r="B80" s="89" t="s">
        <v>973</v>
      </c>
      <c r="C80" s="90"/>
      <c r="D80" s="90"/>
      <c r="E80" s="90"/>
      <c r="F80" s="90"/>
      <c r="G80" s="90"/>
      <c r="H80" s="90"/>
      <c r="I80" s="87"/>
      <c r="J80" s="88"/>
      <c r="K80" s="304">
        <v>0.05</v>
      </c>
      <c r="L80" s="858">
        <f>N74*K80</f>
        <v>20318.397335109636</v>
      </c>
      <c r="M80" s="859"/>
      <c r="N80" s="51"/>
    </row>
    <row r="81" spans="1:14" ht="15.75" thickBot="1">
      <c r="B81" s="91" t="s">
        <v>974</v>
      </c>
      <c r="C81" s="92"/>
      <c r="D81" s="92"/>
      <c r="E81" s="92"/>
      <c r="F81" s="92"/>
      <c r="G81" s="92"/>
      <c r="H81" s="92"/>
      <c r="I81" s="93"/>
      <c r="J81" s="94"/>
      <c r="K81" s="305">
        <v>0.05</v>
      </c>
      <c r="L81" s="860">
        <f>N74*K81</f>
        <v>20318.397335109636</v>
      </c>
      <c r="M81" s="861"/>
      <c r="N81" s="51"/>
    </row>
    <row r="82" spans="1:14" ht="15.75" thickBot="1">
      <c r="B82" s="824" t="s">
        <v>953</v>
      </c>
      <c r="C82" s="825"/>
      <c r="D82" s="825"/>
      <c r="E82" s="825"/>
      <c r="F82" s="825"/>
      <c r="G82" s="825"/>
      <c r="H82" s="825"/>
      <c r="I82" s="825"/>
      <c r="J82" s="825"/>
      <c r="K82" s="825"/>
      <c r="L82" s="825"/>
      <c r="M82" s="826"/>
      <c r="N82" s="52">
        <f>L79+L80+L81</f>
        <v>121910.38401065781</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528278.33071285044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6759.1083638508653</v>
      </c>
      <c r="L36" s="270"/>
      <c r="M36" s="271">
        <v>37.5</v>
      </c>
      <c r="N36" s="272">
        <f>K36/M36</f>
        <v>180.24288970268975</v>
      </c>
    </row>
    <row r="37" spans="1:14">
      <c r="B37" s="837"/>
      <c r="C37" s="838"/>
      <c r="D37" s="838"/>
      <c r="E37" s="843"/>
      <c r="F37" s="838"/>
      <c r="G37" s="838"/>
      <c r="H37" s="839"/>
      <c r="I37" s="36"/>
      <c r="J37" s="37"/>
      <c r="K37" s="274"/>
      <c r="L37" s="276"/>
      <c r="M37" s="277"/>
      <c r="N37" s="278"/>
    </row>
    <row r="38" spans="1:14">
      <c r="B38" s="844" t="s">
        <v>952</v>
      </c>
      <c r="C38" s="845"/>
      <c r="D38" s="845"/>
      <c r="E38" s="38"/>
      <c r="F38" s="39"/>
      <c r="G38" s="39"/>
      <c r="H38" s="40"/>
      <c r="I38" s="36"/>
      <c r="J38" s="37"/>
      <c r="K38" s="279"/>
      <c r="L38" s="276"/>
      <c r="M38" s="469">
        <v>0.1</v>
      </c>
      <c r="N38" s="344">
        <f>N72*M38</f>
        <v>1214.8204072288161</v>
      </c>
    </row>
    <row r="39" spans="1:14" ht="15.75" thickBot="1">
      <c r="B39" s="837"/>
      <c r="C39" s="838"/>
      <c r="D39" s="838"/>
      <c r="E39" s="838"/>
      <c r="F39" s="838"/>
      <c r="G39" s="838"/>
      <c r="H39" s="839"/>
      <c r="I39" s="846"/>
      <c r="J39" s="847"/>
      <c r="K39" s="41"/>
      <c r="L39" s="848"/>
      <c r="M39" s="849"/>
      <c r="N39" s="105"/>
    </row>
    <row r="40" spans="1:14" ht="15.75" thickBot="1">
      <c r="B40" s="824" t="s">
        <v>953</v>
      </c>
      <c r="C40" s="825"/>
      <c r="D40" s="825"/>
      <c r="E40" s="825"/>
      <c r="F40" s="825"/>
      <c r="G40" s="825"/>
      <c r="H40" s="825"/>
      <c r="I40" s="825"/>
      <c r="J40" s="825"/>
      <c r="K40" s="825"/>
      <c r="L40" s="825"/>
      <c r="M40" s="826"/>
      <c r="N40" s="394">
        <f>SUM(N36:N39)</f>
        <v>1395.0632969315059</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5" t="s">
        <v>944</v>
      </c>
      <c r="C44" s="816"/>
      <c r="D44" s="816"/>
      <c r="E44" s="816"/>
      <c r="F44" s="816"/>
      <c r="G44" s="816"/>
      <c r="H44" s="816"/>
      <c r="I44" s="817"/>
      <c r="J44" s="315" t="s">
        <v>945</v>
      </c>
      <c r="K44" s="85" t="s">
        <v>946</v>
      </c>
      <c r="L44" s="818" t="s">
        <v>955</v>
      </c>
      <c r="M44" s="817"/>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73163.330706044595</v>
      </c>
      <c r="N45" s="272">
        <f>K45*M45</f>
        <v>75358.23062722593</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64861.25155105858</v>
      </c>
      <c r="N46" s="272">
        <f>K46*M46</f>
        <v>648.61251551058581</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58598.852320262886</v>
      </c>
      <c r="N47" s="272">
        <f>K47*M47</f>
        <v>2929.9426160131443</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389053.76205940353</v>
      </c>
      <c r="N48" s="272">
        <f>K48*M48</f>
        <v>3890.5376205940352</v>
      </c>
    </row>
    <row r="49" spans="1:14" ht="15.75" thickBot="1">
      <c r="B49" s="309"/>
      <c r="C49" s="310"/>
      <c r="D49" s="310"/>
      <c r="E49" s="310"/>
      <c r="F49" s="310"/>
      <c r="G49" s="310"/>
      <c r="H49" s="310"/>
      <c r="I49" s="310"/>
      <c r="J49" s="126"/>
      <c r="K49" s="126"/>
      <c r="L49" s="325"/>
      <c r="M49" s="324"/>
      <c r="N49" s="127"/>
    </row>
    <row r="50" spans="1:14" ht="15.75" thickBot="1">
      <c r="B50" s="824" t="s">
        <v>953</v>
      </c>
      <c r="C50" s="825"/>
      <c r="D50" s="825"/>
      <c r="E50" s="825"/>
      <c r="F50" s="825"/>
      <c r="G50" s="825"/>
      <c r="H50" s="825"/>
      <c r="I50" s="825"/>
      <c r="J50" s="825"/>
      <c r="K50" s="825"/>
      <c r="L50" s="825"/>
      <c r="M50" s="826"/>
      <c r="N50" s="394">
        <f>SUM(N45:N49)</f>
        <v>82827.323379343696</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7" t="s">
        <v>961</v>
      </c>
      <c r="M54" s="80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8">
        <f>VLOOKUP(A55,TRANSPORTE!A5:D117,4,FALSE)</f>
        <v>2236.0281363029462</v>
      </c>
      <c r="M55" s="829"/>
      <c r="N55" s="287">
        <f>K55*L55</f>
        <v>2057.1458853987106</v>
      </c>
    </row>
    <row r="56" spans="1:14">
      <c r="A56" t="s">
        <v>1227</v>
      </c>
      <c r="B56" s="46" t="str">
        <f>VLOOKUP(A56,TRANSPORTE!A6:D117,3,FALSE)</f>
        <v>Transporte de Arena</v>
      </c>
      <c r="C56" s="47"/>
      <c r="D56" s="47"/>
      <c r="E56" s="47"/>
      <c r="F56" s="47"/>
      <c r="G56" s="47"/>
      <c r="H56" s="311" t="s">
        <v>1468</v>
      </c>
      <c r="I56" s="279">
        <v>0.01</v>
      </c>
      <c r="J56" s="286">
        <v>1</v>
      </c>
      <c r="K56" s="279">
        <f>I56*J56</f>
        <v>0.01</v>
      </c>
      <c r="L56" s="828">
        <f>VLOOKUP(A56,TRANSPORTE!A6:D117,4,FALSE)</f>
        <v>1238.2250870159367</v>
      </c>
      <c r="M56" s="829"/>
      <c r="N56" s="287">
        <f>K56*L56</f>
        <v>12.382250870159368</v>
      </c>
    </row>
    <row r="57" spans="1:14">
      <c r="A57" t="s">
        <v>1227</v>
      </c>
      <c r="B57" s="46" t="str">
        <f>VLOOKUP(A57,TRANSPORTE!A6:D117,3,FALSE)</f>
        <v>Transporte de Arena</v>
      </c>
      <c r="C57" s="47"/>
      <c r="D57" s="47"/>
      <c r="E57" s="47"/>
      <c r="F57" s="47"/>
      <c r="G57" s="47"/>
      <c r="H57" s="311" t="s">
        <v>1468</v>
      </c>
      <c r="I57" s="279">
        <v>0.05</v>
      </c>
      <c r="J57" s="286">
        <v>1</v>
      </c>
      <c r="K57" s="279">
        <f>I57*J57</f>
        <v>0.05</v>
      </c>
      <c r="L57" s="828">
        <f>VLOOKUP(A57,TRANSPORTE!A6:D118,4,FALSE)</f>
        <v>1238.2250870159367</v>
      </c>
      <c r="M57" s="829"/>
      <c r="N57" s="287">
        <f>K57*L57</f>
        <v>61.911254350796838</v>
      </c>
    </row>
    <row r="58" spans="1:14">
      <c r="B58" s="46"/>
      <c r="C58" s="47"/>
      <c r="D58" s="47"/>
      <c r="E58" s="47"/>
      <c r="F58" s="47"/>
      <c r="G58" s="47"/>
      <c r="H58" s="311"/>
      <c r="I58" s="279"/>
      <c r="J58" s="286"/>
      <c r="K58" s="279"/>
      <c r="L58" s="828"/>
      <c r="M58" s="829"/>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3"/>
      <c r="M60" s="814"/>
      <c r="N60" s="127"/>
    </row>
    <row r="61" spans="1:14" ht="15.75" thickBot="1">
      <c r="B61" s="830" t="s">
        <v>953</v>
      </c>
      <c r="C61" s="831"/>
      <c r="D61" s="831"/>
      <c r="E61" s="831"/>
      <c r="F61" s="831"/>
      <c r="G61" s="831"/>
      <c r="H61" s="831"/>
      <c r="I61" s="831"/>
      <c r="J61" s="831"/>
      <c r="K61" s="831"/>
      <c r="L61" s="831"/>
      <c r="M61" s="832"/>
      <c r="N61" s="104">
        <f>N55+N56+N57+N58+N59</f>
        <v>2131.4393906196665</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0" t="s">
        <v>963</v>
      </c>
      <c r="C65" s="851"/>
      <c r="D65" s="851"/>
      <c r="E65" s="851"/>
      <c r="F65" s="851"/>
      <c r="G65" s="851"/>
      <c r="H65" s="851"/>
      <c r="I65" s="73" t="s">
        <v>964</v>
      </c>
      <c r="J65" s="75" t="s">
        <v>1410</v>
      </c>
      <c r="K65" s="74" t="s">
        <v>966</v>
      </c>
      <c r="L65" s="852" t="s">
        <v>950</v>
      </c>
      <c r="M65" s="853"/>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SUM(N66:N71)</f>
        <v>12148.204072288159</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N40+N50+N61+N72</f>
        <v>98502.030139183029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19700.406027836609</v>
      </c>
      <c r="M79" s="859"/>
      <c r="N79" s="51"/>
    </row>
    <row r="80" spans="1:15">
      <c r="B80" s="89" t="s">
        <v>973</v>
      </c>
      <c r="C80" s="90"/>
      <c r="D80" s="90"/>
      <c r="E80" s="90"/>
      <c r="F80" s="90"/>
      <c r="G80" s="90"/>
      <c r="H80" s="90"/>
      <c r="I80" s="87"/>
      <c r="J80" s="88"/>
      <c r="K80" s="304">
        <v>0.05</v>
      </c>
      <c r="L80" s="858">
        <f>N74*K80</f>
        <v>4925.1015069591522</v>
      </c>
      <c r="M80" s="859"/>
      <c r="N80" s="51"/>
    </row>
    <row r="81" spans="1:14" ht="15.75" thickBot="1">
      <c r="B81" s="91" t="s">
        <v>974</v>
      </c>
      <c r="C81" s="92"/>
      <c r="D81" s="92"/>
      <c r="E81" s="92"/>
      <c r="F81" s="92"/>
      <c r="G81" s="92"/>
      <c r="H81" s="92"/>
      <c r="I81" s="93"/>
      <c r="J81" s="94"/>
      <c r="K81" s="305">
        <v>0.05</v>
      </c>
      <c r="L81" s="860">
        <f>N74*K81</f>
        <v>4925.1015069591522</v>
      </c>
      <c r="M81" s="861"/>
      <c r="N81" s="51"/>
    </row>
    <row r="82" spans="1:14" ht="15.75" thickBot="1">
      <c r="B82" s="824" t="s">
        <v>953</v>
      </c>
      <c r="C82" s="825"/>
      <c r="D82" s="825"/>
      <c r="E82" s="825"/>
      <c r="F82" s="825"/>
      <c r="G82" s="825"/>
      <c r="H82" s="825"/>
      <c r="I82" s="825"/>
      <c r="J82" s="825"/>
      <c r="K82" s="825"/>
      <c r="L82" s="825"/>
      <c r="M82" s="826"/>
      <c r="N82" s="52">
        <f>L79+L80+L81</f>
        <v>29550.609041754913</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128052.63918093794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109181.99032425179</v>
      </c>
      <c r="L36" s="270"/>
      <c r="M36" s="271">
        <v>35</v>
      </c>
      <c r="N36" s="272">
        <f>K36/M36</f>
        <v>3119.4854378357654</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196527.58258365319</v>
      </c>
      <c r="L37" s="335"/>
      <c r="M37" s="336">
        <v>35</v>
      </c>
      <c r="N37" s="272">
        <f>K37/M37</f>
        <v>5615.0737881043769</v>
      </c>
    </row>
    <row r="38" spans="1:14">
      <c r="A38" s="113"/>
      <c r="B38" s="320"/>
      <c r="C38" s="321"/>
      <c r="D38" s="321"/>
      <c r="E38" s="323"/>
      <c r="F38" s="321"/>
      <c r="G38" s="321"/>
      <c r="H38" s="322"/>
      <c r="I38" s="328"/>
      <c r="J38" s="330"/>
      <c r="K38" s="269"/>
      <c r="L38" s="423"/>
      <c r="M38" s="424"/>
      <c r="N38" s="272"/>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N73*M40</f>
        <v>8.2809726290859995</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8742.8401985692271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4720.0112400370681</v>
      </c>
      <c r="N47" s="272">
        <f>K47*M47</f>
        <v>6136.0146120481886</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4" t="s">
        <v>953</v>
      </c>
      <c r="C51" s="825"/>
      <c r="D51" s="825"/>
      <c r="E51" s="825"/>
      <c r="F51" s="825"/>
      <c r="G51" s="825"/>
      <c r="H51" s="825"/>
      <c r="I51" s="825"/>
      <c r="J51" s="825"/>
      <c r="K51" s="825"/>
      <c r="L51" s="825"/>
      <c r="M51" s="826"/>
      <c r="N51" s="394">
        <f>SUM(N47:N50)</f>
        <v>6136.0146120481886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7" t="s">
        <v>961</v>
      </c>
      <c r="M55" s="80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8">
        <f>VLOOKUP(A56,TRANSPORTE!A5:D117,4,FALSE)</f>
        <v>1238.2250870159367</v>
      </c>
      <c r="M56" s="829"/>
      <c r="N56" s="287">
        <f>K56*L56</f>
        <v>1609.6926131207176</v>
      </c>
    </row>
    <row r="57" spans="1:14">
      <c r="B57" s="46"/>
      <c r="C57" s="47"/>
      <c r="D57" s="47"/>
      <c r="E57" s="47"/>
      <c r="F57" s="47"/>
      <c r="G57" s="47"/>
      <c r="H57" s="311"/>
      <c r="I57" s="279"/>
      <c r="J57" s="286"/>
      <c r="K57" s="279"/>
      <c r="L57" s="828"/>
      <c r="M57" s="829"/>
      <c r="N57" s="287"/>
    </row>
    <row r="58" spans="1:14">
      <c r="B58" s="46"/>
      <c r="C58" s="47"/>
      <c r="D58" s="47"/>
      <c r="E58" s="47"/>
      <c r="F58" s="47"/>
      <c r="G58" s="4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N56+N57+N58+N59+N60</f>
        <v>1609.6926131207176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1"/>
      <c r="C72" s="812"/>
      <c r="D72" s="812"/>
      <c r="E72" s="812"/>
      <c r="F72" s="812"/>
      <c r="G72" s="812"/>
      <c r="H72" s="812"/>
      <c r="I72" s="126"/>
      <c r="J72" s="126"/>
      <c r="K72" s="126"/>
      <c r="L72" s="912"/>
      <c r="M72" s="912"/>
      <c r="N72" s="45"/>
    </row>
    <row r="73" spans="1:15" ht="15.75" thickBot="1">
      <c r="B73" s="830" t="s">
        <v>953</v>
      </c>
      <c r="C73" s="831"/>
      <c r="D73" s="831"/>
      <c r="E73" s="831"/>
      <c r="F73" s="831"/>
      <c r="G73" s="831"/>
      <c r="H73" s="831"/>
      <c r="I73" s="831"/>
      <c r="J73" s="831"/>
      <c r="K73" s="831"/>
      <c r="L73" s="831"/>
      <c r="M73" s="832"/>
      <c r="N73" s="301">
        <f>SUM(N67:N72)</f>
        <v>828.09726290859999</v>
      </c>
    </row>
    <row r="74" spans="1:15" ht="15.75" thickBot="1">
      <c r="B74" s="33"/>
      <c r="C74" s="34"/>
      <c r="D74" s="34"/>
      <c r="E74" s="34"/>
      <c r="F74" s="34"/>
      <c r="G74" s="34"/>
      <c r="H74" s="34"/>
      <c r="I74" s="34"/>
      <c r="J74" s="34"/>
      <c r="K74" s="34"/>
      <c r="L74" s="34"/>
      <c r="M74" s="34"/>
      <c r="N74" s="35"/>
    </row>
    <row r="75" spans="1:15" ht="15.75" thickBot="1">
      <c r="B75" s="824" t="s">
        <v>967</v>
      </c>
      <c r="C75" s="825"/>
      <c r="D75" s="825"/>
      <c r="E75" s="825"/>
      <c r="F75" s="825"/>
      <c r="G75" s="825"/>
      <c r="H75" s="825"/>
      <c r="I75" s="825"/>
      <c r="J75" s="825"/>
      <c r="K75" s="825"/>
      <c r="L75" s="825"/>
      <c r="M75" s="826"/>
      <c r="N75" s="99">
        <f>N42+N51+N62+N73</f>
        <v>17316.644686646734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5" t="s">
        <v>969</v>
      </c>
      <c r="C79" s="816"/>
      <c r="D79" s="816"/>
      <c r="E79" s="816"/>
      <c r="F79" s="816"/>
      <c r="G79" s="816"/>
      <c r="H79" s="816"/>
      <c r="I79" s="314"/>
      <c r="J79" s="334"/>
      <c r="K79" s="302" t="s">
        <v>970</v>
      </c>
      <c r="L79" s="854" t="s">
        <v>971</v>
      </c>
      <c r="M79" s="855"/>
      <c r="N79" s="303"/>
    </row>
    <row r="80" spans="1:15">
      <c r="B80" s="856" t="s">
        <v>972</v>
      </c>
      <c r="C80" s="857"/>
      <c r="D80" s="857"/>
      <c r="E80" s="857"/>
      <c r="F80" s="857"/>
      <c r="G80" s="857"/>
      <c r="H80" s="857"/>
      <c r="I80" s="87"/>
      <c r="J80" s="88"/>
      <c r="K80" s="304">
        <v>0.2</v>
      </c>
      <c r="L80" s="858">
        <f>N75*K80</f>
        <v>3463.3289373293469</v>
      </c>
      <c r="M80" s="859"/>
      <c r="N80" s="51"/>
    </row>
    <row r="81" spans="1:14">
      <c r="B81" s="89" t="s">
        <v>973</v>
      </c>
      <c r="C81" s="90"/>
      <c r="D81" s="90"/>
      <c r="E81" s="90"/>
      <c r="F81" s="90"/>
      <c r="G81" s="90"/>
      <c r="H81" s="90"/>
      <c r="I81" s="87"/>
      <c r="J81" s="88"/>
      <c r="K81" s="304">
        <v>0.05</v>
      </c>
      <c r="L81" s="858">
        <f>N75*K81</f>
        <v>865.83223433233672</v>
      </c>
      <c r="M81" s="859"/>
      <c r="N81" s="51"/>
    </row>
    <row r="82" spans="1:14" ht="15.75" thickBot="1">
      <c r="B82" s="91" t="s">
        <v>974</v>
      </c>
      <c r="C82" s="92"/>
      <c r="D82" s="92"/>
      <c r="E82" s="92"/>
      <c r="F82" s="92"/>
      <c r="G82" s="92"/>
      <c r="H82" s="92"/>
      <c r="I82" s="93"/>
      <c r="J82" s="94"/>
      <c r="K82" s="305">
        <v>0.05</v>
      </c>
      <c r="L82" s="860">
        <f>N75*K82</f>
        <v>865.83223433233672</v>
      </c>
      <c r="M82" s="861"/>
      <c r="N82" s="51"/>
    </row>
    <row r="83" spans="1:14" ht="15.75" thickBot="1">
      <c r="B83" s="824" t="s">
        <v>953</v>
      </c>
      <c r="C83" s="825"/>
      <c r="D83" s="825"/>
      <c r="E83" s="825"/>
      <c r="F83" s="825"/>
      <c r="G83" s="825"/>
      <c r="H83" s="825"/>
      <c r="I83" s="825"/>
      <c r="J83" s="825"/>
      <c r="K83" s="825"/>
      <c r="L83" s="825"/>
      <c r="M83" s="826"/>
      <c r="N83" s="52">
        <f>L80+L81+L82</f>
        <v>5194.9934059940206</v>
      </c>
    </row>
    <row r="84" spans="1:14" ht="15.75" thickBot="1">
      <c r="B84" s="33"/>
      <c r="C84" s="34"/>
      <c r="D84" s="34"/>
      <c r="E84" s="34"/>
      <c r="F84" s="34"/>
      <c r="G84" s="34"/>
      <c r="H84" s="34"/>
      <c r="I84" s="34"/>
      <c r="J84" s="34"/>
      <c r="K84" s="34"/>
      <c r="L84" s="34"/>
      <c r="M84" s="34"/>
      <c r="N84" s="35"/>
    </row>
    <row r="85" spans="1:14" ht="15.75" thickBot="1">
      <c r="A85" t="s">
        <v>2016</v>
      </c>
      <c r="B85" s="824" t="s">
        <v>975</v>
      </c>
      <c r="C85" s="825"/>
      <c r="D85" s="825"/>
      <c r="E85" s="825"/>
      <c r="F85" s="825"/>
      <c r="G85" s="825"/>
      <c r="H85" s="825"/>
      <c r="I85" s="825"/>
      <c r="J85" s="825"/>
      <c r="K85" s="825"/>
      <c r="L85" s="825"/>
      <c r="M85" s="826"/>
      <c r="N85" s="188">
        <f>N75+N83</f>
        <v>22511.638092640755</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109181.99032425179</v>
      </c>
      <c r="L36" s="270"/>
      <c r="M36" s="271">
        <v>2.5</v>
      </c>
      <c r="N36" s="272">
        <f>K36/M36</f>
        <v>43672.796129700713</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152854.78645395249</v>
      </c>
      <c r="L37" s="335"/>
      <c r="M37" s="336">
        <v>100</v>
      </c>
      <c r="N37" s="272">
        <f>K37/M37</f>
        <v>1528.5478645395249</v>
      </c>
    </row>
    <row r="38" spans="1:14">
      <c r="A38" s="113" t="s">
        <v>312</v>
      </c>
      <c r="B38" s="837" t="str">
        <f>VLOOKUP(A38,EQUIPOS!A8:D154,3,FALSE)</f>
        <v>Retroexcavadora sobre oruga, potencia 138 HP, balde de 1,5 m3.</v>
      </c>
      <c r="C38" s="838"/>
      <c r="D38" s="838"/>
      <c r="E38" s="838"/>
      <c r="F38" s="838"/>
      <c r="G38" s="838"/>
      <c r="H38" s="839"/>
      <c r="I38" s="328"/>
      <c r="J38" s="330"/>
      <c r="K38" s="269">
        <f>VLOOKUP(A38,EQUIPOS!A8:D165,4,FALSE)</f>
        <v>196527.58258365319</v>
      </c>
      <c r="L38" s="423"/>
      <c r="M38" s="424">
        <v>16</v>
      </c>
      <c r="N38" s="272">
        <f>K38/M38</f>
        <v>12282.973911478324</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N76*M40</f>
        <v>27.894392469875619</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57512.212298188439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4270.9485131502133</v>
      </c>
      <c r="N47" s="272">
        <f>K47*M47</f>
        <v>1281.2845539450639</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2411.5314085818572</v>
      </c>
      <c r="N48" s="272">
        <f t="shared" ref="N48:N53" si="0">K48*M48</f>
        <v>7234.5942257455717</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10354.714039990182</v>
      </c>
      <c r="N49" s="272">
        <f t="shared" si="0"/>
        <v>2588.6785099975455</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1246.1768918757205</v>
      </c>
      <c r="N50" s="272">
        <f t="shared" si="0"/>
        <v>1246.1768918757205</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1217.6384897716964</v>
      </c>
      <c r="N51" s="272">
        <f t="shared" si="0"/>
        <v>1217.6384897716964</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6613.779587166433</v>
      </c>
      <c r="N52" s="272">
        <f t="shared" si="0"/>
        <v>3029.1110509222262</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4720.0112400370681</v>
      </c>
      <c r="N53" s="272">
        <f t="shared" si="0"/>
        <v>6136.0146120481886</v>
      </c>
    </row>
    <row r="54" spans="1:14" ht="15.75" thickBot="1">
      <c r="B54" s="824" t="s">
        <v>953</v>
      </c>
      <c r="C54" s="825"/>
      <c r="D54" s="825"/>
      <c r="E54" s="825"/>
      <c r="F54" s="825"/>
      <c r="G54" s="825"/>
      <c r="H54" s="825"/>
      <c r="I54" s="825"/>
      <c r="J54" s="825"/>
      <c r="K54" s="825"/>
      <c r="L54" s="825"/>
      <c r="M54" s="826"/>
      <c r="N54" s="394">
        <f>SUM(N47:N53)</f>
        <v>22733.498334306012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1238.2250870159367</v>
      </c>
      <c r="M59" s="829"/>
      <c r="N59" s="287">
        <f>K59*L59</f>
        <v>1609.6926131207176</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2789.439246987562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84644.842492602722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16928.968498520546</v>
      </c>
      <c r="M83" s="859"/>
      <c r="N83" s="51"/>
    </row>
    <row r="84" spans="1:14">
      <c r="B84" s="89" t="s">
        <v>973</v>
      </c>
      <c r="C84" s="90"/>
      <c r="D84" s="90"/>
      <c r="E84" s="90"/>
      <c r="F84" s="90"/>
      <c r="G84" s="90"/>
      <c r="H84" s="90"/>
      <c r="I84" s="87"/>
      <c r="J84" s="88"/>
      <c r="K84" s="304">
        <v>0.05</v>
      </c>
      <c r="L84" s="858">
        <f>N78*K84</f>
        <v>4232.2421246301365</v>
      </c>
      <c r="M84" s="859"/>
      <c r="N84" s="51"/>
    </row>
    <row r="85" spans="1:14" ht="15.75" thickBot="1">
      <c r="B85" s="91" t="s">
        <v>974</v>
      </c>
      <c r="C85" s="92"/>
      <c r="D85" s="92"/>
      <c r="E85" s="92"/>
      <c r="F85" s="92"/>
      <c r="G85" s="92"/>
      <c r="H85" s="92"/>
      <c r="I85" s="93"/>
      <c r="J85" s="94"/>
      <c r="K85" s="305">
        <v>0.05</v>
      </c>
      <c r="L85" s="860">
        <f>N78*K85</f>
        <v>4232.2421246301365</v>
      </c>
      <c r="M85" s="861"/>
      <c r="N85" s="51"/>
    </row>
    <row r="86" spans="1:14" ht="15.75" thickBot="1">
      <c r="B86" s="824" t="s">
        <v>953</v>
      </c>
      <c r="C86" s="825"/>
      <c r="D86" s="825"/>
      <c r="E86" s="825"/>
      <c r="F86" s="825"/>
      <c r="G86" s="825"/>
      <c r="H86" s="825"/>
      <c r="I86" s="825"/>
      <c r="J86" s="825"/>
      <c r="K86" s="825"/>
      <c r="L86" s="825"/>
      <c r="M86" s="826"/>
      <c r="N86" s="52">
        <f>L83+L84+L85</f>
        <v>25393.452747780822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110038.29524038354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109181.99032425179</v>
      </c>
      <c r="L36" s="270"/>
      <c r="M36" s="336">
        <v>2.5</v>
      </c>
      <c r="N36" s="272">
        <f>K36/M36</f>
        <v>43672.796129700713</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152854.78645395249</v>
      </c>
      <c r="L37" s="335"/>
      <c r="M37" s="336">
        <v>100</v>
      </c>
      <c r="N37" s="272">
        <f>K37/M37</f>
        <v>1528.5478645395249</v>
      </c>
    </row>
    <row r="38" spans="1:14">
      <c r="A38" s="113" t="s">
        <v>261</v>
      </c>
      <c r="B38" s="837" t="str">
        <f>VLOOKUP(A38,EQUIPOS!A8:D154,3,FALSE)</f>
        <v xml:space="preserve">Motobomba 3 PULGADAS (incluye operario)
</v>
      </c>
      <c r="C38" s="838"/>
      <c r="D38" s="838"/>
      <c r="E38" s="838"/>
      <c r="F38" s="838"/>
      <c r="G38" s="838"/>
      <c r="H38" s="839"/>
      <c r="I38" s="328"/>
      <c r="J38" s="330"/>
      <c r="K38" s="269">
        <f>VLOOKUP(A38,EQUIPOS!A8:D165,4,FALSE)</f>
        <v>10968.330264767052</v>
      </c>
      <c r="L38" s="423"/>
      <c r="M38" s="424">
        <v>8</v>
      </c>
      <c r="N38" s="272">
        <f>K38/M38</f>
        <v>1371.0412830958815</v>
      </c>
    </row>
    <row r="39" spans="1:14">
      <c r="A39" t="s">
        <v>312</v>
      </c>
      <c r="B39" s="837" t="str">
        <f>VLOOKUP(A39,EQUIPOS!A9:D154,3,FALSE)</f>
        <v>Retroexcavadora sobre oruga, potencia 138 HP, balde de 1,5 m3.</v>
      </c>
      <c r="C39" s="838"/>
      <c r="D39" s="838"/>
      <c r="E39" s="838"/>
      <c r="F39" s="838"/>
      <c r="G39" s="838"/>
      <c r="H39" s="839"/>
      <c r="I39" s="36"/>
      <c r="J39" s="37"/>
      <c r="K39" s="269">
        <f>VLOOKUP(A39,EQUIPOS!A9:D166,4,FALSE)</f>
        <v>196527.58258365319</v>
      </c>
      <c r="L39" s="276"/>
      <c r="M39" s="336">
        <v>8</v>
      </c>
      <c r="N39" s="272">
        <f>K39/M39</f>
        <v>24565.947822956648</v>
      </c>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N78*M41</f>
        <v>241.11460680720396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71379.447707099971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4270.9485131502133</v>
      </c>
      <c r="N48" s="272">
        <f>K48*M48</f>
        <v>1281.2845539450639</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2411.5314085818572</v>
      </c>
      <c r="N49" s="272">
        <f t="shared" ref="N49:N54" si="0">K49*M49</f>
        <v>7234.5942257455717</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10354.714039990182</v>
      </c>
      <c r="N50" s="272">
        <f t="shared" si="0"/>
        <v>2588.6785099975455</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1246.1768918757205</v>
      </c>
      <c r="N51" s="272">
        <f t="shared" si="0"/>
        <v>1246.1768918757205</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1217.6384897716964</v>
      </c>
      <c r="N52" s="272">
        <f t="shared" si="0"/>
        <v>1217.6384897716964</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6613.779587166433</v>
      </c>
      <c r="N53" s="272">
        <f>K53*M53</f>
        <v>3029.1110509222262</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4720.0112400370681</v>
      </c>
      <c r="N54" s="272">
        <f t="shared" si="0"/>
        <v>6136.0146120481886</v>
      </c>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22733.498334306012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8">
        <f>VLOOKUP(A61,TRANSPORTE!A5:D117,4,FALSE)</f>
        <v>1238.2250870159367</v>
      </c>
      <c r="M61" s="829"/>
      <c r="N61" s="287">
        <f>K61*L61</f>
        <v>1609.6926131207176</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1609.6926131207176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24111.460680720396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119834.0993352471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23966.81986704942</v>
      </c>
      <c r="M85" s="859"/>
      <c r="N85" s="51"/>
    </row>
    <row r="86" spans="1:14">
      <c r="B86" s="89" t="s">
        <v>973</v>
      </c>
      <c r="C86" s="90"/>
      <c r="D86" s="90"/>
      <c r="E86" s="90"/>
      <c r="F86" s="90"/>
      <c r="G86" s="90"/>
      <c r="H86" s="90"/>
      <c r="I86" s="87"/>
      <c r="J86" s="88"/>
      <c r="K86" s="304">
        <v>0.05</v>
      </c>
      <c r="L86" s="858">
        <f>N80*K86</f>
        <v>5991.7049667623551</v>
      </c>
      <c r="M86" s="859"/>
      <c r="N86" s="51"/>
    </row>
    <row r="87" spans="1:14" ht="15.75" thickBot="1">
      <c r="B87" s="91" t="s">
        <v>974</v>
      </c>
      <c r="C87" s="92"/>
      <c r="D87" s="92"/>
      <c r="E87" s="92"/>
      <c r="F87" s="92"/>
      <c r="G87" s="92"/>
      <c r="H87" s="92"/>
      <c r="I87" s="93"/>
      <c r="J87" s="94"/>
      <c r="K87" s="305">
        <v>0.05</v>
      </c>
      <c r="L87" s="860">
        <f>N80*K87</f>
        <v>5991.7049667623551</v>
      </c>
      <c r="M87" s="861"/>
      <c r="N87" s="51"/>
    </row>
    <row r="88" spans="1:14" ht="15.75" thickBot="1">
      <c r="B88" s="824" t="s">
        <v>953</v>
      </c>
      <c r="C88" s="825"/>
      <c r="D88" s="825"/>
      <c r="E88" s="825"/>
      <c r="F88" s="825"/>
      <c r="G88" s="825"/>
      <c r="H88" s="825"/>
      <c r="I88" s="825"/>
      <c r="J88" s="825"/>
      <c r="K88" s="825"/>
      <c r="L88" s="825"/>
      <c r="M88" s="826"/>
      <c r="N88" s="52">
        <f>L85+L86+L87</f>
        <v>35950.229800574132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155784.32913582123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2.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152854.78645395249</v>
      </c>
      <c r="L36" s="270"/>
      <c r="M36" s="336">
        <v>100</v>
      </c>
      <c r="N36" s="272">
        <f>K36/M36</f>
        <v>1528.5478645395249</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196527.58258365319</v>
      </c>
      <c r="L37" s="335"/>
      <c r="M37" s="336">
        <v>35</v>
      </c>
      <c r="N37" s="272">
        <f>K37/M37</f>
        <v>5615.0737881043769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8.2809726290859995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7151.9026252729882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4720.0112400370681</v>
      </c>
      <c r="N48" s="272">
        <f>K48*M48</f>
        <v>6136.0146120481886</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4" t="s">
        <v>953</v>
      </c>
      <c r="C55" s="825"/>
      <c r="D55" s="825"/>
      <c r="E55" s="825"/>
      <c r="F55" s="825"/>
      <c r="G55" s="825"/>
      <c r="H55" s="825"/>
      <c r="I55" s="825"/>
      <c r="J55" s="825"/>
      <c r="K55" s="825"/>
      <c r="L55" s="825"/>
      <c r="M55" s="826"/>
      <c r="N55" s="394">
        <f>SUM(N48:N54)</f>
        <v>6136.0146120481886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8">
        <f>VLOOKUP(A60,TRANSPORTE!A5:D117,4,FALSE)</f>
        <v>1238.2250870159367</v>
      </c>
      <c r="M60" s="829"/>
      <c r="N60" s="287">
        <f>K60*L60</f>
        <v>1609.6926131207176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1609.6926131207176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828.09726290859999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15725.707113350494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3145.141422670099</v>
      </c>
      <c r="M84" s="859"/>
      <c r="N84" s="51"/>
    </row>
    <row r="85" spans="1:14">
      <c r="B85" s="89" t="s">
        <v>973</v>
      </c>
      <c r="C85" s="90"/>
      <c r="D85" s="90"/>
      <c r="E85" s="90"/>
      <c r="F85" s="90"/>
      <c r="G85" s="90"/>
      <c r="H85" s="90"/>
      <c r="I85" s="87"/>
      <c r="J85" s="88"/>
      <c r="K85" s="304">
        <v>0.05</v>
      </c>
      <c r="L85" s="858">
        <f>N79*K85</f>
        <v>786.28535566752475</v>
      </c>
      <c r="M85" s="859"/>
      <c r="N85" s="51"/>
    </row>
    <row r="86" spans="1:14" ht="15.75" thickBot="1">
      <c r="B86" s="91" t="s">
        <v>974</v>
      </c>
      <c r="C86" s="92"/>
      <c r="D86" s="92"/>
      <c r="E86" s="92"/>
      <c r="F86" s="92"/>
      <c r="G86" s="92"/>
      <c r="H86" s="92"/>
      <c r="I86" s="93"/>
      <c r="J86" s="94"/>
      <c r="K86" s="305">
        <v>0.05</v>
      </c>
      <c r="L86" s="860">
        <f>N79*K86</f>
        <v>786.28535566752475</v>
      </c>
      <c r="M86" s="861"/>
      <c r="N86" s="51"/>
    </row>
    <row r="87" spans="1:14" ht="15.75" thickBot="1">
      <c r="B87" s="824" t="s">
        <v>953</v>
      </c>
      <c r="C87" s="825"/>
      <c r="D87" s="825"/>
      <c r="E87" s="825"/>
      <c r="F87" s="825"/>
      <c r="G87" s="825"/>
      <c r="H87" s="825"/>
      <c r="I87" s="825"/>
      <c r="J87" s="825"/>
      <c r="K87" s="825"/>
      <c r="L87" s="825"/>
      <c r="M87" s="826"/>
      <c r="N87" s="52">
        <f>L84+L85+L86</f>
        <v>4717.7121340051481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20443.419247355643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7.75" customHeight="1" thickBot="1">
      <c r="B29" s="71" t="s">
        <v>943</v>
      </c>
      <c r="C29" s="833" t="s">
        <v>944</v>
      </c>
      <c r="D29" s="834"/>
      <c r="E29" s="834"/>
      <c r="F29" s="834"/>
      <c r="G29" s="834"/>
      <c r="H29" s="834"/>
      <c r="I29" s="834"/>
      <c r="J29" s="72"/>
      <c r="K29" s="342" t="s">
        <v>2215</v>
      </c>
      <c r="L29" s="835" t="s">
        <v>945</v>
      </c>
      <c r="M29" s="836"/>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5" t="s">
        <v>944</v>
      </c>
      <c r="C34" s="806"/>
      <c r="D34" s="806"/>
      <c r="E34" s="806"/>
      <c r="F34" s="806"/>
      <c r="G34" s="806"/>
      <c r="H34" s="807"/>
      <c r="I34" s="808" t="s">
        <v>948</v>
      </c>
      <c r="J34" s="809"/>
      <c r="K34" s="69" t="s">
        <v>949</v>
      </c>
      <c r="L34" s="810" t="s">
        <v>950</v>
      </c>
      <c r="M34" s="807"/>
      <c r="N34" s="70" t="s">
        <v>951</v>
      </c>
    </row>
    <row r="35" spans="1:14">
      <c r="A35" s="113" t="s">
        <v>263</v>
      </c>
      <c r="B35" s="837" t="str">
        <f>VLOOKUP(A35,EQUIPOS!A6:D154,3,FALSE)</f>
        <v xml:space="preserve">Motobomba 4 pulgadas
</v>
      </c>
      <c r="C35" s="838"/>
      <c r="D35" s="838"/>
      <c r="E35" s="838"/>
      <c r="F35" s="838"/>
      <c r="G35" s="838"/>
      <c r="H35" s="839"/>
      <c r="I35" s="267"/>
      <c r="J35" s="268"/>
      <c r="K35" s="269">
        <f>VLOOKUP(A35,EQUIPOS!A6:D163,4,FALSE)</f>
        <v>10499.768673046896</v>
      </c>
      <c r="L35" s="270"/>
      <c r="M35" s="336">
        <v>21</v>
      </c>
      <c r="N35" s="272">
        <f>K35/M35</f>
        <v>499.98898443080458</v>
      </c>
    </row>
    <row r="36" spans="1:14">
      <c r="A36" s="113" t="s">
        <v>129</v>
      </c>
      <c r="B36" s="837" t="str">
        <f>VLOOKUP(A36,EQUIPOS!A7:D154,3,FALSE)</f>
        <v xml:space="preserve">Buldozer, Potencia al volante de 140 HP, motor de 2200 RPM, longitud de hoja 4,80m. </v>
      </c>
      <c r="C36" s="838"/>
      <c r="D36" s="838"/>
      <c r="E36" s="838"/>
      <c r="F36" s="838"/>
      <c r="G36" s="838"/>
      <c r="H36" s="839"/>
      <c r="I36" s="421"/>
      <c r="J36" s="422"/>
      <c r="K36" s="269">
        <f>VLOOKUP(A36,EQUIPOS!A7:D164,4,FALSE)</f>
        <v>152854.78645395249</v>
      </c>
      <c r="L36" s="335"/>
      <c r="M36" s="336">
        <v>100</v>
      </c>
      <c r="N36" s="272">
        <f>K36/M36</f>
        <v>1528.5478645395249</v>
      </c>
    </row>
    <row r="37" spans="1:14">
      <c r="A37" s="113" t="s">
        <v>312</v>
      </c>
      <c r="B37" s="837" t="str">
        <f>VLOOKUP(A37,EQUIPOS!A8:D154,3,FALSE)</f>
        <v>Retroexcavadora sobre oruga, potencia 138 HP, balde de 1,5 m3.</v>
      </c>
      <c r="C37" s="838"/>
      <c r="D37" s="838"/>
      <c r="E37" s="838"/>
      <c r="F37" s="838"/>
      <c r="G37" s="838"/>
      <c r="H37" s="839"/>
      <c r="I37" s="328"/>
      <c r="J37" s="330"/>
      <c r="K37" s="269">
        <f>VLOOKUP(A37,EQUIPOS!A8:D165,4,FALSE)</f>
        <v>196527.58258365319</v>
      </c>
      <c r="L37" s="423"/>
      <c r="M37" s="424">
        <v>21</v>
      </c>
      <c r="N37" s="272">
        <f>K37/M37</f>
        <v>9358.4563135072949</v>
      </c>
    </row>
    <row r="38" spans="1:14">
      <c r="B38" s="837"/>
      <c r="C38" s="838"/>
      <c r="D38" s="838"/>
      <c r="E38" s="838"/>
      <c r="F38" s="838"/>
      <c r="G38" s="838"/>
      <c r="H38" s="839"/>
      <c r="I38" s="36"/>
      <c r="J38" s="37"/>
      <c r="K38" s="269"/>
      <c r="L38" s="276"/>
      <c r="M38" s="336"/>
      <c r="N38" s="272"/>
    </row>
    <row r="39" spans="1:14">
      <c r="B39" s="320"/>
      <c r="C39" s="321"/>
      <c r="D39" s="321"/>
      <c r="E39" s="321"/>
      <c r="F39" s="323"/>
      <c r="G39" s="323"/>
      <c r="H39" s="125"/>
      <c r="I39" s="36"/>
      <c r="J39" s="37"/>
      <c r="K39" s="269"/>
      <c r="L39" s="276"/>
      <c r="M39" s="277"/>
      <c r="N39" s="273"/>
    </row>
    <row r="40" spans="1:14">
      <c r="B40" s="844" t="s">
        <v>952</v>
      </c>
      <c r="C40" s="845"/>
      <c r="D40" s="845"/>
      <c r="E40" s="38"/>
      <c r="F40" s="39"/>
      <c r="G40" s="39"/>
      <c r="H40" s="40"/>
      <c r="I40" s="36"/>
      <c r="J40" s="37"/>
      <c r="K40" s="279"/>
      <c r="L40" s="276"/>
      <c r="M40" s="401">
        <v>0.01</v>
      </c>
      <c r="N40" s="344">
        <f>N76*M40</f>
        <v>13.801621048476665</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SUM(N35:N41)</f>
        <v>11400.7947835261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4720.0112400370681</v>
      </c>
      <c r="N47" s="272">
        <f>K47*M47</f>
        <v>6136.0146120481886</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6136.0146120481886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1238.2250870159367</v>
      </c>
      <c r="M59" s="829"/>
      <c r="N59" s="287">
        <f>K59*L59</f>
        <v>1609.6926131207176</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1609.6926131207176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1380.1621048476666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20526.664113542673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4105.3328227085349</v>
      </c>
      <c r="M83" s="859"/>
      <c r="N83" s="51"/>
    </row>
    <row r="84" spans="1:14">
      <c r="B84" s="89" t="s">
        <v>973</v>
      </c>
      <c r="C84" s="90"/>
      <c r="D84" s="90"/>
      <c r="E84" s="90"/>
      <c r="F84" s="90"/>
      <c r="G84" s="90"/>
      <c r="H84" s="90"/>
      <c r="I84" s="87"/>
      <c r="J84" s="88"/>
      <c r="K84" s="304">
        <v>0.05</v>
      </c>
      <c r="L84" s="858">
        <f>N78*K84</f>
        <v>1026.3332056771337</v>
      </c>
      <c r="M84" s="859"/>
      <c r="N84" s="51"/>
    </row>
    <row r="85" spans="1:14" ht="15.75" thickBot="1">
      <c r="B85" s="91" t="s">
        <v>974</v>
      </c>
      <c r="C85" s="92"/>
      <c r="D85" s="92"/>
      <c r="E85" s="92"/>
      <c r="F85" s="92"/>
      <c r="G85" s="92"/>
      <c r="H85" s="92"/>
      <c r="I85" s="93"/>
      <c r="J85" s="94"/>
      <c r="K85" s="305">
        <v>0.05</v>
      </c>
      <c r="L85" s="860">
        <f>N78*K85</f>
        <v>1026.3332056771337</v>
      </c>
      <c r="M85" s="861"/>
      <c r="N85" s="51"/>
    </row>
    <row r="86" spans="1:14" ht="15.75" thickBot="1">
      <c r="B86" s="824" t="s">
        <v>953</v>
      </c>
      <c r="C86" s="825"/>
      <c r="D86" s="825"/>
      <c r="E86" s="825"/>
      <c r="F86" s="825"/>
      <c r="G86" s="825"/>
      <c r="H86" s="825"/>
      <c r="I86" s="825"/>
      <c r="J86" s="825"/>
      <c r="K86" s="825"/>
      <c r="L86" s="825"/>
      <c r="M86" s="826"/>
      <c r="N86" s="52">
        <f>L83+L84+L85</f>
        <v>6157.9992340628032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26684.663347605478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13429.384809882971</v>
      </c>
      <c r="L36" s="270"/>
      <c r="M36" s="336">
        <v>2.5</v>
      </c>
      <c r="N36" s="272">
        <f>K36/M36</f>
        <v>5371.7539239531889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469.42871250000002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5841.1826364531889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26635.841963755858</v>
      </c>
      <c r="N48" s="272">
        <f>K48*M48</f>
        <v>34626.59455288262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49.847075675028812</v>
      </c>
      <c r="N49" s="272">
        <f>K49*M49</f>
        <v>1495.4122702508644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36122.006823133481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1238.2250870159367</v>
      </c>
      <c r="M60" s="829"/>
      <c r="N60" s="287">
        <f>K60*L60</f>
        <v>1609.6926131207176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1609.6926131207176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52961.456322707381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10592.291264541476</v>
      </c>
      <c r="M84" s="859"/>
      <c r="N84" s="51"/>
    </row>
    <row r="85" spans="1:14">
      <c r="B85" s="89" t="s">
        <v>973</v>
      </c>
      <c r="C85" s="90"/>
      <c r="D85" s="90"/>
      <c r="E85" s="90"/>
      <c r="F85" s="90"/>
      <c r="G85" s="90"/>
      <c r="H85" s="90"/>
      <c r="I85" s="87"/>
      <c r="J85" s="88"/>
      <c r="K85" s="304">
        <v>0.05</v>
      </c>
      <c r="L85" s="858">
        <f>N79*K85</f>
        <v>2648.0728161353691</v>
      </c>
      <c r="M85" s="859"/>
      <c r="N85" s="51"/>
    </row>
    <row r="86" spans="1:14" ht="15.75" thickBot="1">
      <c r="B86" s="91" t="s">
        <v>974</v>
      </c>
      <c r="C86" s="92"/>
      <c r="D86" s="92"/>
      <c r="E86" s="92"/>
      <c r="F86" s="92"/>
      <c r="G86" s="92"/>
      <c r="H86" s="92"/>
      <c r="I86" s="93"/>
      <c r="J86" s="94"/>
      <c r="K86" s="305">
        <v>0.05</v>
      </c>
      <c r="L86" s="860">
        <f>N79*K86</f>
        <v>2648.0728161353691</v>
      </c>
      <c r="M86" s="861"/>
      <c r="N86" s="51"/>
    </row>
    <row r="87" spans="1:14" ht="15.75" thickBot="1">
      <c r="B87" s="824" t="s">
        <v>953</v>
      </c>
      <c r="C87" s="825"/>
      <c r="D87" s="825"/>
      <c r="E87" s="825"/>
      <c r="F87" s="825"/>
      <c r="G87" s="825"/>
      <c r="H87" s="825"/>
      <c r="I87" s="825"/>
      <c r="J87" s="825"/>
      <c r="K87" s="825"/>
      <c r="L87" s="825"/>
      <c r="M87" s="826"/>
      <c r="N87" s="52">
        <f>L84+L85+L86</f>
        <v>15888.436896812214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68849.893219519596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13429.384809882971</v>
      </c>
      <c r="L36" s="270"/>
      <c r="M36" s="336">
        <v>2.5</v>
      </c>
      <c r="N36" s="272">
        <f>K36/M36</f>
        <v>5371.7539239531889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469.42871250000002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5841.1826364531889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26635.841963755858</v>
      </c>
      <c r="N48" s="272">
        <f>K48*M48</f>
        <v>34626.59455288262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49.847075675028812</v>
      </c>
      <c r="N49" s="272">
        <f>K49*M49</f>
        <v>1495.4122702508644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36122.006823133481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1238.2250870159367</v>
      </c>
      <c r="M60" s="829"/>
      <c r="N60" s="287">
        <f>K60*L60</f>
        <v>1609.6926131207176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45"/>
    </row>
    <row r="66" spans="1:15" ht="15.75" thickBot="1">
      <c r="B66" s="830" t="s">
        <v>953</v>
      </c>
      <c r="C66" s="831"/>
      <c r="D66" s="831"/>
      <c r="E66" s="831"/>
      <c r="F66" s="831"/>
      <c r="G66" s="831"/>
      <c r="H66" s="831"/>
      <c r="I66" s="831"/>
      <c r="J66" s="831"/>
      <c r="K66" s="831"/>
      <c r="L66" s="831"/>
      <c r="M66" s="832"/>
      <c r="N66" s="104">
        <f>N60+N61+N62+N63+N64</f>
        <v>1609.6926131207176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52961.456322707381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10592.291264541476</v>
      </c>
      <c r="M84" s="859"/>
      <c r="N84" s="51"/>
    </row>
    <row r="85" spans="1:14">
      <c r="B85" s="89" t="s">
        <v>973</v>
      </c>
      <c r="C85" s="90"/>
      <c r="D85" s="90"/>
      <c r="E85" s="90"/>
      <c r="F85" s="90"/>
      <c r="G85" s="90"/>
      <c r="H85" s="90"/>
      <c r="I85" s="87"/>
      <c r="J85" s="88"/>
      <c r="K85" s="304">
        <v>0.05</v>
      </c>
      <c r="L85" s="858">
        <f>N79*K85</f>
        <v>2648.0728161353691</v>
      </c>
      <c r="M85" s="859"/>
      <c r="N85" s="51"/>
    </row>
    <row r="86" spans="1:14" ht="15.75" thickBot="1">
      <c r="B86" s="91" t="s">
        <v>974</v>
      </c>
      <c r="C86" s="92"/>
      <c r="D86" s="92"/>
      <c r="E86" s="92"/>
      <c r="F86" s="92"/>
      <c r="G86" s="92"/>
      <c r="H86" s="92"/>
      <c r="I86" s="93"/>
      <c r="J86" s="94"/>
      <c r="K86" s="305">
        <v>0.05</v>
      </c>
      <c r="L86" s="860">
        <f>N79*K86</f>
        <v>2648.0728161353691</v>
      </c>
      <c r="M86" s="861"/>
      <c r="N86" s="51"/>
    </row>
    <row r="87" spans="1:14" ht="15.75" thickBot="1">
      <c r="B87" s="824" t="s">
        <v>953</v>
      </c>
      <c r="C87" s="825"/>
      <c r="D87" s="825"/>
      <c r="E87" s="825"/>
      <c r="F87" s="825"/>
      <c r="G87" s="825"/>
      <c r="H87" s="825"/>
      <c r="I87" s="825"/>
      <c r="J87" s="825"/>
      <c r="K87" s="825"/>
      <c r="L87" s="825"/>
      <c r="M87" s="826"/>
      <c r="N87" s="52">
        <f>L84+L85+L86</f>
        <v>15888.436896812214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68849.893219519596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13429.384809882971</v>
      </c>
      <c r="L36" s="270"/>
      <c r="M36" s="336">
        <v>2.5</v>
      </c>
      <c r="N36" s="272">
        <f>K36/M36</f>
        <v>5371.7539239531889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469.42871250000002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5841.1826364531889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49466.563646975163</v>
      </c>
      <c r="N48" s="272">
        <f>K48*M48</f>
        <v>64306.532741067713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49.847075675028812</v>
      </c>
      <c r="N49" s="272">
        <f>K49*M49</f>
        <v>1495.4122702508644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65801.945011318574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1238.2250870159367</v>
      </c>
      <c r="M60" s="829"/>
      <c r="N60" s="287">
        <f>K60*L60</f>
        <v>1609.6926131207176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1609.6926131207176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82641.394510892482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16528.278902178496</v>
      </c>
      <c r="M84" s="859"/>
      <c r="N84" s="51"/>
    </row>
    <row r="85" spans="1:14">
      <c r="B85" s="89" t="s">
        <v>973</v>
      </c>
      <c r="C85" s="90"/>
      <c r="D85" s="90"/>
      <c r="E85" s="90"/>
      <c r="F85" s="90"/>
      <c r="G85" s="90"/>
      <c r="H85" s="90"/>
      <c r="I85" s="87"/>
      <c r="J85" s="88"/>
      <c r="K85" s="304">
        <v>0.05</v>
      </c>
      <c r="L85" s="858">
        <f>N79*K85</f>
        <v>4132.0697255446239</v>
      </c>
      <c r="M85" s="859"/>
      <c r="N85" s="51"/>
    </row>
    <row r="86" spans="1:14" ht="15.75" thickBot="1">
      <c r="B86" s="91" t="s">
        <v>974</v>
      </c>
      <c r="C86" s="92"/>
      <c r="D86" s="92"/>
      <c r="E86" s="92"/>
      <c r="F86" s="92"/>
      <c r="G86" s="92"/>
      <c r="H86" s="92"/>
      <c r="I86" s="93"/>
      <c r="J86" s="94"/>
      <c r="K86" s="305">
        <v>0.05</v>
      </c>
      <c r="L86" s="860">
        <f>N79*K86</f>
        <v>4132.0697255446239</v>
      </c>
      <c r="M86" s="861"/>
      <c r="N86" s="51"/>
    </row>
    <row r="87" spans="1:14" ht="15.75" thickBot="1">
      <c r="B87" s="824" t="s">
        <v>953</v>
      </c>
      <c r="C87" s="825"/>
      <c r="D87" s="825"/>
      <c r="E87" s="825"/>
      <c r="F87" s="825"/>
      <c r="G87" s="825"/>
      <c r="H87" s="825"/>
      <c r="I87" s="825"/>
      <c r="J87" s="825"/>
      <c r="K87" s="825"/>
      <c r="L87" s="825"/>
      <c r="M87" s="826"/>
      <c r="N87" s="52">
        <f>L84+L85+L86</f>
        <v>24792.418353267745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107433.81286416022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13429.384809882971</v>
      </c>
      <c r="L36" s="270"/>
      <c r="M36" s="336">
        <v>2.5</v>
      </c>
      <c r="N36" s="272">
        <f>K36/M36</f>
        <v>5371.7539239531889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469.42871250000002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5841.1826364531889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62784.48462885309</v>
      </c>
      <c r="N48" s="272">
        <f>K48*M48</f>
        <v>81619.830017509026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49.847075675028812</v>
      </c>
      <c r="N49" s="272">
        <f>K49*M49</f>
        <v>1495.4122702508644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83115.242287759887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1238.2250870159367</v>
      </c>
      <c r="M60" s="829"/>
      <c r="N60" s="287">
        <f>K60*L60</f>
        <v>1609.6926131207176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1609.6926131207176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99954.691787333795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19990.938357466759</v>
      </c>
      <c r="M84" s="859"/>
      <c r="N84" s="51"/>
    </row>
    <row r="85" spans="1:14">
      <c r="B85" s="89" t="s">
        <v>973</v>
      </c>
      <c r="C85" s="90"/>
      <c r="D85" s="90"/>
      <c r="E85" s="90"/>
      <c r="F85" s="90"/>
      <c r="G85" s="90"/>
      <c r="H85" s="90"/>
      <c r="I85" s="87"/>
      <c r="J85" s="88"/>
      <c r="K85" s="304">
        <v>0.05</v>
      </c>
      <c r="L85" s="858">
        <f>N79*K85</f>
        <v>4997.7345893666898</v>
      </c>
      <c r="M85" s="859"/>
      <c r="N85" s="51"/>
    </row>
    <row r="86" spans="1:14" ht="15.75" thickBot="1">
      <c r="B86" s="91" t="s">
        <v>974</v>
      </c>
      <c r="C86" s="92"/>
      <c r="D86" s="92"/>
      <c r="E86" s="92"/>
      <c r="F86" s="92"/>
      <c r="G86" s="92"/>
      <c r="H86" s="92"/>
      <c r="I86" s="93"/>
      <c r="J86" s="94"/>
      <c r="K86" s="305">
        <v>0.05</v>
      </c>
      <c r="L86" s="860">
        <f>N79*K86</f>
        <v>4997.7345893666898</v>
      </c>
      <c r="M86" s="861"/>
      <c r="N86" s="51"/>
    </row>
    <row r="87" spans="1:14" ht="15.75" thickBot="1">
      <c r="B87" s="824" t="s">
        <v>953</v>
      </c>
      <c r="C87" s="825"/>
      <c r="D87" s="825"/>
      <c r="E87" s="825"/>
      <c r="F87" s="825"/>
      <c r="G87" s="825"/>
      <c r="H87" s="825"/>
      <c r="I87" s="825"/>
      <c r="J87" s="825"/>
      <c r="K87" s="825"/>
      <c r="L87" s="825"/>
      <c r="M87" s="826"/>
      <c r="N87" s="52">
        <f>L84+L85+L86</f>
        <v>29986.407536200139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129941.09932353394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469.42871250000002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34246.082524828962</v>
      </c>
      <c r="N48" s="272">
        <f>K48*M48</f>
        <v>44519.907282277651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44519.907282277651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1238.2250870159367</v>
      </c>
      <c r="M60" s="829"/>
      <c r="N60" s="287">
        <f>K60*L60</f>
        <v>1609.6926131207176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1609.6926131207176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55987.602857898361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11197.520571579673</v>
      </c>
      <c r="M84" s="859"/>
      <c r="N84" s="51"/>
    </row>
    <row r="85" spans="1:14">
      <c r="B85" s="89" t="s">
        <v>973</v>
      </c>
      <c r="C85" s="90"/>
      <c r="D85" s="90"/>
      <c r="E85" s="90"/>
      <c r="F85" s="90"/>
      <c r="G85" s="90"/>
      <c r="H85" s="90"/>
      <c r="I85" s="87"/>
      <c r="J85" s="88"/>
      <c r="K85" s="304">
        <v>0.05</v>
      </c>
      <c r="L85" s="858">
        <f>N79*K85</f>
        <v>2799.3801428949182</v>
      </c>
      <c r="M85" s="859"/>
      <c r="N85" s="51"/>
    </row>
    <row r="86" spans="1:14" ht="15.75" thickBot="1">
      <c r="B86" s="91" t="s">
        <v>974</v>
      </c>
      <c r="C86" s="92"/>
      <c r="D86" s="92"/>
      <c r="E86" s="92"/>
      <c r="F86" s="92"/>
      <c r="G86" s="92"/>
      <c r="H86" s="92"/>
      <c r="I86" s="93"/>
      <c r="J86" s="94"/>
      <c r="K86" s="305">
        <v>0.05</v>
      </c>
      <c r="L86" s="860">
        <f>N79*K86</f>
        <v>2799.3801428949182</v>
      </c>
      <c r="M86" s="861"/>
      <c r="N86" s="51"/>
    </row>
    <row r="87" spans="1:14" ht="15.75" thickBot="1">
      <c r="B87" s="824" t="s">
        <v>953</v>
      </c>
      <c r="C87" s="825"/>
      <c r="D87" s="825"/>
      <c r="E87" s="825"/>
      <c r="F87" s="825"/>
      <c r="G87" s="825"/>
      <c r="H87" s="825"/>
      <c r="I87" s="825"/>
      <c r="J87" s="825"/>
      <c r="K87" s="825"/>
      <c r="L87" s="825"/>
      <c r="M87" s="826"/>
      <c r="N87" s="52">
        <f>L84+L85+L86</f>
        <v>16796.280857369511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72783.883715267875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469.42871250000002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62023.460572745775</v>
      </c>
      <c r="N48" s="272">
        <f>K48*M48</f>
        <v>80630.498744569515</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80630.498744569515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1238.2250870159367</v>
      </c>
      <c r="M60" s="829"/>
      <c r="N60" s="287">
        <f>K60*L60</f>
        <v>1609.6926131207176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1609.6926131207176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9388.5742499999997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92098.194320190232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18419.638864038046</v>
      </c>
      <c r="M84" s="859"/>
      <c r="N84" s="51"/>
    </row>
    <row r="85" spans="1:14">
      <c r="B85" s="89" t="s">
        <v>973</v>
      </c>
      <c r="C85" s="90"/>
      <c r="D85" s="90"/>
      <c r="E85" s="90"/>
      <c r="F85" s="90"/>
      <c r="G85" s="90"/>
      <c r="H85" s="90"/>
      <c r="I85" s="87"/>
      <c r="J85" s="88"/>
      <c r="K85" s="304">
        <v>0.05</v>
      </c>
      <c r="L85" s="858">
        <f>N79*K85</f>
        <v>4604.9097160095116</v>
      </c>
      <c r="M85" s="859"/>
      <c r="N85" s="51"/>
    </row>
    <row r="86" spans="1:14" ht="15.75" thickBot="1">
      <c r="B86" s="91" t="s">
        <v>974</v>
      </c>
      <c r="C86" s="92"/>
      <c r="D86" s="92"/>
      <c r="E86" s="92"/>
      <c r="F86" s="92"/>
      <c r="G86" s="92"/>
      <c r="H86" s="92"/>
      <c r="I86" s="93"/>
      <c r="J86" s="94"/>
      <c r="K86" s="305">
        <v>0.05</v>
      </c>
      <c r="L86" s="860">
        <f>N79*K86</f>
        <v>4604.9097160095116</v>
      </c>
      <c r="M86" s="861"/>
      <c r="N86" s="51"/>
    </row>
    <row r="87" spans="1:14" ht="15.75" thickBot="1">
      <c r="B87" s="824" t="s">
        <v>953</v>
      </c>
      <c r="C87" s="825"/>
      <c r="D87" s="825"/>
      <c r="E87" s="825"/>
      <c r="F87" s="825"/>
      <c r="G87" s="825"/>
      <c r="H87" s="825"/>
      <c r="I87" s="825"/>
      <c r="J87" s="825"/>
      <c r="K87" s="825"/>
      <c r="L87" s="825"/>
      <c r="M87" s="826"/>
      <c r="N87" s="52">
        <f>L84+L85+L86</f>
        <v>27629.45829605707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119727.6526162473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312.95247499999999</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58598.852320262886</v>
      </c>
      <c r="N48" s="272">
        <f>K48*M48</f>
        <v>76178.508016341759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76178.508016341759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1238.2250870159367</v>
      </c>
      <c r="M60" s="829"/>
      <c r="N60" s="287">
        <f>K60*L60</f>
        <v>1609.6926131207176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1609.6926131207176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6259.0494999999992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84360.202604462465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16872.040520892493</v>
      </c>
      <c r="M84" s="859"/>
      <c r="N84" s="51"/>
    </row>
    <row r="85" spans="1:14">
      <c r="B85" s="89" t="s">
        <v>973</v>
      </c>
      <c r="C85" s="90"/>
      <c r="D85" s="90"/>
      <c r="E85" s="90"/>
      <c r="F85" s="90"/>
      <c r="G85" s="90"/>
      <c r="H85" s="90"/>
      <c r="I85" s="87"/>
      <c r="J85" s="88"/>
      <c r="K85" s="304">
        <v>0.05</v>
      </c>
      <c r="L85" s="858">
        <f>N79*K85</f>
        <v>4218.0101302231233</v>
      </c>
      <c r="M85" s="859"/>
      <c r="N85" s="51"/>
    </row>
    <row r="86" spans="1:14" ht="15.75" thickBot="1">
      <c r="B86" s="91" t="s">
        <v>974</v>
      </c>
      <c r="C86" s="92"/>
      <c r="D86" s="92"/>
      <c r="E86" s="92"/>
      <c r="F86" s="92"/>
      <c r="G86" s="92"/>
      <c r="H86" s="92"/>
      <c r="I86" s="93"/>
      <c r="J86" s="94"/>
      <c r="K86" s="305">
        <v>0.05</v>
      </c>
      <c r="L86" s="860">
        <f>N79*K86</f>
        <v>4218.0101302231233</v>
      </c>
      <c r="M86" s="861"/>
      <c r="N86" s="51"/>
    </row>
    <row r="87" spans="1:14" ht="15.75" thickBot="1">
      <c r="B87" s="824" t="s">
        <v>953</v>
      </c>
      <c r="C87" s="825"/>
      <c r="D87" s="825"/>
      <c r="E87" s="825"/>
      <c r="F87" s="825"/>
      <c r="G87" s="825"/>
      <c r="H87" s="825"/>
      <c r="I87" s="825"/>
      <c r="J87" s="825"/>
      <c r="K87" s="825"/>
      <c r="L87" s="825"/>
      <c r="M87" s="826"/>
      <c r="N87" s="52">
        <f>L84+L85+L86</f>
        <v>25308.06078133874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109668.2633858012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4809.4978838970092</v>
      </c>
      <c r="L36" s="270"/>
      <c r="M36" s="271">
        <v>2</v>
      </c>
      <c r="N36" s="272">
        <f>K36/M36</f>
        <v>2404.7489419485046</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611419.14581580996</v>
      </c>
      <c r="L37" s="335"/>
      <c r="M37" s="336">
        <v>4</v>
      </c>
      <c r="N37" s="272">
        <f>K37/M37</f>
        <v>152854.78645395249</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7753.7052454071654</v>
      </c>
      <c r="L38" s="423"/>
      <c r="M38" s="424">
        <v>2</v>
      </c>
      <c r="N38" s="272">
        <f>K38/M38</f>
        <v>3876.8526227035827</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1381.7853224957469</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160518.17334110031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3607.2540259486505</v>
      </c>
      <c r="N47" s="272">
        <f>K47*M47</f>
        <v>42836.935985748394</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6096.5637134756626</v>
      </c>
      <c r="N48" s="272">
        <f>K48*M48</f>
        <v>3048.2818567378313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5281.2449568014472</v>
      </c>
      <c r="N49" s="272">
        <f>K49*M49</f>
        <v>2640.6224784007236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485052.38059300405</v>
      </c>
      <c r="N50" s="272">
        <f>K50*M50</f>
        <v>64001.153810043324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112526.99413093028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40.079368940861769</v>
      </c>
      <c r="M59" s="829"/>
      <c r="N59" s="287">
        <f>K59*L59</f>
        <v>2.0039684470430887</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2.0039684470430887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13817.853224957467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286865.02466543514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57373.004933087032</v>
      </c>
      <c r="M83" s="859"/>
      <c r="N83" s="51"/>
    </row>
    <row r="84" spans="1:14">
      <c r="B84" s="89" t="s">
        <v>973</v>
      </c>
      <c r="C84" s="90"/>
      <c r="D84" s="90"/>
      <c r="E84" s="90"/>
      <c r="F84" s="90"/>
      <c r="G84" s="90"/>
      <c r="H84" s="90"/>
      <c r="I84" s="87"/>
      <c r="J84" s="88"/>
      <c r="K84" s="304">
        <v>0.05</v>
      </c>
      <c r="L84" s="858">
        <f>N78*K84</f>
        <v>14343.251233271758</v>
      </c>
      <c r="M84" s="859"/>
      <c r="N84" s="51"/>
    </row>
    <row r="85" spans="1:14" ht="15.75" thickBot="1">
      <c r="B85" s="91" t="s">
        <v>974</v>
      </c>
      <c r="C85" s="92"/>
      <c r="D85" s="92"/>
      <c r="E85" s="92"/>
      <c r="F85" s="92"/>
      <c r="G85" s="92"/>
      <c r="H85" s="92"/>
      <c r="I85" s="93"/>
      <c r="J85" s="94"/>
      <c r="K85" s="305">
        <v>0.05</v>
      </c>
      <c r="L85" s="860">
        <f>N78*K85</f>
        <v>14343.251233271758</v>
      </c>
      <c r="M85" s="861"/>
      <c r="N85" s="51"/>
    </row>
    <row r="86" spans="1:14" ht="15.75" thickBot="1">
      <c r="B86" s="824" t="s">
        <v>953</v>
      </c>
      <c r="C86" s="825"/>
      <c r="D86" s="825"/>
      <c r="E86" s="825"/>
      <c r="F86" s="825"/>
      <c r="G86" s="825"/>
      <c r="H86" s="825"/>
      <c r="I86" s="825"/>
      <c r="J86" s="825"/>
      <c r="K86" s="825"/>
      <c r="L86" s="825"/>
      <c r="M86" s="826"/>
      <c r="N86" s="52">
        <f>L83+L84+L85</f>
        <v>86059.507399630544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372924.53206506569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4809.4978838970092</v>
      </c>
      <c r="L36" s="270"/>
      <c r="M36" s="271">
        <v>2</v>
      </c>
      <c r="N36" s="272">
        <f>K36/M36</f>
        <v>2404.7489419485046</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611419.14581580996</v>
      </c>
      <c r="L37" s="335"/>
      <c r="M37" s="336">
        <v>4</v>
      </c>
      <c r="N37" s="272">
        <f>K37/M37</f>
        <v>152854.78645395249</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7753.7052454071654</v>
      </c>
      <c r="L38" s="423"/>
      <c r="M38" s="424">
        <v>2</v>
      </c>
      <c r="N38" s="272">
        <f>K38/M38</f>
        <v>3876.8526227035827</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1381.7853224957469</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160518.17334110031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3607.2540259486505</v>
      </c>
      <c r="N47" s="272">
        <f>K47*M47</f>
        <v>42836.935985748394</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6096.5637134756626</v>
      </c>
      <c r="N48" s="272">
        <f>K48*M48</f>
        <v>3048.2818567378313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5281.2449568014472</v>
      </c>
      <c r="N49" s="272">
        <f>K49*M49</f>
        <v>2640.6224784007236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485052.38059300405</v>
      </c>
      <c r="N50" s="272">
        <f>K50*M50</f>
        <v>64001.153810043324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112526.99413093028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40.079368940861769</v>
      </c>
      <c r="M59" s="829"/>
      <c r="N59" s="287">
        <f>K59*L59</f>
        <v>2.0039684470430887</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2.0039684470430887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13817.853224957467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286865.02466543514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57373.004933087032</v>
      </c>
      <c r="M83" s="859"/>
      <c r="N83" s="51"/>
    </row>
    <row r="84" spans="1:14">
      <c r="B84" s="89" t="s">
        <v>973</v>
      </c>
      <c r="C84" s="90"/>
      <c r="D84" s="90"/>
      <c r="E84" s="90"/>
      <c r="F84" s="90"/>
      <c r="G84" s="90"/>
      <c r="H84" s="90"/>
      <c r="I84" s="87"/>
      <c r="J84" s="88"/>
      <c r="K84" s="304">
        <v>0.05</v>
      </c>
      <c r="L84" s="858">
        <f>N78*K84</f>
        <v>14343.251233271758</v>
      </c>
      <c r="M84" s="859"/>
      <c r="N84" s="51"/>
    </row>
    <row r="85" spans="1:14" ht="15.75" thickBot="1">
      <c r="B85" s="91" t="s">
        <v>974</v>
      </c>
      <c r="C85" s="92"/>
      <c r="D85" s="92"/>
      <c r="E85" s="92"/>
      <c r="F85" s="92"/>
      <c r="G85" s="92"/>
      <c r="H85" s="92"/>
      <c r="I85" s="93"/>
      <c r="J85" s="94"/>
      <c r="K85" s="305">
        <v>0.05</v>
      </c>
      <c r="L85" s="860">
        <f>N78*K85</f>
        <v>14343.251233271758</v>
      </c>
      <c r="M85" s="861"/>
      <c r="N85" s="51"/>
    </row>
    <row r="86" spans="1:14" ht="15.75" thickBot="1">
      <c r="B86" s="824" t="s">
        <v>953</v>
      </c>
      <c r="C86" s="825"/>
      <c r="D86" s="825"/>
      <c r="E86" s="825"/>
      <c r="F86" s="825"/>
      <c r="G86" s="825"/>
      <c r="H86" s="825"/>
      <c r="I86" s="825"/>
      <c r="J86" s="825"/>
      <c r="K86" s="825"/>
      <c r="L86" s="825"/>
      <c r="M86" s="826"/>
      <c r="N86" s="52">
        <f>L83+L84+L85</f>
        <v>86059.507399630544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372924.53206506569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1"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243</v>
      </c>
      <c r="B36" s="837" t="str">
        <f>VLOOKUP(A36,EQUIPOS!A6:D154,3,FALSE)</f>
        <v>Grúa 10 ton</v>
      </c>
      <c r="C36" s="838"/>
      <c r="D36" s="838"/>
      <c r="E36" s="838"/>
      <c r="F36" s="838"/>
      <c r="G36" s="838"/>
      <c r="H36" s="839"/>
      <c r="I36" s="267"/>
      <c r="J36" s="268"/>
      <c r="K36" s="269">
        <f>VLOOKUP(A36,EQUIPOS!A6:D163,4,FALSE)</f>
        <v>141936.58742152731</v>
      </c>
      <c r="L36" s="270"/>
      <c r="M36" s="271">
        <v>0.158</v>
      </c>
      <c r="N36" s="272">
        <f t="shared" ref="N36:N44" si="0">K36/M36</f>
        <v>898332.83178181842</v>
      </c>
    </row>
    <row r="37" spans="1:14">
      <c r="A37" s="113" t="s">
        <v>121</v>
      </c>
      <c r="B37" s="837" t="str">
        <f>VLOOKUP(A37,EQUIPOS!A7:D154,3,FALSE)</f>
        <v>Bomba eléctrica para accionar la celda</v>
      </c>
      <c r="C37" s="838"/>
      <c r="D37" s="838"/>
      <c r="E37" s="838"/>
      <c r="F37" s="838"/>
      <c r="G37" s="838"/>
      <c r="H37" s="839"/>
      <c r="I37" s="421"/>
      <c r="J37" s="422"/>
      <c r="K37" s="269">
        <f>VLOOKUP(A37,EQUIPOS!A7:D164,4,FALSE)</f>
        <v>70968.293710763654</v>
      </c>
      <c r="L37" s="335"/>
      <c r="M37" s="336">
        <v>0.158</v>
      </c>
      <c r="N37" s="272">
        <f t="shared" si="0"/>
        <v>449166.41589090921</v>
      </c>
    </row>
    <row r="38" spans="1:14">
      <c r="A38" s="113" t="s">
        <v>217</v>
      </c>
      <c r="B38" s="837" t="str">
        <f>VLOOKUP(A38,EQUIPOS!A8:D154,3,FALSE)</f>
        <v>Equipo de soldadura y de acetileno (incluye soldadura)</v>
      </c>
      <c r="C38" s="838"/>
      <c r="D38" s="838"/>
      <c r="E38" s="838"/>
      <c r="F38" s="838"/>
      <c r="G38" s="838"/>
      <c r="H38" s="839"/>
      <c r="I38" s="421"/>
      <c r="J38" s="422"/>
      <c r="K38" s="438">
        <f>VLOOKUP(A38,EQUIPOS!A8:D165,4,FALSE)</f>
        <v>24020.037871335393</v>
      </c>
      <c r="L38" s="335"/>
      <c r="M38" s="336">
        <v>0.158</v>
      </c>
      <c r="N38" s="272">
        <f t="shared" si="0"/>
        <v>152025.55614769235</v>
      </c>
    </row>
    <row r="39" spans="1:14">
      <c r="A39" s="113" t="s">
        <v>255</v>
      </c>
      <c r="B39" s="837" t="str">
        <f>VLOOKUP(A39,EQUIPOS!A9:D154,3,FALSE)</f>
        <v>Manómetro cable de acero para bajar la celda</v>
      </c>
      <c r="C39" s="838"/>
      <c r="D39" s="838"/>
      <c r="E39" s="838"/>
      <c r="F39" s="838"/>
      <c r="G39" s="838"/>
      <c r="H39" s="839"/>
      <c r="I39" s="421"/>
      <c r="J39" s="422"/>
      <c r="K39" s="438">
        <f>VLOOKUP(A39,EQUIPOS!A9:D166,4,FALSE)</f>
        <v>1327062.5919330285</v>
      </c>
      <c r="L39" s="335"/>
      <c r="M39" s="336">
        <v>0.158</v>
      </c>
      <c r="N39" s="272">
        <f t="shared" si="0"/>
        <v>8399130.3286900539</v>
      </c>
    </row>
    <row r="40" spans="1:14">
      <c r="A40" s="113" t="s">
        <v>1648</v>
      </c>
      <c r="B40" s="837" t="str">
        <f>VLOOKUP(A40,EQUIPOS!A10:D154,3,FALSE)</f>
        <v xml:space="preserve">Retroexcavadora sobre llantas 
</v>
      </c>
      <c r="C40" s="838"/>
      <c r="D40" s="838"/>
      <c r="E40" s="838"/>
      <c r="F40" s="838"/>
      <c r="G40" s="838"/>
      <c r="H40" s="839"/>
      <c r="I40" s="421"/>
      <c r="J40" s="422"/>
      <c r="K40" s="438">
        <f>VLOOKUP(A40,EQUIPOS!A10:D167,4,FALSE)</f>
        <v>98263.791291826594</v>
      </c>
      <c r="L40" s="335"/>
      <c r="M40" s="336">
        <v>0.158</v>
      </c>
      <c r="N40" s="272">
        <f t="shared" si="0"/>
        <v>621922.72969510499</v>
      </c>
    </row>
    <row r="41" spans="1:14">
      <c r="A41" s="113" t="s">
        <v>115</v>
      </c>
      <c r="B41" s="837" t="str">
        <f>VLOOKUP(A41,EQUIPOS!A6:D154,3,FALSE)</f>
        <v>Andamiaje para Aplicar la Carga (Equipos Sustituto de la Tara)</v>
      </c>
      <c r="C41" s="838"/>
      <c r="D41" s="838"/>
      <c r="E41" s="838"/>
      <c r="F41" s="838"/>
      <c r="G41" s="838"/>
      <c r="H41" s="839"/>
      <c r="I41" s="421"/>
      <c r="J41" s="422"/>
      <c r="K41" s="438">
        <f>VLOOKUP(A41,EQUIPOS!A6:D154,4,FALSE)</f>
        <v>49025.662834419585</v>
      </c>
      <c r="L41" s="335"/>
      <c r="M41" s="336">
        <v>0.158</v>
      </c>
      <c r="N41" s="272">
        <f t="shared" si="0"/>
        <v>310289.0052811366</v>
      </c>
    </row>
    <row r="42" spans="1:14">
      <c r="A42" s="113" t="s">
        <v>224</v>
      </c>
      <c r="B42" s="837" t="str">
        <f>VLOOKUP(A42,EQUIPOS!A12:D156,3,FALSE)</f>
        <v>Equipo de Medición (Deformimetros Eléctricos, Mecánicos, Celdas de Carga,  Etc.)</v>
      </c>
      <c r="C42" s="838"/>
      <c r="D42" s="838"/>
      <c r="E42" s="838"/>
      <c r="F42" s="838"/>
      <c r="G42" s="838"/>
      <c r="H42" s="839"/>
      <c r="I42" s="328"/>
      <c r="J42" s="330"/>
      <c r="K42" s="438">
        <f>VLOOKUP(A42,EQUIPOS!A12:D169,4,FALSE)</f>
        <v>159778.6862538319</v>
      </c>
      <c r="L42" s="423"/>
      <c r="M42" s="424">
        <v>0.158</v>
      </c>
      <c r="N42" s="272">
        <f t="shared" si="0"/>
        <v>1011257.5079356449</v>
      </c>
    </row>
    <row r="43" spans="1:14">
      <c r="A43" t="s">
        <v>335</v>
      </c>
      <c r="B43" s="837" t="str">
        <f>VLOOKUP(A43,EQUIPOS!A13:D157,3,FALSE)</f>
        <v>Tara (Recebo, Agua, Etc.)</v>
      </c>
      <c r="C43" s="838"/>
      <c r="D43" s="838"/>
      <c r="E43" s="838"/>
      <c r="F43" s="838"/>
      <c r="G43" s="838"/>
      <c r="H43" s="839"/>
      <c r="I43" s="36"/>
      <c r="J43" s="37"/>
      <c r="K43" s="438">
        <f>VLOOKUP(A43,EQUIPOS!A13:D170,4,FALSE)</f>
        <v>251862.83974043172</v>
      </c>
      <c r="L43" s="276"/>
      <c r="M43" s="277">
        <v>2.8000000000000001E-2</v>
      </c>
      <c r="N43" s="272">
        <f t="shared" si="0"/>
        <v>8995101.4193011336</v>
      </c>
    </row>
    <row r="44" spans="1:14">
      <c r="A44" t="s">
        <v>216</v>
      </c>
      <c r="B44" s="837" t="str">
        <f>VLOOKUP(A44,EQUIPOS!A14:D158,3,FALSE)</f>
        <v xml:space="preserve">Equipo de topografía Teodolito electrónico con abertura de anteojo de 42 mm. Aumento del anteojo: 30x.Distancia mínima de enfoque: 1.0 m. Precisión: 5´´. Compensador con rango de trabajo ±3´. </v>
      </c>
      <c r="C44" s="838"/>
      <c r="D44" s="838"/>
      <c r="E44" s="838"/>
      <c r="F44" s="838"/>
      <c r="G44" s="838"/>
      <c r="H44" s="839"/>
      <c r="I44" s="36"/>
      <c r="J44" s="37"/>
      <c r="K44" s="438">
        <f>VLOOKUP(A44,EQUIPOS!A14:D171,4,FALSE)</f>
        <v>21290.488113229098</v>
      </c>
      <c r="L44" s="276"/>
      <c r="M44" s="277">
        <v>0.158</v>
      </c>
      <c r="N44" s="273">
        <f t="shared" si="0"/>
        <v>134749.92476727278</v>
      </c>
    </row>
    <row r="45" spans="1:14">
      <c r="B45" s="844" t="s">
        <v>952</v>
      </c>
      <c r="C45" s="845"/>
      <c r="D45" s="845"/>
      <c r="E45" s="38"/>
      <c r="F45" s="39"/>
      <c r="G45" s="39"/>
      <c r="H45" s="40"/>
      <c r="I45" s="36"/>
      <c r="J45" s="37"/>
      <c r="K45" s="279"/>
      <c r="L45" s="276"/>
      <c r="M45" s="401">
        <v>0.02</v>
      </c>
      <c r="N45" s="344">
        <f>N79*M45</f>
        <v>8647.9318827683801</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20980623.651373539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16547090.294321019</v>
      </c>
      <c r="N52" s="272">
        <f t="shared" ref="N52:N58" si="1">K52*M52</f>
        <v>16547090.294321019</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17123.041262414481</v>
      </c>
      <c r="N53" s="272">
        <f t="shared" si="1"/>
        <v>513691.23787243443</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64250.620634540341</v>
      </c>
      <c r="N54" s="272">
        <f t="shared" si="1"/>
        <v>3855037.2380724205</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42191.880757665211</v>
      </c>
      <c r="N55" s="272">
        <f t="shared" si="1"/>
        <v>506302.56909198256</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1601063.2030154888</v>
      </c>
      <c r="N56" s="272">
        <f t="shared" si="1"/>
        <v>3202126.4060309776</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977906.00732722878</v>
      </c>
      <c r="N57" s="272">
        <f t="shared" si="1"/>
        <v>4889530.0366361439</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26635.841963755858</v>
      </c>
      <c r="N58" s="272">
        <f t="shared" si="1"/>
        <v>1864508.9374629101</v>
      </c>
    </row>
    <row r="59" spans="1:14" ht="15.75" thickBot="1">
      <c r="B59" s="824" t="s">
        <v>953</v>
      </c>
      <c r="C59" s="825"/>
      <c r="D59" s="825"/>
      <c r="E59" s="825"/>
      <c r="F59" s="825"/>
      <c r="G59" s="825"/>
      <c r="H59" s="825"/>
      <c r="I59" s="825"/>
      <c r="J59" s="825"/>
      <c r="K59" s="825"/>
      <c r="L59" s="825"/>
      <c r="M59" s="826"/>
      <c r="N59" s="394">
        <f>SUM(N52:N58)</f>
        <v>31378286.719487891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8">
        <f>VLOOKUP(A64,TRANSPORTE!A5:D117,4,FALSE)</f>
        <v>130817.27612229851</v>
      </c>
      <c r="M64" s="829"/>
      <c r="N64" s="287">
        <f>K64*L64</f>
        <v>6540.8638061149259</v>
      </c>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6540.8638061149259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SUM(N75:N78)</f>
        <v>432396.59413841902</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N47+N59+N70+N79</f>
        <v>52797847.828805961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10559569.565761194</v>
      </c>
      <c r="M86" s="859"/>
      <c r="N86" s="51"/>
    </row>
    <row r="87" spans="1:14">
      <c r="B87" s="89" t="s">
        <v>973</v>
      </c>
      <c r="C87" s="90"/>
      <c r="D87" s="90"/>
      <c r="E87" s="90"/>
      <c r="F87" s="90"/>
      <c r="G87" s="90"/>
      <c r="H87" s="90"/>
      <c r="I87" s="87"/>
      <c r="J87" s="88"/>
      <c r="K87" s="304">
        <v>0.05</v>
      </c>
      <c r="L87" s="858">
        <f>N81*K87</f>
        <v>2639892.3914402984</v>
      </c>
      <c r="M87" s="859"/>
      <c r="N87" s="51"/>
    </row>
    <row r="88" spans="1:14" ht="15.75" thickBot="1">
      <c r="B88" s="91" t="s">
        <v>974</v>
      </c>
      <c r="C88" s="92"/>
      <c r="D88" s="92"/>
      <c r="E88" s="92"/>
      <c r="F88" s="92"/>
      <c r="G88" s="92"/>
      <c r="H88" s="92"/>
      <c r="I88" s="93"/>
      <c r="J88" s="94"/>
      <c r="K88" s="305">
        <v>0.05</v>
      </c>
      <c r="L88" s="860">
        <f>N81*K88</f>
        <v>2639892.3914402984</v>
      </c>
      <c r="M88" s="861"/>
      <c r="N88" s="51"/>
    </row>
    <row r="89" spans="1:14" ht="15.75" thickBot="1">
      <c r="B89" s="824" t="s">
        <v>953</v>
      </c>
      <c r="C89" s="825"/>
      <c r="D89" s="825"/>
      <c r="E89" s="825"/>
      <c r="F89" s="825"/>
      <c r="G89" s="825"/>
      <c r="H89" s="825"/>
      <c r="I89" s="825"/>
      <c r="J89" s="825"/>
      <c r="K89" s="825"/>
      <c r="L89" s="825"/>
      <c r="M89" s="826"/>
      <c r="N89" s="52">
        <f>L86+L87+L88</f>
        <v>15839354.34864179</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68637202.177447751</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140</v>
      </c>
      <c r="B36" s="837" t="str">
        <f>VLOOKUP(A36,EQUIPOS!A6:D154,3,FALSE)</f>
        <v>Camisa para Pilote D=1.20m</v>
      </c>
      <c r="C36" s="838"/>
      <c r="D36" s="838"/>
      <c r="E36" s="838"/>
      <c r="F36" s="838"/>
      <c r="G36" s="838"/>
      <c r="H36" s="839"/>
      <c r="I36" s="267"/>
      <c r="J36" s="268"/>
      <c r="K36" s="269">
        <f>VLOOKUP(A36,EQUIPOS!A6:D163,4,FALSE)</f>
        <v>26984.529704671037</v>
      </c>
      <c r="L36" s="270"/>
      <c r="M36" s="271">
        <v>1</v>
      </c>
      <c r="N36" s="272">
        <f t="shared" ref="N36:N42" si="0">K36/M36</f>
        <v>26984.529704671037</v>
      </c>
    </row>
    <row r="37" spans="1:14">
      <c r="A37" s="113" t="s">
        <v>206</v>
      </c>
      <c r="B37" s="837" t="str">
        <f>VLOOKUP(A37,EQUIPOS!A7:D154,3,FALSE)</f>
        <v>Equipo de Soldadura</v>
      </c>
      <c r="C37" s="838"/>
      <c r="D37" s="838"/>
      <c r="E37" s="838"/>
      <c r="F37" s="838"/>
      <c r="G37" s="838"/>
      <c r="H37" s="839"/>
      <c r="I37" s="421"/>
      <c r="J37" s="422"/>
      <c r="K37" s="269">
        <f>VLOOKUP(A37,EQUIPOS!A7:D164,4,FALSE)</f>
        <v>7381.1346823430968</v>
      </c>
      <c r="L37" s="335"/>
      <c r="M37" s="336">
        <v>1</v>
      </c>
      <c r="N37" s="272">
        <f t="shared" si="0"/>
        <v>7381.1346823430968</v>
      </c>
    </row>
    <row r="38" spans="1:14">
      <c r="A38" s="113" t="s">
        <v>242</v>
      </c>
      <c r="B38" s="837" t="str">
        <f>VLOOKUP(A38,EQUIPOS!A8:D154,3,FALSE)</f>
        <v>Grúa con torre capacidad 1 ton en la punta.</v>
      </c>
      <c r="C38" s="838"/>
      <c r="D38" s="838"/>
      <c r="E38" s="838"/>
      <c r="F38" s="838"/>
      <c r="G38" s="838"/>
      <c r="H38" s="839"/>
      <c r="I38" s="421"/>
      <c r="J38" s="422"/>
      <c r="K38" s="438">
        <f>VLOOKUP(A38,EQUIPOS!A8:D165,4,FALSE)</f>
        <v>207445.78161607837</v>
      </c>
      <c r="L38" s="335"/>
      <c r="M38" s="336">
        <v>2.5</v>
      </c>
      <c r="N38" s="272">
        <f t="shared" si="0"/>
        <v>82978.312646431354</v>
      </c>
    </row>
    <row r="39" spans="1:14">
      <c r="A39" s="113" t="s">
        <v>267</v>
      </c>
      <c r="B39" s="837" t="str">
        <f>VLOOKUP(A39,EQUIPOS!A9:D154,3,FALSE)</f>
        <v>Motobomba de concreto</v>
      </c>
      <c r="C39" s="838"/>
      <c r="D39" s="838"/>
      <c r="E39" s="838"/>
      <c r="F39" s="838"/>
      <c r="G39" s="838"/>
      <c r="H39" s="839"/>
      <c r="I39" s="421"/>
      <c r="J39" s="422"/>
      <c r="K39" s="438">
        <f>VLOOKUP(A39,EQUIPOS!A9:D166,4,FALSE)</f>
        <v>88983.322114265204</v>
      </c>
      <c r="L39" s="335"/>
      <c r="M39" s="336">
        <v>2.5499800000000001</v>
      </c>
      <c r="N39" s="272">
        <f t="shared" si="0"/>
        <v>34895.694128685398</v>
      </c>
    </row>
    <row r="40" spans="1:14">
      <c r="A40" s="113" t="s">
        <v>277</v>
      </c>
      <c r="B40" s="837" t="str">
        <f>VLOOKUP(A40,EQUIPOS!A10:D154,3,FALSE)</f>
        <v>Pala auxiliar de piloteadora</v>
      </c>
      <c r="C40" s="838"/>
      <c r="D40" s="838"/>
      <c r="E40" s="838"/>
      <c r="F40" s="838"/>
      <c r="G40" s="838"/>
      <c r="H40" s="839"/>
      <c r="I40" s="421"/>
      <c r="J40" s="422"/>
      <c r="K40" s="438">
        <f>VLOOKUP(A40,EQUIPOS!A10:D167,4,FALSE)</f>
        <v>409432.46371594415</v>
      </c>
      <c r="L40" s="335"/>
      <c r="M40" s="336">
        <v>2.5</v>
      </c>
      <c r="N40" s="272">
        <f t="shared" si="0"/>
        <v>163772.98548637767</v>
      </c>
    </row>
    <row r="41" spans="1:14">
      <c r="A41" s="113" t="s">
        <v>282</v>
      </c>
      <c r="B41" s="837" t="str">
        <f>VLOOKUP(A41,EQUIPOS!A6:D154,3,FALSE)</f>
        <v>Piloteadora potencia 250KW, RPM 1800, fuerza elevadora 200KN</v>
      </c>
      <c r="C41" s="838"/>
      <c r="D41" s="838"/>
      <c r="E41" s="838"/>
      <c r="F41" s="838"/>
      <c r="G41" s="838"/>
      <c r="H41" s="839"/>
      <c r="I41" s="421"/>
      <c r="J41" s="422"/>
      <c r="K41" s="438">
        <f>VLOOKUP(A41,EQUIPOS!A6:D154,4,FALSE)</f>
        <v>611419.14581580996</v>
      </c>
      <c r="L41" s="335"/>
      <c r="M41" s="336">
        <v>1</v>
      </c>
      <c r="N41" s="272">
        <f t="shared" si="0"/>
        <v>611419.14581580996</v>
      </c>
    </row>
    <row r="42" spans="1:14">
      <c r="A42" s="113" t="s">
        <v>310</v>
      </c>
      <c r="B42" s="837" t="str">
        <f>VLOOKUP(A42,EQUIPOS!A12:D156,3,FALSE)</f>
        <v>Retroexcavadora A25C</v>
      </c>
      <c r="C42" s="838"/>
      <c r="D42" s="838"/>
      <c r="E42" s="838"/>
      <c r="F42" s="838"/>
      <c r="G42" s="838"/>
      <c r="H42" s="839"/>
      <c r="I42" s="328"/>
      <c r="J42" s="330"/>
      <c r="K42" s="438">
        <f>VLOOKUP(A42,EQUIPOS!A12:D169,4,FALSE)</f>
        <v>201986.68209986578</v>
      </c>
      <c r="L42" s="423"/>
      <c r="M42" s="424">
        <v>2.5</v>
      </c>
      <c r="N42" s="272">
        <f t="shared" si="0"/>
        <v>80794.672839946317</v>
      </c>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N83*M45</f>
        <v>10046.441950300166</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1018272.9172545649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9936.865768499094</v>
      </c>
      <c r="N52" s="272">
        <f>K52*M52</f>
        <v>23401.318884815366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3607.2540259486505</v>
      </c>
      <c r="N53" s="272">
        <f>K53*M53</f>
        <v>446218.08318487916</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485052.38059300405</v>
      </c>
      <c r="N54" s="272">
        <f>K54*M54</f>
        <v>400007.21131277073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SUM(N52:N58)</f>
        <v>869626.61338246521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8">
        <f>VLOOKUP(A64,TRANSPORTE!A5:D117,4,FALSE)</f>
        <v>1238.2250870159367</v>
      </c>
      <c r="M64" s="829"/>
      <c r="N64" s="287">
        <f>K64*L64</f>
        <v>1609.6926131207176</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8">
        <f>VLOOKUP(A65,TRANSPORTE!A6:D117,4,FALSE)</f>
        <v>40.079368940861769</v>
      </c>
      <c r="M65" s="829"/>
      <c r="N65" s="287">
        <f>K65*L65</f>
        <v>2.0039684470430887</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1611.6965815677606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SUM(N76:N82)</f>
        <v>100464.41950300166</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N47+N59+N70+N83</f>
        <v>1989975.6467215996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397995.12934431992</v>
      </c>
      <c r="M90" s="859"/>
      <c r="N90" s="51"/>
    </row>
    <row r="91" spans="1:14">
      <c r="B91" s="89" t="s">
        <v>973</v>
      </c>
      <c r="C91" s="90"/>
      <c r="D91" s="90"/>
      <c r="E91" s="90"/>
      <c r="F91" s="90"/>
      <c r="G91" s="90"/>
      <c r="H91" s="90"/>
      <c r="I91" s="87"/>
      <c r="J91" s="88"/>
      <c r="K91" s="304">
        <v>0.05</v>
      </c>
      <c r="L91" s="858">
        <f>N85*K91</f>
        <v>99498.782336079981</v>
      </c>
      <c r="M91" s="859"/>
      <c r="N91" s="51"/>
    </row>
    <row r="92" spans="1:14" ht="15.75" thickBot="1">
      <c r="B92" s="91" t="s">
        <v>974</v>
      </c>
      <c r="C92" s="92"/>
      <c r="D92" s="92"/>
      <c r="E92" s="92"/>
      <c r="F92" s="92"/>
      <c r="G92" s="92"/>
      <c r="H92" s="92"/>
      <c r="I92" s="93"/>
      <c r="J92" s="94"/>
      <c r="K92" s="305">
        <v>0.05</v>
      </c>
      <c r="L92" s="860">
        <f>N85*K92</f>
        <v>99498.782336079981</v>
      </c>
      <c r="M92" s="861"/>
      <c r="N92" s="51"/>
    </row>
    <row r="93" spans="1:14" ht="15.75" thickBot="1">
      <c r="B93" s="824" t="s">
        <v>953</v>
      </c>
      <c r="C93" s="825"/>
      <c r="D93" s="825"/>
      <c r="E93" s="825"/>
      <c r="F93" s="825"/>
      <c r="G93" s="825"/>
      <c r="H93" s="825"/>
      <c r="I93" s="825"/>
      <c r="J93" s="825"/>
      <c r="K93" s="825"/>
      <c r="L93" s="825"/>
      <c r="M93" s="826"/>
      <c r="N93" s="52">
        <f>L90+L91+L92</f>
        <v>596992.69401647989</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2586968.3407380795</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182</v>
      </c>
      <c r="B36" s="837" t="str">
        <f>VLOOKUP(A36,EQUIPOS!A6:D154,3,FALSE)</f>
        <v xml:space="preserve">Compresor para penetrar roca
</v>
      </c>
      <c r="C36" s="838"/>
      <c r="D36" s="838"/>
      <c r="E36" s="838"/>
      <c r="F36" s="838"/>
      <c r="G36" s="838"/>
      <c r="H36" s="839"/>
      <c r="I36" s="267"/>
      <c r="J36" s="268"/>
      <c r="K36" s="269">
        <f>VLOOKUP(A36,EQUIPOS!A6:D163,4,FALSE)</f>
        <v>77889.957654806916</v>
      </c>
      <c r="L36" s="270"/>
      <c r="M36" s="271">
        <v>0.125</v>
      </c>
      <c r="N36" s="272">
        <f>K36/M36</f>
        <v>623119.66123845533</v>
      </c>
    </row>
    <row r="37" spans="1:14">
      <c r="A37" s="113" t="s">
        <v>242</v>
      </c>
      <c r="B37" s="837" t="str">
        <f>VLOOKUP(A37,EQUIPOS!A7:D154,3,FALSE)</f>
        <v>Grúa con torre capacidad 1 ton en la punta.</v>
      </c>
      <c r="C37" s="838"/>
      <c r="D37" s="838"/>
      <c r="E37" s="838"/>
      <c r="F37" s="838"/>
      <c r="G37" s="838"/>
      <c r="H37" s="839"/>
      <c r="I37" s="421"/>
      <c r="J37" s="422"/>
      <c r="K37" s="269">
        <f>VLOOKUP(A37,EQUIPOS!A7:D164,4,FALSE)</f>
        <v>207445.78161607837</v>
      </c>
      <c r="L37" s="335"/>
      <c r="M37" s="336">
        <v>2.5</v>
      </c>
      <c r="N37" s="272">
        <f>K37/M37</f>
        <v>82978.312646431354</v>
      </c>
    </row>
    <row r="38" spans="1:14">
      <c r="A38" s="113" t="s">
        <v>267</v>
      </c>
      <c r="B38" s="837" t="str">
        <f>VLOOKUP(A38,EQUIPOS!A8:D154,3,FALSE)</f>
        <v>Motobomba de concreto</v>
      </c>
      <c r="C38" s="838"/>
      <c r="D38" s="838"/>
      <c r="E38" s="838"/>
      <c r="F38" s="838"/>
      <c r="G38" s="838"/>
      <c r="H38" s="839"/>
      <c r="I38" s="421"/>
      <c r="J38" s="422"/>
      <c r="K38" s="438">
        <f>VLOOKUP(A38,EQUIPOS!A8:D165,4,FALSE)</f>
        <v>88983.322114265204</v>
      </c>
      <c r="L38" s="335"/>
      <c r="M38" s="336">
        <v>0.65</v>
      </c>
      <c r="N38" s="272">
        <f>K38/M38</f>
        <v>136897.41863733108</v>
      </c>
    </row>
    <row r="39" spans="1:14">
      <c r="A39" s="113" t="s">
        <v>310</v>
      </c>
      <c r="B39" s="837" t="str">
        <f>VLOOKUP(A39,EQUIPOS!A9:D154,3,FALSE)</f>
        <v>Retroexcavadora A25C</v>
      </c>
      <c r="C39" s="838"/>
      <c r="D39" s="838"/>
      <c r="E39" s="838"/>
      <c r="F39" s="838"/>
      <c r="G39" s="838"/>
      <c r="H39" s="839"/>
      <c r="I39" s="421"/>
      <c r="J39" s="422"/>
      <c r="K39" s="438">
        <f>VLOOKUP(A39,EQUIPOS!A9:D166,4,FALSE)</f>
        <v>201986.68209986578</v>
      </c>
      <c r="L39" s="335"/>
      <c r="M39" s="336">
        <v>0.65</v>
      </c>
      <c r="N39" s="272">
        <f>K39/M39</f>
        <v>310748.74169210118</v>
      </c>
    </row>
    <row r="40" spans="1:14">
      <c r="A40" s="113"/>
      <c r="B40" s="837"/>
      <c r="C40" s="838"/>
      <c r="D40" s="838"/>
      <c r="E40" s="838"/>
      <c r="F40" s="838"/>
      <c r="G40" s="838"/>
      <c r="H40" s="839"/>
      <c r="I40" s="421"/>
      <c r="J40" s="422"/>
      <c r="K40" s="438"/>
      <c r="L40" s="335"/>
      <c r="M40" s="336"/>
      <c r="N40" s="272"/>
    </row>
    <row r="41" spans="1:14">
      <c r="A41" s="113"/>
      <c r="B41" s="837"/>
      <c r="C41" s="838"/>
      <c r="D41" s="838"/>
      <c r="E41" s="838"/>
      <c r="F41" s="838"/>
      <c r="G41" s="838"/>
      <c r="H41" s="839"/>
      <c r="I41" s="421"/>
      <c r="J41" s="422"/>
      <c r="K41" s="438"/>
      <c r="L41" s="335"/>
      <c r="M41" s="336"/>
      <c r="N41" s="272"/>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N87*M45</f>
        <v>52241.498141560864</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1205985.63235588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3607.2540259486505</v>
      </c>
      <c r="N52" s="272">
        <f>K52*M52</f>
        <v>642554.03978622588</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485052.38059300405</v>
      </c>
      <c r="N53" s="272">
        <f t="shared" ref="N53:N59" si="0">K53*M53</f>
        <v>576010.38429038995</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4270.9485131502133</v>
      </c>
      <c r="N54" s="272">
        <f t="shared" si="0"/>
        <v>1281.2845539450639</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2411.5314085818572</v>
      </c>
      <c r="N55" s="272">
        <f t="shared" si="0"/>
        <v>7234.5942257455717</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10354.714039990182</v>
      </c>
      <c r="N56" s="272">
        <f t="shared" si="0"/>
        <v>2588.6785099975455</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1246.1768918757205</v>
      </c>
      <c r="N57" s="272">
        <f t="shared" si="0"/>
        <v>1246.1768918757205</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1217.6384897716964</v>
      </c>
      <c r="N58" s="272">
        <f t="shared" si="0"/>
        <v>1217.6384897716964</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6613.779587166433</v>
      </c>
      <c r="N59" s="272">
        <f t="shared" si="0"/>
        <v>3029.1110509222262</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4" t="s">
        <v>953</v>
      </c>
      <c r="C63" s="825"/>
      <c r="D63" s="825"/>
      <c r="E63" s="825"/>
      <c r="F63" s="825"/>
      <c r="G63" s="825"/>
      <c r="H63" s="825"/>
      <c r="I63" s="825"/>
      <c r="J63" s="825"/>
      <c r="K63" s="825"/>
      <c r="L63" s="825"/>
      <c r="M63" s="826"/>
      <c r="N63" s="394">
        <f>SUM(N52:N62)</f>
        <v>1235161.9077988735</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8">
        <f>VLOOKUP(A68,TRANSPORTE!A5:D117,4,FALSE)</f>
        <v>1238.2250870159367</v>
      </c>
      <c r="M68" s="829"/>
      <c r="N68" s="287">
        <f>K68*L68</f>
        <v>1609.6926131207176</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8">
        <f>VLOOKUP(A69,TRANSPORTE!A6:D117,4,FALSE)</f>
        <v>40.079368940861769</v>
      </c>
      <c r="M69" s="829"/>
      <c r="N69" s="287">
        <f>K69*L69</f>
        <v>2.0039684470430887</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1611.6965815677606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1"/>
      <c r="C86" s="812"/>
      <c r="D86" s="812"/>
      <c r="E86" s="812"/>
      <c r="F86" s="812"/>
      <c r="G86" s="812"/>
      <c r="H86" s="812"/>
      <c r="I86" s="126"/>
      <c r="J86" s="126"/>
      <c r="K86" s="126"/>
      <c r="L86" s="912"/>
      <c r="M86" s="912"/>
      <c r="N86" s="45"/>
    </row>
    <row r="87" spans="1:14" ht="15.75" thickBot="1">
      <c r="B87" s="830" t="s">
        <v>953</v>
      </c>
      <c r="C87" s="831"/>
      <c r="D87" s="831"/>
      <c r="E87" s="831"/>
      <c r="F87" s="831"/>
      <c r="G87" s="831"/>
      <c r="H87" s="831"/>
      <c r="I87" s="831"/>
      <c r="J87" s="831"/>
      <c r="K87" s="831"/>
      <c r="L87" s="831"/>
      <c r="M87" s="832"/>
      <c r="N87" s="301">
        <f>SUM(N80:N86)</f>
        <v>522414.98141560861</v>
      </c>
    </row>
    <row r="88" spans="1:14" ht="15.75" thickBot="1">
      <c r="B88" s="33"/>
      <c r="C88" s="34"/>
      <c r="D88" s="34"/>
      <c r="E88" s="34"/>
      <c r="F88" s="34"/>
      <c r="G88" s="34"/>
      <c r="H88" s="34"/>
      <c r="I88" s="34"/>
      <c r="J88" s="34"/>
      <c r="K88" s="34"/>
      <c r="L88" s="34"/>
      <c r="M88" s="34"/>
      <c r="N88" s="35"/>
    </row>
    <row r="89" spans="1:14" ht="15.75" thickBot="1">
      <c r="B89" s="824" t="s">
        <v>967</v>
      </c>
      <c r="C89" s="825"/>
      <c r="D89" s="825"/>
      <c r="E89" s="825"/>
      <c r="F89" s="825"/>
      <c r="G89" s="825"/>
      <c r="H89" s="825"/>
      <c r="I89" s="825"/>
      <c r="J89" s="825"/>
      <c r="K89" s="825"/>
      <c r="L89" s="825"/>
      <c r="M89" s="826"/>
      <c r="N89" s="99">
        <f>N47+N63+N74+N87</f>
        <v>2965174.2181519293</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5" t="s">
        <v>969</v>
      </c>
      <c r="C93" s="816"/>
      <c r="D93" s="816"/>
      <c r="E93" s="816"/>
      <c r="F93" s="816"/>
      <c r="G93" s="816"/>
      <c r="H93" s="816"/>
      <c r="I93" s="314"/>
      <c r="J93" s="334"/>
      <c r="K93" s="302" t="s">
        <v>970</v>
      </c>
      <c r="L93" s="854" t="s">
        <v>971</v>
      </c>
      <c r="M93" s="855"/>
      <c r="N93" s="303"/>
    </row>
    <row r="94" spans="1:14">
      <c r="B94" s="856" t="s">
        <v>972</v>
      </c>
      <c r="C94" s="857"/>
      <c r="D94" s="857"/>
      <c r="E94" s="857"/>
      <c r="F94" s="857"/>
      <c r="G94" s="857"/>
      <c r="H94" s="857"/>
      <c r="I94" s="87"/>
      <c r="J94" s="88"/>
      <c r="K94" s="304">
        <v>0.2</v>
      </c>
      <c r="L94" s="858">
        <f>N89*K94</f>
        <v>593034.84363038593</v>
      </c>
      <c r="M94" s="859"/>
      <c r="N94" s="51"/>
    </row>
    <row r="95" spans="1:14">
      <c r="B95" s="89" t="s">
        <v>973</v>
      </c>
      <c r="C95" s="90"/>
      <c r="D95" s="90"/>
      <c r="E95" s="90"/>
      <c r="F95" s="90"/>
      <c r="G95" s="90"/>
      <c r="H95" s="90"/>
      <c r="I95" s="87"/>
      <c r="J95" s="88"/>
      <c r="K95" s="304">
        <v>0.05</v>
      </c>
      <c r="L95" s="858">
        <f>N89*K95</f>
        <v>148258.71090759648</v>
      </c>
      <c r="M95" s="859"/>
      <c r="N95" s="51"/>
    </row>
    <row r="96" spans="1:14" ht="15.75" thickBot="1">
      <c r="B96" s="91" t="s">
        <v>974</v>
      </c>
      <c r="C96" s="92"/>
      <c r="D96" s="92"/>
      <c r="E96" s="92"/>
      <c r="F96" s="92"/>
      <c r="G96" s="92"/>
      <c r="H96" s="92"/>
      <c r="I96" s="93"/>
      <c r="J96" s="94"/>
      <c r="K96" s="305">
        <v>0.05</v>
      </c>
      <c r="L96" s="860">
        <f>N89*K96</f>
        <v>148258.71090759648</v>
      </c>
      <c r="M96" s="861"/>
      <c r="N96" s="51"/>
    </row>
    <row r="97" spans="1:14" ht="15.75" thickBot="1">
      <c r="B97" s="824" t="s">
        <v>953</v>
      </c>
      <c r="C97" s="825"/>
      <c r="D97" s="825"/>
      <c r="E97" s="825"/>
      <c r="F97" s="825"/>
      <c r="G97" s="825"/>
      <c r="H97" s="825"/>
      <c r="I97" s="825"/>
      <c r="J97" s="825"/>
      <c r="K97" s="825"/>
      <c r="L97" s="825"/>
      <c r="M97" s="826"/>
      <c r="N97" s="52">
        <f>L94+L95+L96</f>
        <v>889552.26544557896</v>
      </c>
    </row>
    <row r="98" spans="1:14" ht="15.75" thickBot="1">
      <c r="B98" s="33"/>
      <c r="C98" s="34"/>
      <c r="D98" s="34"/>
      <c r="E98" s="34"/>
      <c r="F98" s="34"/>
      <c r="G98" s="34"/>
      <c r="H98" s="34"/>
      <c r="I98" s="34"/>
      <c r="J98" s="34"/>
      <c r="K98" s="34"/>
      <c r="L98" s="34"/>
      <c r="M98" s="34"/>
      <c r="N98" s="35"/>
    </row>
    <row r="99" spans="1:14" ht="15.75" thickBot="1">
      <c r="A99" t="s">
        <v>2016</v>
      </c>
      <c r="B99" s="824" t="s">
        <v>975</v>
      </c>
      <c r="C99" s="825"/>
      <c r="D99" s="825"/>
      <c r="E99" s="825"/>
      <c r="F99" s="825"/>
      <c r="G99" s="825"/>
      <c r="H99" s="825"/>
      <c r="I99" s="825"/>
      <c r="J99" s="825"/>
      <c r="K99" s="825"/>
      <c r="L99" s="825"/>
      <c r="M99" s="826"/>
      <c r="N99" s="188">
        <f>N89+N97</f>
        <v>3854726.4835975082</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40.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2"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109181.99032425179</v>
      </c>
      <c r="L36" s="270"/>
      <c r="M36" s="271">
        <v>0.16</v>
      </c>
      <c r="N36" s="272">
        <f>K36/M36</f>
        <v>682387.43952657364</v>
      </c>
    </row>
    <row r="37" spans="1:14">
      <c r="A37" s="113" t="s">
        <v>261</v>
      </c>
      <c r="B37" s="837" t="str">
        <f>VLOOKUP(A37,EQUIPOS!A7:D154,3,FALSE)</f>
        <v xml:space="preserve">Motobomba 3 PULGADAS (incluye operario)
</v>
      </c>
      <c r="C37" s="838"/>
      <c r="D37" s="838"/>
      <c r="E37" s="838"/>
      <c r="F37" s="838"/>
      <c r="G37" s="838"/>
      <c r="H37" s="839"/>
      <c r="I37" s="421"/>
      <c r="J37" s="422"/>
      <c r="K37" s="269">
        <f>VLOOKUP(A37,EQUIPOS!A7:D164,4,FALSE)</f>
        <v>10968.330264767052</v>
      </c>
      <c r="L37" s="335"/>
      <c r="M37" s="336">
        <v>0.16</v>
      </c>
      <c r="N37" s="272">
        <f>K37/M37</f>
        <v>68552.064154794076</v>
      </c>
    </row>
    <row r="38" spans="1:14">
      <c r="A38" s="113"/>
      <c r="B38" s="837"/>
      <c r="C38" s="838"/>
      <c r="D38" s="838"/>
      <c r="E38" s="838"/>
      <c r="F38" s="838"/>
      <c r="G38" s="838"/>
      <c r="H38" s="839"/>
      <c r="I38" s="421"/>
      <c r="J38" s="422"/>
      <c r="K38" s="438"/>
      <c r="L38" s="335"/>
      <c r="M38" s="336"/>
      <c r="N38" s="272"/>
    </row>
    <row r="39" spans="1:14">
      <c r="A39" s="113"/>
      <c r="B39" s="837"/>
      <c r="C39" s="838"/>
      <c r="D39" s="838"/>
      <c r="E39" s="838"/>
      <c r="F39" s="838"/>
      <c r="G39" s="838"/>
      <c r="H39" s="839"/>
      <c r="I39" s="421"/>
      <c r="J39" s="422"/>
      <c r="K39" s="438"/>
      <c r="L39" s="335"/>
      <c r="M39" s="336"/>
      <c r="N39" s="272"/>
    </row>
    <row r="40" spans="1:14">
      <c r="A40" s="113"/>
      <c r="B40" s="837"/>
      <c r="C40" s="838"/>
      <c r="D40" s="838"/>
      <c r="E40" s="838"/>
      <c r="F40" s="838"/>
      <c r="G40" s="838"/>
      <c r="H40" s="839"/>
      <c r="I40" s="328"/>
      <c r="J40" s="330"/>
      <c r="K40" s="438"/>
      <c r="L40" s="423"/>
      <c r="M40" s="424"/>
      <c r="N40" s="272"/>
    </row>
    <row r="41" spans="1:14">
      <c r="B41" s="837"/>
      <c r="C41" s="838"/>
      <c r="D41" s="838"/>
      <c r="E41" s="838"/>
      <c r="F41" s="838"/>
      <c r="G41" s="838"/>
      <c r="H41" s="839"/>
      <c r="I41" s="36"/>
      <c r="J41" s="37"/>
      <c r="K41" s="438"/>
      <c r="L41" s="276"/>
      <c r="M41" s="277"/>
      <c r="N41" s="272"/>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0.05</v>
      </c>
      <c r="N43" s="344">
        <f>N77*M43</f>
        <v>13947.19623493781</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764886.69991630549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10354.714039990182</v>
      </c>
      <c r="N50" s="272">
        <f>K50*M50</f>
        <v>2070.9428079980366</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1246.1768918757205</v>
      </c>
      <c r="N51" s="272">
        <f>K51*M51</f>
        <v>1246.1768918757205</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1217.6384897716964</v>
      </c>
      <c r="N52" s="272">
        <f>K52*M52</f>
        <v>608.81924488584821</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3353.6921968684442</v>
      </c>
      <c r="N53" s="272">
        <f>K53*M53</f>
        <v>503053.82953026664</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515653.53840110713</v>
      </c>
      <c r="N54" s="272">
        <f>K54*M54</f>
        <v>515653.53840110713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1022633.3068761334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8">
        <f>VLOOKUP(A63,TRANSPORTE!A5:D117,4,FALSE)</f>
        <v>1238.2250870159367</v>
      </c>
      <c r="M63" s="829"/>
      <c r="N63" s="287">
        <f>K63*L63</f>
        <v>1238.2250870159367</v>
      </c>
    </row>
    <row r="64" spans="1:14">
      <c r="B64" s="46"/>
      <c r="C64" s="47"/>
      <c r="D64" s="47"/>
      <c r="E64" s="47"/>
      <c r="F64" s="47"/>
      <c r="G64" s="4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1238.2250870159367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SUM(N73:N76)</f>
        <v>278943.92469875619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N45+N58+N68+N77</f>
        <v>2067702.1565782111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413540.43131564226</v>
      </c>
      <c r="M84" s="859"/>
      <c r="N84" s="51"/>
    </row>
    <row r="85" spans="1:14">
      <c r="B85" s="89" t="s">
        <v>973</v>
      </c>
      <c r="C85" s="90"/>
      <c r="D85" s="90"/>
      <c r="E85" s="90"/>
      <c r="F85" s="90"/>
      <c r="G85" s="90"/>
      <c r="H85" s="90"/>
      <c r="I85" s="87"/>
      <c r="J85" s="88"/>
      <c r="K85" s="304">
        <v>0.05</v>
      </c>
      <c r="L85" s="858">
        <f>N79*K85</f>
        <v>103385.10782891056</v>
      </c>
      <c r="M85" s="859"/>
      <c r="N85" s="51"/>
    </row>
    <row r="86" spans="1:14" ht="15.75" thickBot="1">
      <c r="B86" s="91" t="s">
        <v>974</v>
      </c>
      <c r="C86" s="92"/>
      <c r="D86" s="92"/>
      <c r="E86" s="92"/>
      <c r="F86" s="92"/>
      <c r="G86" s="92"/>
      <c r="H86" s="92"/>
      <c r="I86" s="93"/>
      <c r="J86" s="94"/>
      <c r="K86" s="305">
        <v>0.05</v>
      </c>
      <c r="L86" s="860">
        <f>N79*K86</f>
        <v>103385.10782891056</v>
      </c>
      <c r="M86" s="861"/>
      <c r="N86" s="51"/>
    </row>
    <row r="87" spans="1:14" ht="15.75" thickBot="1">
      <c r="B87" s="824" t="s">
        <v>953</v>
      </c>
      <c r="C87" s="825"/>
      <c r="D87" s="825"/>
      <c r="E87" s="825"/>
      <c r="F87" s="825"/>
      <c r="G87" s="825"/>
      <c r="H87" s="825"/>
      <c r="I87" s="825"/>
      <c r="J87" s="825"/>
      <c r="K87" s="825"/>
      <c r="L87" s="825"/>
      <c r="M87" s="826"/>
      <c r="N87" s="52">
        <f>L84+L85+L86</f>
        <v>620310.64697346336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2688012.8035516744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2"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38.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452"/>
      <c r="L30" s="835" t="s">
        <v>945</v>
      </c>
      <c r="M30" s="836"/>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70968.293710763654</v>
      </c>
      <c r="L36" s="270"/>
      <c r="M36" s="271">
        <v>0.01</v>
      </c>
      <c r="N36" s="272">
        <f t="shared" ref="N36:N41" si="0">K36/M36</f>
        <v>7096829.371076365</v>
      </c>
    </row>
    <row r="37" spans="1:14">
      <c r="A37" s="113" t="s">
        <v>192</v>
      </c>
      <c r="B37" s="837" t="str">
        <f>VLOOKUP(A37,EQUIPOS!A7:D154,3,FALSE)</f>
        <v>Equipo de acarreo interno</v>
      </c>
      <c r="C37" s="838"/>
      <c r="D37" s="838"/>
      <c r="E37" s="838"/>
      <c r="F37" s="838"/>
      <c r="G37" s="838"/>
      <c r="H37" s="839"/>
      <c r="I37" s="421"/>
      <c r="J37" s="422"/>
      <c r="K37" s="269">
        <f>VLOOKUP(A37,EQUIPOS!A7:D164,4,FALSE)</f>
        <v>32754.597097275531</v>
      </c>
      <c r="L37" s="335"/>
      <c r="M37" s="336">
        <v>0.05</v>
      </c>
      <c r="N37" s="272">
        <f t="shared" si="0"/>
        <v>655091.94194551057</v>
      </c>
    </row>
    <row r="38" spans="1:14">
      <c r="A38" s="113" t="s">
        <v>217</v>
      </c>
      <c r="B38" s="837" t="str">
        <f>VLOOKUP(A38,EQUIPOS!A8:D154,3,FALSE)</f>
        <v>Equipo de soldadura y de acetileno (incluye soldadura)</v>
      </c>
      <c r="C38" s="838"/>
      <c r="D38" s="838"/>
      <c r="E38" s="838"/>
      <c r="F38" s="838"/>
      <c r="G38" s="838"/>
      <c r="H38" s="839"/>
      <c r="I38" s="421"/>
      <c r="J38" s="422"/>
      <c r="K38" s="269">
        <f>VLOOKUP(A38,EQUIPOS!A8:D165,4,FALSE)</f>
        <v>24020.037871335393</v>
      </c>
      <c r="L38" s="335"/>
      <c r="M38" s="336">
        <v>0.01</v>
      </c>
      <c r="N38" s="272">
        <f t="shared" si="0"/>
        <v>2402003.7871335391</v>
      </c>
    </row>
    <row r="39" spans="1:14">
      <c r="A39" s="113" t="s">
        <v>242</v>
      </c>
      <c r="B39" s="837" t="str">
        <f>VLOOKUP(A39,EQUIPOS!A9:D154,3,FALSE)</f>
        <v>Grúa con torre capacidad 1 ton en la punta.</v>
      </c>
      <c r="C39" s="838"/>
      <c r="D39" s="838"/>
      <c r="E39" s="838"/>
      <c r="F39" s="838"/>
      <c r="G39" s="838"/>
      <c r="H39" s="839"/>
      <c r="I39" s="421"/>
      <c r="J39" s="422"/>
      <c r="K39" s="269">
        <f>VLOOKUP(A39,EQUIPOS!A9:D166,4,FALSE)</f>
        <v>207445.78161607837</v>
      </c>
      <c r="L39" s="335"/>
      <c r="M39" s="336">
        <v>0.04</v>
      </c>
      <c r="N39" s="272">
        <f t="shared" si="0"/>
        <v>5186144.5404019589</v>
      </c>
    </row>
    <row r="40" spans="1:14">
      <c r="A40" s="113" t="s">
        <v>255</v>
      </c>
      <c r="B40" s="837" t="str">
        <f>VLOOKUP(A40,EQUIPOS!A10:D154,3,FALSE)</f>
        <v>Manómetro cable de acero para bajar la celda</v>
      </c>
      <c r="C40" s="838"/>
      <c r="D40" s="838"/>
      <c r="E40" s="838"/>
      <c r="F40" s="838"/>
      <c r="G40" s="838"/>
      <c r="H40" s="839"/>
      <c r="I40" s="328"/>
      <c r="J40" s="330"/>
      <c r="K40" s="269">
        <f>VLOOKUP(A40,EQUIPOS!A10:D167,4,FALSE)</f>
        <v>1327062.5919330285</v>
      </c>
      <c r="L40" s="423"/>
      <c r="M40" s="424">
        <v>1</v>
      </c>
      <c r="N40" s="272">
        <f t="shared" si="0"/>
        <v>1327062.5919330285</v>
      </c>
    </row>
    <row r="41" spans="1:14">
      <c r="A41" t="s">
        <v>320</v>
      </c>
      <c r="B41" s="837" t="str">
        <f>VLOOKUP(A41,EQUIPOS!A11:D155,3,FALSE)</f>
        <v>Retroexcavadora sobre llantas, motor 62HP, Profundidad de excavación de 5.41 metros.</v>
      </c>
      <c r="C41" s="838"/>
      <c r="D41" s="838"/>
      <c r="E41" s="838"/>
      <c r="F41" s="838"/>
      <c r="G41" s="838"/>
      <c r="H41" s="839"/>
      <c r="I41" s="36"/>
      <c r="J41" s="37"/>
      <c r="K41" s="269">
        <f>VLOOKUP(A41,EQUIPOS!A11:D168,4,FALSE)</f>
        <v>98263.791291826594</v>
      </c>
      <c r="L41" s="276"/>
      <c r="M41" s="277">
        <v>0.2</v>
      </c>
      <c r="N41" s="272">
        <f t="shared" si="0"/>
        <v>491318.95645913295</v>
      </c>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0.01</v>
      </c>
      <c r="N43" s="344">
        <f>N81*M43</f>
        <v>6998.5517413614798</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17165449.740690898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16547090.294321019</v>
      </c>
      <c r="N50" s="272">
        <f t="shared" ref="N50:N55" si="1">K50*M50</f>
        <v>16547090.294321019</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17123.041262414481</v>
      </c>
      <c r="N51" s="272">
        <f t="shared" si="1"/>
        <v>513691.23787243443</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1601063.2030154888</v>
      </c>
      <c r="N52" s="272">
        <f t="shared" si="1"/>
        <v>3202126.4060309776</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977906.00732722878</v>
      </c>
      <c r="N53" s="272">
        <f t="shared" si="1"/>
        <v>4889530.0366361439</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64250.620634540341</v>
      </c>
      <c r="N54" s="272">
        <f t="shared" si="1"/>
        <v>3855037.2380724205</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42191.880757665211</v>
      </c>
      <c r="N55" s="272">
        <f t="shared" si="1"/>
        <v>506302.56909198256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29513777.78202498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8">
        <f>VLOOKUP(A63,TRANSPORTE!A5:D117,4,FALSE)</f>
        <v>1082706.3722322318</v>
      </c>
      <c r="M63" s="829"/>
      <c r="N63" s="287">
        <f>K63*L63</f>
        <v>1082706.3722322318</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8">
        <f>VLOOKUP(A64,TRANSPORTE!A6:D117,4,FALSE)</f>
        <v>125188.73532275727</v>
      </c>
      <c r="M64" s="829"/>
      <c r="N64" s="287">
        <f>K64*L64</f>
        <v>1001509.8825820582</v>
      </c>
    </row>
    <row r="65" spans="1:15">
      <c r="A65" t="s">
        <v>1399</v>
      </c>
      <c r="B65" s="46" t="str">
        <f>VLOOKUP(A65,TRANSPORTE!A6:D117,3,FALSE)</f>
        <v>Pasajes aéreos</v>
      </c>
      <c r="C65" s="47"/>
      <c r="D65" s="47"/>
      <c r="E65" s="47"/>
      <c r="F65" s="47"/>
      <c r="G65" s="47"/>
      <c r="H65" s="311" t="s">
        <v>945</v>
      </c>
      <c r="I65" s="279">
        <v>3</v>
      </c>
      <c r="J65" s="286">
        <v>1</v>
      </c>
      <c r="K65" s="279">
        <f>I65*J65</f>
        <v>3</v>
      </c>
      <c r="L65" s="828">
        <f>VLOOKUP(A65,TRANSPORTE!A6:D117,4,FALSE)</f>
        <v>361148.98371298151</v>
      </c>
      <c r="M65" s="829"/>
      <c r="N65" s="287">
        <f>K65*L65</f>
        <v>1083446.9511389446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3167663.2059532348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SUM(N73:N80)</f>
        <v>699855.17413614795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50546745.902805261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10109349.180561053</v>
      </c>
      <c r="M88" s="859"/>
      <c r="N88" s="51"/>
    </row>
    <row r="89" spans="1:14">
      <c r="B89" s="89" t="s">
        <v>973</v>
      </c>
      <c r="C89" s="90"/>
      <c r="D89" s="90"/>
      <c r="E89" s="90"/>
      <c r="F89" s="90"/>
      <c r="G89" s="90"/>
      <c r="H89" s="90"/>
      <c r="I89" s="87"/>
      <c r="J89" s="88"/>
      <c r="K89" s="304">
        <v>0.05</v>
      </c>
      <c r="L89" s="858">
        <f>N83*K89</f>
        <v>2527337.2951402632</v>
      </c>
      <c r="M89" s="859"/>
      <c r="N89" s="51"/>
    </row>
    <row r="90" spans="1:14" ht="15.75" thickBot="1">
      <c r="B90" s="91" t="s">
        <v>974</v>
      </c>
      <c r="C90" s="92"/>
      <c r="D90" s="92"/>
      <c r="E90" s="92"/>
      <c r="F90" s="92"/>
      <c r="G90" s="92"/>
      <c r="H90" s="92"/>
      <c r="I90" s="93"/>
      <c r="J90" s="94"/>
      <c r="K90" s="305">
        <v>0.05</v>
      </c>
      <c r="L90" s="860">
        <f>N83*K90</f>
        <v>2527337.2951402632</v>
      </c>
      <c r="M90" s="861"/>
      <c r="N90" s="51"/>
    </row>
    <row r="91" spans="1:14" ht="15.75" thickBot="1">
      <c r="B91" s="824" t="s">
        <v>953</v>
      </c>
      <c r="C91" s="825"/>
      <c r="D91" s="825"/>
      <c r="E91" s="825"/>
      <c r="F91" s="825"/>
      <c r="G91" s="825"/>
      <c r="H91" s="825"/>
      <c r="I91" s="825"/>
      <c r="J91" s="825"/>
      <c r="K91" s="825"/>
      <c r="L91" s="825"/>
      <c r="M91" s="826"/>
      <c r="N91" s="52">
        <f>L88+L89+L90</f>
        <v>15164023.770841578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65710769.673646837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62"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t="s">
        <v>121</v>
      </c>
      <c r="B36" s="837" t="str">
        <f>VLOOKUP(A36,EQUIPOS!A6:D154,3,FALSE)</f>
        <v>Bomba eléctrica para accionar la celda</v>
      </c>
      <c r="C36" s="838"/>
      <c r="D36" s="838"/>
      <c r="E36" s="838"/>
      <c r="F36" s="838"/>
      <c r="G36" s="838"/>
      <c r="H36" s="839"/>
      <c r="I36" s="267"/>
      <c r="J36" s="268"/>
      <c r="K36" s="269">
        <f>VLOOKUP(A36,EQUIPOS!A6:D163,4,FALSE)</f>
        <v>70968.293710763654</v>
      </c>
      <c r="L36" s="270"/>
      <c r="M36" s="271">
        <v>0.01</v>
      </c>
      <c r="N36" s="272">
        <f>K36/M36</f>
        <v>7096829.371076365</v>
      </c>
    </row>
    <row r="37" spans="1:16">
      <c r="A37" s="113" t="s">
        <v>217</v>
      </c>
      <c r="B37" s="837" t="str">
        <f>VLOOKUP(A37,EQUIPOS!A7:D154,3,FALSE)</f>
        <v>Equipo de soldadura y de acetileno (incluye soldadura)</v>
      </c>
      <c r="C37" s="838"/>
      <c r="D37" s="838"/>
      <c r="E37" s="838"/>
      <c r="F37" s="838"/>
      <c r="G37" s="838"/>
      <c r="H37" s="839"/>
      <c r="I37" s="421"/>
      <c r="J37" s="422"/>
      <c r="K37" s="269">
        <f>VLOOKUP(A37,EQUIPOS!A7:D164,4,FALSE)</f>
        <v>24020.037871335393</v>
      </c>
      <c r="L37" s="335"/>
      <c r="M37" s="336">
        <v>0.01</v>
      </c>
      <c r="N37" s="272">
        <f>K37/M37</f>
        <v>2402003.7871335391</v>
      </c>
    </row>
    <row r="38" spans="1:16">
      <c r="A38" s="113" t="s">
        <v>255</v>
      </c>
      <c r="B38" s="837" t="str">
        <f>VLOOKUP(A38,EQUIPOS!A8:D154,3,FALSE)</f>
        <v>Manómetro cable de acero para bajar la celda</v>
      </c>
      <c r="C38" s="838"/>
      <c r="D38" s="838"/>
      <c r="E38" s="838"/>
      <c r="F38" s="838"/>
      <c r="G38" s="838"/>
      <c r="H38" s="839"/>
      <c r="I38" s="421"/>
      <c r="J38" s="422"/>
      <c r="K38" s="269">
        <f>VLOOKUP(A38,EQUIPOS!A8:D165,4,FALSE)</f>
        <v>1327062.5919330285</v>
      </c>
      <c r="L38" s="335"/>
      <c r="M38" s="336">
        <v>1</v>
      </c>
      <c r="N38" s="272">
        <f>K38/M38</f>
        <v>1327062.5919330285</v>
      </c>
    </row>
    <row r="39" spans="1:16">
      <c r="A39" s="113"/>
      <c r="B39" s="837"/>
      <c r="C39" s="838"/>
      <c r="D39" s="838"/>
      <c r="E39" s="838"/>
      <c r="F39" s="838"/>
      <c r="G39" s="838"/>
      <c r="H39" s="839"/>
      <c r="I39" s="421"/>
      <c r="J39" s="422"/>
      <c r="K39" s="269"/>
      <c r="L39" s="335"/>
      <c r="M39" s="336"/>
      <c r="N39" s="272"/>
    </row>
    <row r="40" spans="1:16">
      <c r="A40" s="113"/>
      <c r="B40" s="837"/>
      <c r="C40" s="838"/>
      <c r="D40" s="838"/>
      <c r="E40" s="838"/>
      <c r="F40" s="838"/>
      <c r="G40" s="838"/>
      <c r="H40" s="839"/>
      <c r="I40" s="328"/>
      <c r="J40" s="330"/>
      <c r="K40" s="269"/>
      <c r="L40" s="423"/>
      <c r="M40" s="424"/>
      <c r="N40" s="272"/>
    </row>
    <row r="41" spans="1:16">
      <c r="B41" s="837"/>
      <c r="C41" s="838"/>
      <c r="D41" s="838"/>
      <c r="E41" s="838"/>
      <c r="F41" s="838"/>
      <c r="G41" s="838"/>
      <c r="H41" s="839"/>
      <c r="I41" s="36"/>
      <c r="J41" s="37"/>
      <c r="K41" s="269"/>
      <c r="L41" s="276"/>
      <c r="M41" s="277"/>
      <c r="N41" s="272"/>
    </row>
    <row r="42" spans="1:16">
      <c r="B42" s="320"/>
      <c r="C42" s="321"/>
      <c r="D42" s="321"/>
      <c r="E42" s="321"/>
      <c r="F42" s="323"/>
      <c r="G42" s="323"/>
      <c r="H42" s="125"/>
      <c r="I42" s="36"/>
      <c r="J42" s="37"/>
      <c r="K42" s="438"/>
      <c r="L42" s="276"/>
      <c r="M42" s="277"/>
      <c r="N42" s="273"/>
    </row>
    <row r="43" spans="1:16">
      <c r="B43" s="844" t="s">
        <v>952</v>
      </c>
      <c r="C43" s="845"/>
      <c r="D43" s="845"/>
      <c r="E43" s="38"/>
      <c r="F43" s="39"/>
      <c r="G43" s="39"/>
      <c r="H43" s="40"/>
      <c r="I43" s="36"/>
      <c r="J43" s="37"/>
      <c r="K43" s="279"/>
      <c r="L43" s="276"/>
      <c r="M43" s="401">
        <v>0.01</v>
      </c>
      <c r="N43" s="344">
        <f>N81*M43</f>
        <v>6998.5517413614798</v>
      </c>
    </row>
    <row r="44" spans="1:16" ht="15.75" thickBot="1">
      <c r="B44" s="837"/>
      <c r="C44" s="838"/>
      <c r="D44" s="838"/>
      <c r="E44" s="838"/>
      <c r="F44" s="838"/>
      <c r="G44" s="838"/>
      <c r="H44" s="839"/>
      <c r="I44" s="846"/>
      <c r="J44" s="847"/>
      <c r="K44" s="41"/>
      <c r="L44" s="848"/>
      <c r="M44" s="849"/>
      <c r="N44" s="105"/>
    </row>
    <row r="45" spans="1:16" ht="15.75" thickBot="1">
      <c r="B45" s="824" t="s">
        <v>953</v>
      </c>
      <c r="C45" s="825"/>
      <c r="D45" s="825"/>
      <c r="E45" s="825"/>
      <c r="F45" s="825"/>
      <c r="G45" s="825"/>
      <c r="H45" s="825"/>
      <c r="I45" s="825"/>
      <c r="J45" s="825"/>
      <c r="K45" s="825"/>
      <c r="L45" s="825"/>
      <c r="M45" s="826"/>
      <c r="N45" s="394">
        <f>SUM(N36:N44)</f>
        <v>10832894.301884295</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16547090.294321019</v>
      </c>
      <c r="N50" s="272">
        <f t="shared" ref="N50:N55" si="0">K50*M50</f>
        <v>16547090.294321019</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17123.041262414481</v>
      </c>
      <c r="N51" s="272">
        <f t="shared" si="0"/>
        <v>513691.23787243443</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1601063.2030154888</v>
      </c>
      <c r="N52" s="272">
        <f t="shared" si="0"/>
        <v>3202126.4060309776</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977906.00732722878</v>
      </c>
      <c r="N53" s="272">
        <f t="shared" si="0"/>
        <v>4889530.0366361439</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64250.620634540341</v>
      </c>
      <c r="N54" s="272">
        <f t="shared" si="0"/>
        <v>3855037.2380724205</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42191.880757665211</v>
      </c>
      <c r="N55" s="272">
        <f t="shared" si="0"/>
        <v>506302.56909198256</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29513777.78202498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8">
        <f>VLOOKUP(A63,TRANSPORTE!A5:D117,4,FALSE)</f>
        <v>361148.98371298151</v>
      </c>
      <c r="M63" s="829"/>
      <c r="N63" s="287">
        <f>K63*L63</f>
        <v>1083446.9511389446</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8">
        <f>VLOOKUP(A64,TRANSPORTE!A6:D117,4,FALSE)</f>
        <v>1082706.3722322318</v>
      </c>
      <c r="M64" s="829"/>
      <c r="N64" s="287">
        <f>K64*L64</f>
        <v>1082706.3722322318</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8">
        <f>VLOOKUP(A65,TRANSPORTE!A6:D118,4,FALSE)</f>
        <v>125188.73532275727</v>
      </c>
      <c r="M65" s="829"/>
      <c r="N65" s="287">
        <f>K65*L65</f>
        <v>1001509.8825820582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3167663.2059532348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44"/>
      <c r="J80" s="44"/>
      <c r="K80" s="44"/>
      <c r="L80" s="977"/>
      <c r="M80" s="978"/>
      <c r="N80" s="45"/>
    </row>
    <row r="81" spans="1:14" ht="15.75" thickBot="1">
      <c r="B81" s="824" t="s">
        <v>953</v>
      </c>
      <c r="C81" s="825"/>
      <c r="D81" s="825"/>
      <c r="E81" s="825"/>
      <c r="F81" s="825"/>
      <c r="G81" s="825"/>
      <c r="H81" s="825"/>
      <c r="I81" s="831"/>
      <c r="J81" s="831"/>
      <c r="K81" s="831"/>
      <c r="L81" s="831"/>
      <c r="M81" s="832"/>
      <c r="N81" s="301">
        <f>SUM(N73:N80)</f>
        <v>699855.17413614795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44214190.463998653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8842838.0927997306</v>
      </c>
      <c r="M88" s="859"/>
      <c r="N88" s="51"/>
    </row>
    <row r="89" spans="1:14">
      <c r="B89" s="89" t="s">
        <v>973</v>
      </c>
      <c r="C89" s="90"/>
      <c r="D89" s="90"/>
      <c r="E89" s="90"/>
      <c r="F89" s="90"/>
      <c r="G89" s="90"/>
      <c r="H89" s="90"/>
      <c r="I89" s="87"/>
      <c r="J89" s="88"/>
      <c r="K89" s="304">
        <v>0.05</v>
      </c>
      <c r="L89" s="858">
        <f>N83*K89</f>
        <v>2210709.5231999326</v>
      </c>
      <c r="M89" s="859"/>
      <c r="N89" s="51"/>
    </row>
    <row r="90" spans="1:14" ht="15.75" thickBot="1">
      <c r="B90" s="91" t="s">
        <v>974</v>
      </c>
      <c r="C90" s="92"/>
      <c r="D90" s="92"/>
      <c r="E90" s="92"/>
      <c r="F90" s="92"/>
      <c r="G90" s="92"/>
      <c r="H90" s="92"/>
      <c r="I90" s="93"/>
      <c r="J90" s="94"/>
      <c r="K90" s="305">
        <v>0.05</v>
      </c>
      <c r="L90" s="860">
        <f>N83*K90</f>
        <v>2210709.5231999326</v>
      </c>
      <c r="M90" s="861"/>
      <c r="N90" s="51"/>
    </row>
    <row r="91" spans="1:14" ht="15.75" thickBot="1">
      <c r="B91" s="824" t="s">
        <v>953</v>
      </c>
      <c r="C91" s="825"/>
      <c r="D91" s="825"/>
      <c r="E91" s="825"/>
      <c r="F91" s="825"/>
      <c r="G91" s="825"/>
      <c r="H91" s="825"/>
      <c r="I91" s="825"/>
      <c r="J91" s="825"/>
      <c r="K91" s="825"/>
      <c r="L91" s="825"/>
      <c r="M91" s="826"/>
      <c r="N91" s="52">
        <f>L88+L89+L90</f>
        <v>13264257.139199596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57478447.603198245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259</v>
      </c>
      <c r="B36" s="837" t="str">
        <f>VLOOKUP(A36,EQUIPOS!A6:D154,3,FALSE)</f>
        <v>Montacargas</v>
      </c>
      <c r="C36" s="838"/>
      <c r="D36" s="838"/>
      <c r="E36" s="838"/>
      <c r="F36" s="838"/>
      <c r="G36" s="838"/>
      <c r="H36" s="839"/>
      <c r="I36" s="267"/>
      <c r="J36" s="268"/>
      <c r="K36" s="269">
        <f>VLOOKUP(A36,EQUIPOS!A6:D163,4,FALSE)</f>
        <v>73151.93351724869</v>
      </c>
      <c r="L36" s="270"/>
      <c r="M36" s="336">
        <v>1.5</v>
      </c>
      <c r="N36" s="272">
        <f>K36/M36</f>
        <v>48767.955678165796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2975.4018634534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51743.357541619196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9936.865768499094</v>
      </c>
      <c r="N48" s="272">
        <f>K48*M48</f>
        <v>3112237.0865305671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3112237.0865305671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59508.037269067994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3223488.4813412544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644697.69626825093</v>
      </c>
      <c r="M84" s="859"/>
      <c r="N84" s="51"/>
    </row>
    <row r="85" spans="1:14">
      <c r="B85" s="89" t="s">
        <v>973</v>
      </c>
      <c r="C85" s="90"/>
      <c r="D85" s="90"/>
      <c r="E85" s="90"/>
      <c r="F85" s="90"/>
      <c r="G85" s="90"/>
      <c r="H85" s="90"/>
      <c r="I85" s="87"/>
      <c r="J85" s="88"/>
      <c r="K85" s="304">
        <v>0.05</v>
      </c>
      <c r="L85" s="858">
        <f>N79*K85</f>
        <v>161174.42406706273</v>
      </c>
      <c r="M85" s="859"/>
      <c r="N85" s="51"/>
    </row>
    <row r="86" spans="1:14" ht="15.75" thickBot="1">
      <c r="B86" s="91" t="s">
        <v>974</v>
      </c>
      <c r="C86" s="92"/>
      <c r="D86" s="92"/>
      <c r="E86" s="92"/>
      <c r="F86" s="92"/>
      <c r="G86" s="92"/>
      <c r="H86" s="92"/>
      <c r="I86" s="93"/>
      <c r="J86" s="94"/>
      <c r="K86" s="305">
        <v>0.05</v>
      </c>
      <c r="L86" s="860">
        <f>N79*K86</f>
        <v>161174.42406706273</v>
      </c>
      <c r="M86" s="861"/>
      <c r="N86" s="51"/>
    </row>
    <row r="87" spans="1:14" ht="15.75" thickBot="1">
      <c r="B87" s="824" t="s">
        <v>953</v>
      </c>
      <c r="C87" s="825"/>
      <c r="D87" s="825"/>
      <c r="E87" s="825"/>
      <c r="F87" s="825"/>
      <c r="G87" s="825"/>
      <c r="H87" s="825"/>
      <c r="I87" s="825"/>
      <c r="J87" s="825"/>
      <c r="K87" s="825"/>
      <c r="L87" s="825"/>
      <c r="M87" s="826"/>
      <c r="N87" s="52">
        <f>L84+L85+L86</f>
        <v>967046.54440237652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4190535.0257436307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267</v>
      </c>
      <c r="B36" s="837" t="str">
        <f>VLOOKUP(A36,EQUIPOS!A6:D154,3,FALSE)</f>
        <v>Motobomba de concreto</v>
      </c>
      <c r="C36" s="838"/>
      <c r="D36" s="838"/>
      <c r="E36" s="838"/>
      <c r="F36" s="838"/>
      <c r="G36" s="838"/>
      <c r="H36" s="839"/>
      <c r="I36" s="267"/>
      <c r="J36" s="268"/>
      <c r="K36" s="269">
        <f>VLOOKUP(A36,EQUIPOS!A6:D163,4,FALSE)</f>
        <v>88983.322114265204</v>
      </c>
      <c r="L36" s="270"/>
      <c r="M36" s="336">
        <v>2.5</v>
      </c>
      <c r="N36" s="272">
        <f>K36/M36</f>
        <v>35593.328845706084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35593.328845706084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3607.2540259486505</v>
      </c>
      <c r="N48" s="272">
        <f>K48*M48</f>
        <v>168670.43544388431</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389053.76205940353</v>
      </c>
      <c r="N49" s="272">
        <f>K49*M49</f>
        <v>259880.57471176703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428551.01015565137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8">
        <f>VLOOKUP(A60,TRANSPORTE!A2:D117,4,FALSE)</f>
        <v>1238.2250870159367</v>
      </c>
      <c r="M60" s="829"/>
      <c r="N60" s="287">
        <f>K60*L60</f>
        <v>1075.2443034935229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1075.2443034935229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465219.58330485097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93043.916660970193</v>
      </c>
      <c r="M84" s="859"/>
      <c r="N84" s="51"/>
    </row>
    <row r="85" spans="1:14">
      <c r="B85" s="89" t="s">
        <v>973</v>
      </c>
      <c r="C85" s="90"/>
      <c r="D85" s="90"/>
      <c r="E85" s="90"/>
      <c r="F85" s="90"/>
      <c r="G85" s="90"/>
      <c r="H85" s="90"/>
      <c r="I85" s="87"/>
      <c r="J85" s="88"/>
      <c r="K85" s="304">
        <v>0.05</v>
      </c>
      <c r="L85" s="858">
        <f>N79*K85</f>
        <v>23260.979165242548</v>
      </c>
      <c r="M85" s="859"/>
      <c r="N85" s="51"/>
    </row>
    <row r="86" spans="1:14" ht="15.75" thickBot="1">
      <c r="B86" s="91" t="s">
        <v>974</v>
      </c>
      <c r="C86" s="92"/>
      <c r="D86" s="92"/>
      <c r="E86" s="92"/>
      <c r="F86" s="92"/>
      <c r="G86" s="92"/>
      <c r="H86" s="92"/>
      <c r="I86" s="93"/>
      <c r="J86" s="94"/>
      <c r="K86" s="305">
        <v>0.05</v>
      </c>
      <c r="L86" s="860">
        <f>N79*K86</f>
        <v>23260.979165242548</v>
      </c>
      <c r="M86" s="861"/>
      <c r="N86" s="51"/>
    </row>
    <row r="87" spans="1:14" ht="15.75" thickBot="1">
      <c r="B87" s="824" t="s">
        <v>953</v>
      </c>
      <c r="C87" s="825"/>
      <c r="D87" s="825"/>
      <c r="E87" s="825"/>
      <c r="F87" s="825"/>
      <c r="G87" s="825"/>
      <c r="H87" s="825"/>
      <c r="I87" s="825"/>
      <c r="J87" s="825"/>
      <c r="K87" s="825"/>
      <c r="L87" s="825"/>
      <c r="M87" s="826"/>
      <c r="N87" s="52">
        <f>L84+L85+L86</f>
        <v>139565.87499145529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604785.4582963062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73"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70968.293710763654</v>
      </c>
      <c r="L36" s="270"/>
      <c r="M36" s="271">
        <v>0.01</v>
      </c>
      <c r="N36" s="272">
        <f t="shared" ref="N36:N41" si="0">K36/M36</f>
        <v>7096829.371076365</v>
      </c>
    </row>
    <row r="37" spans="1:14">
      <c r="A37" s="113" t="s">
        <v>192</v>
      </c>
      <c r="B37" s="837" t="str">
        <f>VLOOKUP(A37,EQUIPOS!A7:D154,3,FALSE)</f>
        <v>Equipo de acarreo interno</v>
      </c>
      <c r="C37" s="838"/>
      <c r="D37" s="838"/>
      <c r="E37" s="838"/>
      <c r="F37" s="838"/>
      <c r="G37" s="838"/>
      <c r="H37" s="839"/>
      <c r="I37" s="421"/>
      <c r="J37" s="422"/>
      <c r="K37" s="269">
        <f>VLOOKUP(A37,EQUIPOS!A7:D164,4,FALSE)</f>
        <v>32754.597097275531</v>
      </c>
      <c r="L37" s="335"/>
      <c r="M37" s="336">
        <v>0.05</v>
      </c>
      <c r="N37" s="272">
        <f t="shared" si="0"/>
        <v>655091.94194551057</v>
      </c>
    </row>
    <row r="38" spans="1:14">
      <c r="A38" s="113" t="s">
        <v>214</v>
      </c>
      <c r="B38" s="837" t="str">
        <f>VLOOKUP(A38,EQUIPOS!A8:D154,3,FALSE)</f>
        <v>Equipo de oxigeno y soldadura</v>
      </c>
      <c r="C38" s="838"/>
      <c r="D38" s="838"/>
      <c r="E38" s="838"/>
      <c r="F38" s="838"/>
      <c r="G38" s="838"/>
      <c r="H38" s="839"/>
      <c r="I38" s="421"/>
      <c r="J38" s="422"/>
      <c r="K38" s="438">
        <f>VLOOKUP(A38,EQUIPOS!A8:D165,4,FALSE)</f>
        <v>10548.343246917197</v>
      </c>
      <c r="L38" s="335"/>
      <c r="M38" s="336">
        <v>0.01</v>
      </c>
      <c r="N38" s="272">
        <f t="shared" si="0"/>
        <v>1054834.3246917196</v>
      </c>
    </row>
    <row r="39" spans="1:14">
      <c r="A39" s="113" t="s">
        <v>248</v>
      </c>
      <c r="B39" s="837" t="str">
        <f>VLOOKUP(A39,EQUIPOS!A9:D154,3,FALSE)</f>
        <v>Grúa telescópica de 50 Ton.</v>
      </c>
      <c r="C39" s="838"/>
      <c r="D39" s="838"/>
      <c r="E39" s="838"/>
      <c r="F39" s="838"/>
      <c r="G39" s="838"/>
      <c r="H39" s="839"/>
      <c r="I39" s="421"/>
      <c r="J39" s="422"/>
      <c r="K39" s="438">
        <f>VLOOKUP(A39,EQUIPOS!A9:D166,4,FALSE)</f>
        <v>251118.5777457791</v>
      </c>
      <c r="L39" s="335"/>
      <c r="M39" s="336">
        <v>0.04</v>
      </c>
      <c r="N39" s="272">
        <f t="shared" si="0"/>
        <v>6277964.4436444771</v>
      </c>
    </row>
    <row r="40" spans="1:14">
      <c r="A40" s="113" t="s">
        <v>255</v>
      </c>
      <c r="B40" s="837" t="str">
        <f>VLOOKUP(A40,EQUIPOS!A10:D154,3,FALSE)</f>
        <v>Manómetro cable de acero para bajar la celda</v>
      </c>
      <c r="C40" s="838"/>
      <c r="D40" s="838"/>
      <c r="E40" s="838"/>
      <c r="F40" s="838"/>
      <c r="G40" s="838"/>
      <c r="H40" s="839"/>
      <c r="I40" s="421"/>
      <c r="J40" s="422"/>
      <c r="K40" s="438">
        <f>VLOOKUP(A40,EQUIPOS!A10:D167,4,FALSE)</f>
        <v>1327062.5919330285</v>
      </c>
      <c r="L40" s="335"/>
      <c r="M40" s="336">
        <v>1</v>
      </c>
      <c r="N40" s="272">
        <f t="shared" si="0"/>
        <v>1327062.5919330285</v>
      </c>
    </row>
    <row r="41" spans="1:14">
      <c r="A41" s="113" t="s">
        <v>322</v>
      </c>
      <c r="B41" s="837" t="str">
        <f>VLOOKUP(A41,EQUIPOS!A11:D155,3,FALSE)</f>
        <v xml:space="preserve">Retroexcavadora sobre llantas JD 410
</v>
      </c>
      <c r="C41" s="838"/>
      <c r="D41" s="838"/>
      <c r="E41" s="838"/>
      <c r="F41" s="838"/>
      <c r="G41" s="838"/>
      <c r="H41" s="839"/>
      <c r="I41" s="421"/>
      <c r="J41" s="422"/>
      <c r="K41" s="438">
        <f>VLOOKUP(A41,EQUIPOS!A11:D168,4,FALSE)</f>
        <v>98263.791291826594</v>
      </c>
      <c r="L41" s="335"/>
      <c r="M41" s="336">
        <v>0.2</v>
      </c>
      <c r="N41" s="272">
        <f t="shared" si="0"/>
        <v>491318.95645913295</v>
      </c>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N86*M45</f>
        <v>69985.517413614798</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411">
        <f>SUM(N36:N45)</f>
        <v>16973087.147163853</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5" t="s">
        <v>944</v>
      </c>
      <c r="C51" s="816"/>
      <c r="D51" s="816"/>
      <c r="E51" s="816"/>
      <c r="F51" s="816"/>
      <c r="G51" s="816"/>
      <c r="H51" s="816"/>
      <c r="I51" s="817"/>
      <c r="J51" s="315" t="s">
        <v>945</v>
      </c>
      <c r="K51" s="85" t="s">
        <v>946</v>
      </c>
      <c r="L51" s="818" t="s">
        <v>955</v>
      </c>
      <c r="M51" s="817"/>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16547090.294321019</v>
      </c>
      <c r="N52" s="272">
        <f t="shared" ref="N52:N57" si="1">K52*M52</f>
        <v>16547090.294321019</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17123.041262414481</v>
      </c>
      <c r="N53" s="272">
        <f t="shared" si="1"/>
        <v>513691.23787243443</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1601063.2030154888</v>
      </c>
      <c r="N54" s="272">
        <f t="shared" si="1"/>
        <v>3202126.4060309776</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977906.00732722878</v>
      </c>
      <c r="N55" s="272">
        <f t="shared" si="1"/>
        <v>4889530.0366361439</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62394.908481427017</v>
      </c>
      <c r="N56" s="272">
        <f t="shared" si="1"/>
        <v>3743694.5088856211</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42191.880757665211</v>
      </c>
      <c r="N57" s="272">
        <f t="shared" si="1"/>
        <v>506302.56909198256</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4" t="s">
        <v>953</v>
      </c>
      <c r="C63" s="825"/>
      <c r="D63" s="825"/>
      <c r="E63" s="825"/>
      <c r="F63" s="825"/>
      <c r="G63" s="825"/>
      <c r="H63" s="825"/>
      <c r="I63" s="825"/>
      <c r="J63" s="825"/>
      <c r="K63" s="825"/>
      <c r="L63" s="825"/>
      <c r="M63" s="826"/>
      <c r="N63" s="394">
        <f>SUM(N52:N62)</f>
        <v>29402435.05283818</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8">
        <f>VLOOKUP(A68,TRANSPORTE!A5:D117,4,FALSE)</f>
        <v>1082706.3722322318</v>
      </c>
      <c r="M68" s="829"/>
      <c r="N68" s="287">
        <f>K68*L68</f>
        <v>1082706.3722322318</v>
      </c>
    </row>
    <row r="69" spans="1:15">
      <c r="A69" t="s">
        <v>1399</v>
      </c>
      <c r="B69" s="46" t="str">
        <f>VLOOKUP(A69,TRANSPORTE!A5:D117,3,FALSE)</f>
        <v>Pasajes aéreos</v>
      </c>
      <c r="C69" s="47"/>
      <c r="D69" s="47"/>
      <c r="E69" s="47"/>
      <c r="F69" s="47"/>
      <c r="G69" s="47"/>
      <c r="H69" s="311" t="s">
        <v>945</v>
      </c>
      <c r="I69" s="279">
        <v>3</v>
      </c>
      <c r="J69" s="286">
        <v>1</v>
      </c>
      <c r="K69" s="279">
        <f>I69*J69</f>
        <v>3</v>
      </c>
      <c r="L69" s="828">
        <f>VLOOKUP(A69,TRANSPORTE!A5:D117,4,FALSE)</f>
        <v>361148.98371298151</v>
      </c>
      <c r="M69" s="829"/>
      <c r="N69" s="287">
        <f>K69*L69</f>
        <v>1083446.9511389446</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2166153.3233711766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853"/>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1"/>
      <c r="C85" s="812" t="e">
        <f>VLOOKUP(B85,'MANO DE OBRA'!B12:E73,3,FALSE)</f>
        <v>#N/A</v>
      </c>
      <c r="D85" s="812" t="e">
        <f>VLOOKUP(C85,'MANO DE OBRA'!C12:F73,3,FALSE)</f>
        <v>#N/A</v>
      </c>
      <c r="E85" s="812" t="e">
        <f>VLOOKUP(D85,'MANO DE OBRA'!D12:G73,3,FALSE)</f>
        <v>#N/A</v>
      </c>
      <c r="F85" s="812" t="e">
        <f>VLOOKUP(E85,'MANO DE OBRA'!E12:H73,3,FALSE)</f>
        <v>#N/A</v>
      </c>
      <c r="G85" s="812" t="e">
        <f>VLOOKUP(F85,'MANO DE OBRA'!F12:I73,3,FALSE)</f>
        <v>#N/A</v>
      </c>
      <c r="H85" s="812" t="e">
        <f>VLOOKUP(G85,'MANO DE OBRA'!G12:J73,3,FALSE)</f>
        <v>#N/A</v>
      </c>
      <c r="I85" s="470"/>
      <c r="J85" s="471"/>
      <c r="K85" s="472"/>
      <c r="L85" s="979"/>
      <c r="M85" s="979"/>
      <c r="N85" s="473"/>
    </row>
    <row r="86" spans="1:14" ht="15.75" thickBot="1">
      <c r="B86" s="830" t="s">
        <v>953</v>
      </c>
      <c r="C86" s="831"/>
      <c r="D86" s="831"/>
      <c r="E86" s="831"/>
      <c r="F86" s="831"/>
      <c r="G86" s="831"/>
      <c r="H86" s="831"/>
      <c r="I86" s="831"/>
      <c r="J86" s="831"/>
      <c r="K86" s="831"/>
      <c r="L86" s="831"/>
      <c r="M86" s="832"/>
      <c r="N86" s="460">
        <f>SUM(N79:N85)</f>
        <v>699855.17413614795</v>
      </c>
    </row>
    <row r="87" spans="1:14" ht="15.75" thickBot="1">
      <c r="B87" s="33"/>
      <c r="C87" s="34"/>
      <c r="D87" s="34"/>
      <c r="E87" s="34"/>
      <c r="F87" s="34"/>
      <c r="G87" s="34"/>
      <c r="H87" s="34"/>
      <c r="I87" s="34"/>
      <c r="J87" s="34"/>
      <c r="K87" s="34"/>
      <c r="L87" s="34"/>
      <c r="M87" s="34"/>
      <c r="N87" s="35"/>
    </row>
    <row r="88" spans="1:14" ht="15.75" thickBot="1">
      <c r="B88" s="824" t="s">
        <v>967</v>
      </c>
      <c r="C88" s="825"/>
      <c r="D88" s="825"/>
      <c r="E88" s="825"/>
      <c r="F88" s="825"/>
      <c r="G88" s="825"/>
      <c r="H88" s="825"/>
      <c r="I88" s="825"/>
      <c r="J88" s="825"/>
      <c r="K88" s="825"/>
      <c r="L88" s="825"/>
      <c r="M88" s="826"/>
      <c r="N88" s="99">
        <f>N86+N74+N63+N47</f>
        <v>49241530.697509356</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5" t="s">
        <v>969</v>
      </c>
      <c r="C92" s="816"/>
      <c r="D92" s="816"/>
      <c r="E92" s="816"/>
      <c r="F92" s="816"/>
      <c r="G92" s="816"/>
      <c r="H92" s="816"/>
      <c r="I92" s="314"/>
      <c r="J92" s="334"/>
      <c r="K92" s="302" t="s">
        <v>970</v>
      </c>
      <c r="L92" s="854" t="s">
        <v>971</v>
      </c>
      <c r="M92" s="855"/>
      <c r="N92" s="303"/>
    </row>
    <row r="93" spans="1:14">
      <c r="B93" s="856" t="s">
        <v>972</v>
      </c>
      <c r="C93" s="857"/>
      <c r="D93" s="857"/>
      <c r="E93" s="857"/>
      <c r="F93" s="857"/>
      <c r="G93" s="857"/>
      <c r="H93" s="857"/>
      <c r="I93" s="87"/>
      <c r="J93" s="88"/>
      <c r="K93" s="304">
        <v>0.2</v>
      </c>
      <c r="L93" s="858">
        <f>N88*K93</f>
        <v>9848306.1395018715</v>
      </c>
      <c r="M93" s="859"/>
      <c r="N93" s="51"/>
    </row>
    <row r="94" spans="1:14">
      <c r="B94" s="89" t="s">
        <v>973</v>
      </c>
      <c r="C94" s="90"/>
      <c r="D94" s="90"/>
      <c r="E94" s="90"/>
      <c r="F94" s="90"/>
      <c r="G94" s="90"/>
      <c r="H94" s="90"/>
      <c r="I94" s="87"/>
      <c r="J94" s="88"/>
      <c r="K94" s="304">
        <v>0.05</v>
      </c>
      <c r="L94" s="858">
        <f>N88*K94</f>
        <v>2462076.5348754679</v>
      </c>
      <c r="M94" s="859"/>
      <c r="N94" s="51"/>
    </row>
    <row r="95" spans="1:14" ht="15.75" thickBot="1">
      <c r="B95" s="91" t="s">
        <v>974</v>
      </c>
      <c r="C95" s="92"/>
      <c r="D95" s="92"/>
      <c r="E95" s="92"/>
      <c r="F95" s="92"/>
      <c r="G95" s="92"/>
      <c r="H95" s="92"/>
      <c r="I95" s="93"/>
      <c r="J95" s="94"/>
      <c r="K95" s="305">
        <v>0.05</v>
      </c>
      <c r="L95" s="860">
        <f>N88*K95</f>
        <v>2462076.5348754679</v>
      </c>
      <c r="M95" s="861"/>
      <c r="N95" s="51"/>
    </row>
    <row r="96" spans="1:14" ht="15.75" thickBot="1">
      <c r="B96" s="824" t="s">
        <v>953</v>
      </c>
      <c r="C96" s="825"/>
      <c r="D96" s="825"/>
      <c r="E96" s="825"/>
      <c r="F96" s="825"/>
      <c r="G96" s="825"/>
      <c r="H96" s="825"/>
      <c r="I96" s="825"/>
      <c r="J96" s="825"/>
      <c r="K96" s="825"/>
      <c r="L96" s="825"/>
      <c r="M96" s="826"/>
      <c r="N96" s="52">
        <f>L93+L94+L95</f>
        <v>14772459.209252806</v>
      </c>
    </row>
    <row r="97" spans="1:14" ht="15.75" thickBot="1">
      <c r="B97" s="33"/>
      <c r="C97" s="34"/>
      <c r="D97" s="34"/>
      <c r="E97" s="34"/>
      <c r="F97" s="34"/>
      <c r="G97" s="34"/>
      <c r="H97" s="34"/>
      <c r="I97" s="34"/>
      <c r="J97" s="34"/>
      <c r="K97" s="34"/>
      <c r="L97" s="34"/>
      <c r="M97" s="34"/>
      <c r="N97" s="35"/>
    </row>
    <row r="98" spans="1:14" ht="15.75" thickBot="1">
      <c r="A98" t="s">
        <v>2016</v>
      </c>
      <c r="B98" s="824" t="s">
        <v>975</v>
      </c>
      <c r="C98" s="825"/>
      <c r="D98" s="825"/>
      <c r="E98" s="825"/>
      <c r="F98" s="825"/>
      <c r="G98" s="825"/>
      <c r="H98" s="825"/>
      <c r="I98" s="825"/>
      <c r="J98" s="825"/>
      <c r="K98" s="825"/>
      <c r="L98" s="825"/>
      <c r="M98" s="826"/>
      <c r="N98" s="188">
        <f>N88+N96</f>
        <v>64013989.90676216</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5" sqref="N5:N6"/>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8554687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326</v>
      </c>
      <c r="B36" s="837" t="str">
        <f>VLOOKUP(A36,EQUIPOS!A6:D154,3,FALSE)</f>
        <v>Sensor de Impacto para prueba de integridad tipo</v>
      </c>
      <c r="C36" s="838"/>
      <c r="D36" s="838"/>
      <c r="E36" s="838"/>
      <c r="F36" s="838"/>
      <c r="G36" s="838"/>
      <c r="H36" s="839"/>
      <c r="I36" s="267"/>
      <c r="J36" s="268"/>
      <c r="K36" s="269">
        <f>VLOOKUP(A36,EQUIPOS!A6:D163,4,FALSE)</f>
        <v>90625.801096532377</v>
      </c>
      <c r="L36" s="270"/>
      <c r="M36" s="336">
        <v>1</v>
      </c>
      <c r="N36" s="272">
        <f>K36/M36</f>
        <v>90625.801096532377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90625.801096532377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400073.41755476414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490699.21865129651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98139.843730259308</v>
      </c>
      <c r="M84" s="859"/>
      <c r="N84" s="51"/>
    </row>
    <row r="85" spans="1:14">
      <c r="B85" s="89" t="s">
        <v>973</v>
      </c>
      <c r="C85" s="90"/>
      <c r="D85" s="90"/>
      <c r="E85" s="90"/>
      <c r="F85" s="90"/>
      <c r="G85" s="90"/>
      <c r="H85" s="90"/>
      <c r="I85" s="87"/>
      <c r="J85" s="88"/>
      <c r="K85" s="304">
        <v>0.05</v>
      </c>
      <c r="L85" s="858">
        <f>N79*K85</f>
        <v>24534.960932564827</v>
      </c>
      <c r="M85" s="859"/>
      <c r="N85" s="51"/>
    </row>
    <row r="86" spans="1:14" ht="15.75" thickBot="1">
      <c r="B86" s="91" t="s">
        <v>974</v>
      </c>
      <c r="C86" s="92"/>
      <c r="D86" s="92"/>
      <c r="E86" s="92"/>
      <c r="F86" s="92"/>
      <c r="G86" s="92"/>
      <c r="H86" s="92"/>
      <c r="I86" s="93"/>
      <c r="J86" s="94"/>
      <c r="K86" s="305">
        <v>0.05</v>
      </c>
      <c r="L86" s="860">
        <f>N79*K86</f>
        <v>24534.960932564827</v>
      </c>
      <c r="M86" s="861"/>
      <c r="N86" s="51"/>
    </row>
    <row r="87" spans="1:14" ht="15.75" thickBot="1">
      <c r="B87" s="824" t="s">
        <v>953</v>
      </c>
      <c r="C87" s="825"/>
      <c r="D87" s="825"/>
      <c r="E87" s="825"/>
      <c r="F87" s="825"/>
      <c r="G87" s="825"/>
      <c r="H87" s="825"/>
      <c r="I87" s="825"/>
      <c r="J87" s="825"/>
      <c r="K87" s="825"/>
      <c r="L87" s="825"/>
      <c r="M87" s="826"/>
      <c r="N87" s="52">
        <f>L84+L85+L86</f>
        <v>147209.76559538898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637908.98424668552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320</v>
      </c>
      <c r="B36" s="837" t="str">
        <f>VLOOKUP(A36,EQUIPOS!A6:D154,3,FALSE)</f>
        <v>Retroexcavadora sobre llantas, motor 62HP, Profundidad de excavación de 5.41 metros.</v>
      </c>
      <c r="C36" s="838"/>
      <c r="D36" s="838"/>
      <c r="E36" s="838"/>
      <c r="F36" s="838"/>
      <c r="G36" s="838"/>
      <c r="H36" s="839"/>
      <c r="I36" s="267"/>
      <c r="J36" s="268"/>
      <c r="K36" s="269">
        <f>VLOOKUP(A36,EQUIPOS!A6:D163,4,FALSE)</f>
        <v>98263.791291826594</v>
      </c>
      <c r="L36" s="270"/>
      <c r="M36" s="336">
        <v>10</v>
      </c>
      <c r="N36" s="272">
        <f>K36/M36</f>
        <v>9826.3791291826601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368.07216076801001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10194.45128995067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79907.525891267578</v>
      </c>
      <c r="N48" s="272">
        <f>K48*M48</f>
        <v>39065.901546841931</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19697.205132197458</v>
      </c>
      <c r="N49" s="272">
        <f>K49*M49</f>
        <v>26262.940176263277</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5067.9723669555933</v>
      </c>
      <c r="N50" s="272">
        <f>K50*M50</f>
        <v>7601.95855043339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72930.800273538596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3680.7216076800996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86805.97317116936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17361.194634233874</v>
      </c>
      <c r="M84" s="859"/>
      <c r="N84" s="51"/>
    </row>
    <row r="85" spans="1:14">
      <c r="B85" s="89" t="s">
        <v>973</v>
      </c>
      <c r="C85" s="90"/>
      <c r="D85" s="90"/>
      <c r="E85" s="90"/>
      <c r="F85" s="90"/>
      <c r="G85" s="90"/>
      <c r="H85" s="90"/>
      <c r="I85" s="87"/>
      <c r="J85" s="88"/>
      <c r="K85" s="304">
        <v>0.05</v>
      </c>
      <c r="L85" s="858">
        <f>N79*K85</f>
        <v>4340.2986585584686</v>
      </c>
      <c r="M85" s="859"/>
      <c r="N85" s="51"/>
    </row>
    <row r="86" spans="1:14" ht="15.75" thickBot="1">
      <c r="B86" s="91" t="s">
        <v>974</v>
      </c>
      <c r="C86" s="92"/>
      <c r="D86" s="92"/>
      <c r="E86" s="92"/>
      <c r="F86" s="92"/>
      <c r="G86" s="92"/>
      <c r="H86" s="92"/>
      <c r="I86" s="93"/>
      <c r="J86" s="94"/>
      <c r="K86" s="305">
        <v>0.05</v>
      </c>
      <c r="L86" s="860">
        <f>N79*K86</f>
        <v>4340.2986585584686</v>
      </c>
      <c r="M86" s="861"/>
      <c r="N86" s="51"/>
    </row>
    <row r="87" spans="1:14" ht="15.75" thickBot="1">
      <c r="B87" s="824" t="s">
        <v>953</v>
      </c>
      <c r="C87" s="825"/>
      <c r="D87" s="825"/>
      <c r="E87" s="825"/>
      <c r="F87" s="825"/>
      <c r="G87" s="825"/>
      <c r="H87" s="825"/>
      <c r="I87" s="825"/>
      <c r="J87" s="825"/>
      <c r="K87" s="825"/>
      <c r="L87" s="825"/>
      <c r="M87" s="826"/>
      <c r="N87" s="52">
        <f>L84+L85+L86</f>
        <v>26041.791951350813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112847.76512252017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204</v>
      </c>
      <c r="B36" s="837" t="str">
        <f>VLOOKUP(A36,EQUIPOS!A6:D154,3,FALSE)</f>
        <v xml:space="preserve">Equipo de soldadura 250 AMP
</v>
      </c>
      <c r="C36" s="838"/>
      <c r="D36" s="838"/>
      <c r="E36" s="838"/>
      <c r="F36" s="838"/>
      <c r="G36" s="838"/>
      <c r="H36" s="839"/>
      <c r="I36" s="267"/>
      <c r="J36" s="268"/>
      <c r="K36" s="269">
        <f>VLOOKUP(A36,EQUIPOS!A6:D163,4,FALSE)</f>
        <v>15161.069033520391</v>
      </c>
      <c r="L36" s="270"/>
      <c r="M36" s="336">
        <v>10</v>
      </c>
      <c r="N36" s="272">
        <f>K36/M36</f>
        <v>1516.1069033520391</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98263.791291826594</v>
      </c>
      <c r="L37" s="335"/>
      <c r="M37" s="336">
        <v>10</v>
      </c>
      <c r="N37" s="272">
        <f>K37/M37</f>
        <v>9826.3791291826601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423.19184653601991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11765.677879070719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12143.345502254118</v>
      </c>
      <c r="N48" s="272">
        <f>K48*M48</f>
        <v>400.73040157438595</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87817.051229110715</v>
      </c>
      <c r="N49" s="272">
        <f>K49*M49</f>
        <v>263451.15368733217</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970.30567153682057</v>
      </c>
      <c r="N50" s="272">
        <f>K50*M50</f>
        <v>9703.0567153682059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273554.94080427475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4231.9184653601988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289552.53714870568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57910.507429741141</v>
      </c>
      <c r="M84" s="859"/>
      <c r="N84" s="51"/>
    </row>
    <row r="85" spans="1:14">
      <c r="B85" s="89" t="s">
        <v>973</v>
      </c>
      <c r="C85" s="90"/>
      <c r="D85" s="90"/>
      <c r="E85" s="90"/>
      <c r="F85" s="90"/>
      <c r="G85" s="90"/>
      <c r="H85" s="90"/>
      <c r="I85" s="87"/>
      <c r="J85" s="88"/>
      <c r="K85" s="304">
        <v>0.05</v>
      </c>
      <c r="L85" s="858">
        <f>N79*K85</f>
        <v>14477.626857435285</v>
      </c>
      <c r="M85" s="859"/>
      <c r="N85" s="51"/>
    </row>
    <row r="86" spans="1:14" ht="15.75" thickBot="1">
      <c r="B86" s="91" t="s">
        <v>974</v>
      </c>
      <c r="C86" s="92"/>
      <c r="D86" s="92"/>
      <c r="E86" s="92"/>
      <c r="F86" s="92"/>
      <c r="G86" s="92"/>
      <c r="H86" s="92"/>
      <c r="I86" s="93"/>
      <c r="J86" s="94"/>
      <c r="K86" s="305">
        <v>0.05</v>
      </c>
      <c r="L86" s="860">
        <f>N79*K86</f>
        <v>14477.626857435285</v>
      </c>
      <c r="M86" s="861"/>
      <c r="N86" s="51"/>
    </row>
    <row r="87" spans="1:14" ht="15.75" thickBot="1">
      <c r="B87" s="824" t="s">
        <v>953</v>
      </c>
      <c r="C87" s="825"/>
      <c r="D87" s="825"/>
      <c r="E87" s="825"/>
      <c r="F87" s="825"/>
      <c r="G87" s="825"/>
      <c r="H87" s="825"/>
      <c r="I87" s="825"/>
      <c r="J87" s="825"/>
      <c r="K87" s="825"/>
      <c r="L87" s="825"/>
      <c r="M87" s="826"/>
      <c r="N87" s="52">
        <f>L84+L85+L86</f>
        <v>86865.761144611708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376418.29829331738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611419.14581580996</v>
      </c>
      <c r="L36" s="270"/>
      <c r="M36" s="336">
        <v>2</v>
      </c>
      <c r="N36" s="272">
        <f>K36/M36</f>
        <v>305709.57290790498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5245.4839826800999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310955.05689058505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3607.2540259486505</v>
      </c>
      <c r="N48" s="272">
        <f>K48*M48</f>
        <v>101003.11272656222</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485052.38059300405</v>
      </c>
      <c r="N49" s="272">
        <f>K49*M49</f>
        <v>169768.33320755142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9388.9916002134178</v>
      </c>
      <c r="N50" s="272">
        <f>K50*M50</f>
        <v>28166.974800640251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298938.42073475389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1857.3376305239053</v>
      </c>
      <c r="M60" s="829"/>
      <c r="N60" s="287">
        <f>K60*L60</f>
        <v>650.06817068336682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650.06817068336682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52454.839826800991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662998.38562282326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132599.67712456465</v>
      </c>
      <c r="M84" s="859"/>
      <c r="N84" s="51"/>
    </row>
    <row r="85" spans="1:14">
      <c r="B85" s="89" t="s">
        <v>973</v>
      </c>
      <c r="C85" s="90"/>
      <c r="D85" s="90"/>
      <c r="E85" s="90"/>
      <c r="F85" s="90"/>
      <c r="G85" s="90"/>
      <c r="H85" s="90"/>
      <c r="I85" s="87"/>
      <c r="J85" s="88"/>
      <c r="K85" s="304">
        <v>0.05</v>
      </c>
      <c r="L85" s="858">
        <f>N79*K85</f>
        <v>33149.919281141163</v>
      </c>
      <c r="M85" s="859"/>
      <c r="N85" s="51"/>
    </row>
    <row r="86" spans="1:14" ht="15.75" thickBot="1">
      <c r="B86" s="91" t="s">
        <v>974</v>
      </c>
      <c r="C86" s="92"/>
      <c r="D86" s="92"/>
      <c r="E86" s="92"/>
      <c r="F86" s="92"/>
      <c r="G86" s="92"/>
      <c r="H86" s="92"/>
      <c r="I86" s="93"/>
      <c r="J86" s="94"/>
      <c r="K86" s="305">
        <v>0.05</v>
      </c>
      <c r="L86" s="860">
        <f>N79*K86</f>
        <v>33149.919281141163</v>
      </c>
      <c r="M86" s="861"/>
      <c r="N86" s="51"/>
    </row>
    <row r="87" spans="1:14" ht="15.75" thickBot="1">
      <c r="B87" s="824" t="s">
        <v>953</v>
      </c>
      <c r="C87" s="825"/>
      <c r="D87" s="825"/>
      <c r="E87" s="825"/>
      <c r="F87" s="825"/>
      <c r="G87" s="825"/>
      <c r="H87" s="825"/>
      <c r="I87" s="825"/>
      <c r="J87" s="825"/>
      <c r="K87" s="825"/>
      <c r="L87" s="825"/>
      <c r="M87" s="826"/>
      <c r="N87" s="52">
        <f>L84+L85+L86</f>
        <v>198899.51568684698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861897.90130967018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611419.14581580996</v>
      </c>
      <c r="L36" s="270"/>
      <c r="M36" s="336">
        <v>2</v>
      </c>
      <c r="N36" s="272">
        <f>K36/M36</f>
        <v>305709.57290790498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5245.4839826800999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310955.05689058505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3607.2540259486505</v>
      </c>
      <c r="N48" s="272">
        <f>K48*M48</f>
        <v>101003.11272656222</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536946.61097896157</v>
      </c>
      <c r="N49" s="272">
        <f>K49*M49</f>
        <v>187931.31384263653</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9388.9916002134178</v>
      </c>
      <c r="N50" s="272">
        <f>K50*M50</f>
        <v>18777.983200426836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307712.40976962558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1857.3376305239053</v>
      </c>
      <c r="M60" s="829"/>
      <c r="N60" s="287">
        <f>K60*L60</f>
        <v>650.06817068336682</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650.06817068336682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52454.839826800991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671772.37465769495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134354.47493153901</v>
      </c>
      <c r="M84" s="859"/>
      <c r="N84" s="51"/>
    </row>
    <row r="85" spans="1:14">
      <c r="B85" s="89" t="s">
        <v>973</v>
      </c>
      <c r="C85" s="90"/>
      <c r="D85" s="90"/>
      <c r="E85" s="90"/>
      <c r="F85" s="90"/>
      <c r="G85" s="90"/>
      <c r="H85" s="90"/>
      <c r="I85" s="87"/>
      <c r="J85" s="88"/>
      <c r="K85" s="304">
        <v>0.05</v>
      </c>
      <c r="L85" s="858">
        <f>N79*K85</f>
        <v>33588.618732884752</v>
      </c>
      <c r="M85" s="859"/>
      <c r="N85" s="51"/>
    </row>
    <row r="86" spans="1:14" ht="15.75" thickBot="1">
      <c r="B86" s="91" t="s">
        <v>974</v>
      </c>
      <c r="C86" s="92"/>
      <c r="D86" s="92"/>
      <c r="E86" s="92"/>
      <c r="F86" s="92"/>
      <c r="G86" s="92"/>
      <c r="H86" s="92"/>
      <c r="I86" s="93"/>
      <c r="J86" s="94"/>
      <c r="K86" s="305">
        <v>0.05</v>
      </c>
      <c r="L86" s="860">
        <f>N79*K86</f>
        <v>33588.618732884752</v>
      </c>
      <c r="M86" s="861"/>
      <c r="N86" s="51"/>
    </row>
    <row r="87" spans="1:14" ht="15.75" thickBot="1">
      <c r="B87" s="824" t="s">
        <v>953</v>
      </c>
      <c r="C87" s="825"/>
      <c r="D87" s="825"/>
      <c r="E87" s="825"/>
      <c r="F87" s="825"/>
      <c r="G87" s="825"/>
      <c r="H87" s="825"/>
      <c r="I87" s="825"/>
      <c r="J87" s="825"/>
      <c r="K87" s="825"/>
      <c r="L87" s="825"/>
      <c r="M87" s="826"/>
      <c r="N87" s="52">
        <f>L84+L85+L86</f>
        <v>201531.71239730853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873304.0870550035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195</v>
      </c>
      <c r="B36" s="837" t="str">
        <f>VLOOKUP(A36,EQUIPOS!A6:D154,3,FALSE)</f>
        <v xml:space="preserve">Equipo de oxicorte, Capacidad de corte: hasta 6´´ (152mm) </v>
      </c>
      <c r="C36" s="838"/>
      <c r="D36" s="838"/>
      <c r="E36" s="838"/>
      <c r="F36" s="838"/>
      <c r="G36" s="838"/>
      <c r="H36" s="839"/>
      <c r="I36" s="267"/>
      <c r="J36" s="268"/>
      <c r="K36" s="269">
        <f>VLOOKUP(A36,EQUIPOS!A6:D163,4,FALSE)</f>
        <v>16125.127632110882</v>
      </c>
      <c r="L36" s="270"/>
      <c r="M36" s="336">
        <v>1.1299999999999999</v>
      </c>
      <c r="N36" s="272">
        <f>K36/M36</f>
        <v>14270.024453195472</v>
      </c>
    </row>
    <row r="37" spans="1:14">
      <c r="A37" s="113" t="s">
        <v>332</v>
      </c>
      <c r="B37" s="837" t="str">
        <f>VLOOKUP(A37,EQUIPOS!A7:D154,3,FALSE)</f>
        <v xml:space="preserve">Taladro de 1/2´´, pulidora, lijadora y circular
</v>
      </c>
      <c r="C37" s="838"/>
      <c r="D37" s="838"/>
      <c r="E37" s="838"/>
      <c r="F37" s="838"/>
      <c r="G37" s="838"/>
      <c r="H37" s="839"/>
      <c r="I37" s="421"/>
      <c r="J37" s="422"/>
      <c r="K37" s="269">
        <f>VLOOKUP(A37,EQUIPOS!A7:D164,4,FALSE)</f>
        <v>2729.5497581062946</v>
      </c>
      <c r="L37" s="335"/>
      <c r="M37" s="336">
        <v>0.53</v>
      </c>
      <c r="N37" s="272">
        <f>K37/M37</f>
        <v>5150.0938832194233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2821.2789769067999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22241.397313321697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72373.387735805198</v>
      </c>
      <c r="N48" s="272">
        <f>K48*M48</f>
        <v>1447.4677547161041</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14291.462206165448</v>
      </c>
      <c r="N49" s="272">
        <f>K49*M49</f>
        <v>7145.7311030827241</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66641.414354586712</v>
      </c>
      <c r="N50" s="272">
        <f>K50*M50</f>
        <v>5331.3131483669367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13924.512006165765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28212.789769067997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64378.699088555455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12875.739817711092</v>
      </c>
      <c r="M84" s="859"/>
      <c r="N84" s="51"/>
    </row>
    <row r="85" spans="1:14">
      <c r="B85" s="89" t="s">
        <v>973</v>
      </c>
      <c r="C85" s="90"/>
      <c r="D85" s="90"/>
      <c r="E85" s="90"/>
      <c r="F85" s="90"/>
      <c r="G85" s="90"/>
      <c r="H85" s="90"/>
      <c r="I85" s="87"/>
      <c r="J85" s="88"/>
      <c r="K85" s="304">
        <v>0.05</v>
      </c>
      <c r="L85" s="858">
        <f>N79*K85</f>
        <v>3218.9349544277729</v>
      </c>
      <c r="M85" s="859"/>
      <c r="N85" s="51"/>
    </row>
    <row r="86" spans="1:14" ht="15.75" thickBot="1">
      <c r="B86" s="91" t="s">
        <v>974</v>
      </c>
      <c r="C86" s="92"/>
      <c r="D86" s="92"/>
      <c r="E86" s="92"/>
      <c r="F86" s="92"/>
      <c r="G86" s="92"/>
      <c r="H86" s="92"/>
      <c r="I86" s="93"/>
      <c r="J86" s="94"/>
      <c r="K86" s="305">
        <v>0.05</v>
      </c>
      <c r="L86" s="860">
        <f>N79*K86</f>
        <v>3218.9349544277729</v>
      </c>
      <c r="M86" s="861"/>
      <c r="N86" s="51"/>
    </row>
    <row r="87" spans="1:14" ht="15.75" thickBot="1">
      <c r="B87" s="824" t="s">
        <v>953</v>
      </c>
      <c r="C87" s="825"/>
      <c r="D87" s="825"/>
      <c r="E87" s="825"/>
      <c r="F87" s="825"/>
      <c r="G87" s="825"/>
      <c r="H87" s="825"/>
      <c r="I87" s="825"/>
      <c r="J87" s="825"/>
      <c r="K87" s="825"/>
      <c r="L87" s="825"/>
      <c r="M87" s="826"/>
      <c r="N87" s="52">
        <f>L84+L85+L86</f>
        <v>19313.609726566636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83692.308815122087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23299.43673519533</v>
      </c>
      <c r="L36" s="270"/>
      <c r="M36" s="336">
        <v>12</v>
      </c>
      <c r="N36" s="272">
        <f t="shared" ref="N36:N42" si="0">K36/M36</f>
        <v>1941.6197279329442</v>
      </c>
    </row>
    <row r="37" spans="1:14">
      <c r="A37" s="113" t="s">
        <v>288</v>
      </c>
      <c r="B37" s="837" t="str">
        <f>VLOOKUP(A37,EQUIPOS!A7:D154,3,FALSE)</f>
        <v xml:space="preserve">Planta eléctrica </v>
      </c>
      <c r="C37" s="838"/>
      <c r="D37" s="838"/>
      <c r="E37" s="838"/>
      <c r="F37" s="838"/>
      <c r="G37" s="838"/>
      <c r="H37" s="839"/>
      <c r="I37" s="267"/>
      <c r="J37" s="268"/>
      <c r="K37" s="269">
        <f>VLOOKUP(A37,EQUIPOS!A7:D164,4,FALSE)</f>
        <v>13953.032881687592</v>
      </c>
      <c r="L37" s="270"/>
      <c r="M37" s="336">
        <v>1.3</v>
      </c>
      <c r="N37" s="272">
        <f t="shared" si="0"/>
        <v>10733.102216682762</v>
      </c>
    </row>
    <row r="38" spans="1:14">
      <c r="A38" s="113" t="s">
        <v>125</v>
      </c>
      <c r="B38" s="837" t="str">
        <f>VLOOKUP(A38,EQUIPOS!A8:D154,3,FALSE)</f>
        <v>Bomba para gato de tensionamiento</v>
      </c>
      <c r="C38" s="838"/>
      <c r="D38" s="838"/>
      <c r="E38" s="838"/>
      <c r="F38" s="838"/>
      <c r="G38" s="838"/>
      <c r="H38" s="839"/>
      <c r="I38" s="267"/>
      <c r="J38" s="268"/>
      <c r="K38" s="269">
        <f>VLOOKUP(A38,EQUIPOS!A8:D165,4,FALSE)</f>
        <v>40774.014286591824</v>
      </c>
      <c r="L38" s="270"/>
      <c r="M38" s="336">
        <v>12</v>
      </c>
      <c r="N38" s="272">
        <f t="shared" si="0"/>
        <v>3397.8345238826519</v>
      </c>
    </row>
    <row r="39" spans="1:14">
      <c r="A39" s="113" t="s">
        <v>180</v>
      </c>
      <c r="B39" s="837" t="str">
        <f>VLOOKUP(A39,EQUIPOS!A9:D154,3,FALSE)</f>
        <v>Compresor 120 HP, con martillo.</v>
      </c>
      <c r="C39" s="838"/>
      <c r="D39" s="838"/>
      <c r="E39" s="838"/>
      <c r="F39" s="838"/>
      <c r="G39" s="838"/>
      <c r="H39" s="839"/>
      <c r="I39" s="267"/>
      <c r="J39" s="268"/>
      <c r="K39" s="269">
        <f>VLOOKUP(A39,EQUIPOS!A9:D166,4,FALSE)</f>
        <v>109181.99032425179</v>
      </c>
      <c r="L39" s="270"/>
      <c r="M39" s="336">
        <v>1.3</v>
      </c>
      <c r="N39" s="272">
        <f t="shared" si="0"/>
        <v>83986.146403270599</v>
      </c>
    </row>
    <row r="40" spans="1:14">
      <c r="A40" s="113" t="s">
        <v>197</v>
      </c>
      <c r="B40" s="837" t="str">
        <f>VLOOKUP(A40,EQUIPOS!A10:D154,3,FALSE)</f>
        <v>Equipo de perforación (TRACKDRILL), potencia 40 HP, 2100 golpes / minuto</v>
      </c>
      <c r="C40" s="838"/>
      <c r="D40" s="838"/>
      <c r="E40" s="838"/>
      <c r="F40" s="838"/>
      <c r="G40" s="838"/>
      <c r="H40" s="839"/>
      <c r="I40" s="267"/>
      <c r="J40" s="268"/>
      <c r="K40" s="269">
        <f>VLOOKUP(A40,EQUIPOS!A10:D167,4,FALSE)</f>
        <v>142591.67936347285</v>
      </c>
      <c r="L40" s="270"/>
      <c r="M40" s="336">
        <v>1.3</v>
      </c>
      <c r="N40" s="272">
        <f t="shared" si="0"/>
        <v>109685.90720267143</v>
      </c>
    </row>
    <row r="41" spans="1:14">
      <c r="A41" s="113" t="s">
        <v>195</v>
      </c>
      <c r="B41" s="837" t="str">
        <f>VLOOKUP(A41,EQUIPOS!A11:D155,3,FALSE)</f>
        <v xml:space="preserve">Equipo de oxicorte, Capacidad de corte: hasta 6´´ (152mm) </v>
      </c>
      <c r="C41" s="838"/>
      <c r="D41" s="838"/>
      <c r="E41" s="838"/>
      <c r="F41" s="838"/>
      <c r="G41" s="838"/>
      <c r="H41" s="839"/>
      <c r="I41" s="267"/>
      <c r="J41" s="268"/>
      <c r="K41" s="269">
        <f>VLOOKUP(A41,EQUIPOS!A11:D168,4,FALSE)</f>
        <v>16125.127632110882</v>
      </c>
      <c r="L41" s="270"/>
      <c r="M41" s="336">
        <v>15</v>
      </c>
      <c r="N41" s="272">
        <f t="shared" si="0"/>
        <v>1075.0085088073922</v>
      </c>
    </row>
    <row r="42" spans="1:14">
      <c r="A42" s="113" t="s">
        <v>240</v>
      </c>
      <c r="B42" s="837" t="str">
        <f>VLOOKUP(A42,EQUIPOS!A12:D156,3,FALSE)</f>
        <v>Gato para tensionamiento, fuerza Max 200 ton, área de tensión 314 cm2.</v>
      </c>
      <c r="C42" s="838"/>
      <c r="D42" s="838"/>
      <c r="E42" s="838"/>
      <c r="F42" s="838"/>
      <c r="G42" s="838"/>
      <c r="H42" s="839"/>
      <c r="I42" s="267"/>
      <c r="J42" s="268"/>
      <c r="K42" s="269">
        <f>VLOOKUP(A42,EQUIPOS!A12:D169,4,FALSE)</f>
        <v>163772.9854863777</v>
      </c>
      <c r="L42" s="270"/>
      <c r="M42" s="336">
        <v>12</v>
      </c>
      <c r="N42" s="272">
        <f t="shared" si="0"/>
        <v>13647.748790531476</v>
      </c>
    </row>
    <row r="43" spans="1:14">
      <c r="A43" s="113"/>
      <c r="B43" s="837"/>
      <c r="C43" s="838"/>
      <c r="D43" s="838"/>
      <c r="E43" s="838"/>
      <c r="F43" s="838"/>
      <c r="G43" s="838"/>
      <c r="H43" s="839"/>
      <c r="I43" s="421"/>
      <c r="J43" s="422"/>
      <c r="K43" s="269"/>
      <c r="L43" s="335"/>
      <c r="M43" s="336"/>
      <c r="N43" s="272"/>
    </row>
    <row r="44" spans="1:14">
      <c r="A44" s="113"/>
      <c r="B44" s="837"/>
      <c r="C44" s="838"/>
      <c r="D44" s="838"/>
      <c r="E44" s="838"/>
      <c r="F44" s="838"/>
      <c r="G44" s="838"/>
      <c r="H44" s="839"/>
      <c r="I44" s="328"/>
      <c r="J44" s="330"/>
      <c r="K44" s="269"/>
      <c r="L44" s="423"/>
      <c r="M44" s="424"/>
      <c r="N44" s="272"/>
    </row>
    <row r="45" spans="1:14">
      <c r="B45" s="837"/>
      <c r="C45" s="838"/>
      <c r="D45" s="838"/>
      <c r="E45" s="838"/>
      <c r="F45" s="838"/>
      <c r="G45" s="838"/>
      <c r="H45" s="839"/>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228926.35263559478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5281.2449568014472</v>
      </c>
      <c r="N54" s="272">
        <f>K54*M54</f>
        <v>1056.2489913602894</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5837.9086389932163</v>
      </c>
      <c r="N55" s="272">
        <f t="shared" ref="N55:N67" si="1">K55*M55</f>
        <v>32283.634773632486</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43378.371198116693</v>
      </c>
      <c r="N56" s="272">
        <f t="shared" si="1"/>
        <v>347.02696958493357</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30407.834201733564</v>
      </c>
      <c r="N57" s="272">
        <f t="shared" si="1"/>
        <v>668.97235243813839</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954.22993807320074</v>
      </c>
      <c r="N58" s="272">
        <f t="shared" si="1"/>
        <v>286.26898142196023</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1378.2145656103389</v>
      </c>
      <c r="N59" s="272">
        <f t="shared" si="1"/>
        <v>137.8214565610339</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20494.785647529377</v>
      </c>
      <c r="N60" s="272">
        <f t="shared" si="1"/>
        <v>10247.392823764689</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80985.456013267627</v>
      </c>
      <c r="N61" s="272">
        <f t="shared" si="1"/>
        <v>8098.5456013267631</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1192.4238922198911</v>
      </c>
      <c r="N62" s="272">
        <f t="shared" si="1"/>
        <v>11924.238922198911</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19501.099070679473</v>
      </c>
      <c r="N63" s="272">
        <f t="shared" si="1"/>
        <v>19501.099070679473</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12669.503854836343</v>
      </c>
      <c r="N64" s="272">
        <f t="shared" si="1"/>
        <v>6334.7519274181714</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12100.282492106233</v>
      </c>
      <c r="N65" s="272">
        <f t="shared" si="1"/>
        <v>6655.1553706584282</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5067.9723669555933</v>
      </c>
      <c r="N66" s="272">
        <f t="shared" si="1"/>
        <v>253.39861834777969</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3348.1101143629885</v>
      </c>
      <c r="N67" s="272">
        <f t="shared" si="1"/>
        <v>3348.1101143629885</v>
      </c>
    </row>
    <row r="68" spans="1:14" ht="15.75" thickBot="1">
      <c r="B68" s="43"/>
      <c r="C68" s="310"/>
      <c r="D68" s="310"/>
      <c r="E68" s="310"/>
      <c r="F68" s="310"/>
      <c r="G68" s="310"/>
      <c r="H68" s="310"/>
      <c r="I68" s="310"/>
      <c r="J68" s="435"/>
      <c r="K68" s="126"/>
      <c r="L68" s="325"/>
      <c r="M68" s="402"/>
      <c r="N68" s="272"/>
    </row>
    <row r="69" spans="1:14" ht="15.75" thickBot="1">
      <c r="B69" s="824" t="s">
        <v>953</v>
      </c>
      <c r="C69" s="825"/>
      <c r="D69" s="825"/>
      <c r="E69" s="825"/>
      <c r="F69" s="825"/>
      <c r="G69" s="825"/>
      <c r="H69" s="825"/>
      <c r="I69" s="825"/>
      <c r="J69" s="825"/>
      <c r="K69" s="825"/>
      <c r="L69" s="825"/>
      <c r="M69" s="826"/>
      <c r="N69" s="394">
        <f>SUM(N54:N68)</f>
        <v>101142.66597375604</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7" t="s">
        <v>961</v>
      </c>
      <c r="M73" s="800"/>
      <c r="N73" s="76" t="s">
        <v>951</v>
      </c>
    </row>
    <row r="74" spans="1:14">
      <c r="B74" s="46"/>
      <c r="C74" s="317"/>
      <c r="D74" s="317"/>
      <c r="E74" s="317"/>
      <c r="F74" s="317"/>
      <c r="G74" s="317"/>
      <c r="H74" s="311"/>
      <c r="I74" s="279"/>
      <c r="J74" s="286"/>
      <c r="K74" s="279"/>
      <c r="L74" s="828"/>
      <c r="M74" s="829"/>
      <c r="N74" s="287"/>
    </row>
    <row r="75" spans="1:14">
      <c r="B75" s="46"/>
      <c r="C75" s="47"/>
      <c r="D75" s="47"/>
      <c r="E75" s="47"/>
      <c r="F75" s="47"/>
      <c r="G75" s="47"/>
      <c r="H75" s="311"/>
      <c r="I75" s="279"/>
      <c r="J75" s="286"/>
      <c r="K75" s="279"/>
      <c r="L75" s="828"/>
      <c r="M75" s="829"/>
      <c r="N75" s="287"/>
    </row>
    <row r="76" spans="1:14">
      <c r="B76" s="46"/>
      <c r="C76" s="47"/>
      <c r="D76" s="47"/>
      <c r="E76" s="47"/>
      <c r="F76" s="47"/>
      <c r="G76" s="47"/>
      <c r="H76" s="311"/>
      <c r="I76" s="279"/>
      <c r="J76" s="286"/>
      <c r="K76" s="279"/>
      <c r="L76" s="828"/>
      <c r="M76" s="829"/>
      <c r="N76" s="287"/>
    </row>
    <row r="77" spans="1:14">
      <c r="B77" s="46"/>
      <c r="C77" s="47"/>
      <c r="D77" s="47"/>
      <c r="E77" s="47"/>
      <c r="F77" s="47"/>
      <c r="G77" s="47"/>
      <c r="H77" s="311"/>
      <c r="I77" s="279"/>
      <c r="J77" s="286"/>
      <c r="K77" s="279"/>
      <c r="L77" s="828"/>
      <c r="M77" s="829"/>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3"/>
      <c r="M79" s="814"/>
      <c r="N79" s="127"/>
    </row>
    <row r="80" spans="1:14" ht="15.75" thickBot="1">
      <c r="B80" s="830" t="s">
        <v>953</v>
      </c>
      <c r="C80" s="831"/>
      <c r="D80" s="831"/>
      <c r="E80" s="831"/>
      <c r="F80" s="831"/>
      <c r="G80" s="831"/>
      <c r="H80" s="831"/>
      <c r="I80" s="831"/>
      <c r="J80" s="831"/>
      <c r="K80" s="831"/>
      <c r="L80" s="831"/>
      <c r="M80" s="832"/>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0" t="s">
        <v>963</v>
      </c>
      <c r="C84" s="851"/>
      <c r="D84" s="851"/>
      <c r="E84" s="851"/>
      <c r="F84" s="851"/>
      <c r="G84" s="851"/>
      <c r="H84" s="851"/>
      <c r="I84" s="73" t="s">
        <v>964</v>
      </c>
      <c r="J84" s="75" t="s">
        <v>1410</v>
      </c>
      <c r="K84" s="74" t="s">
        <v>966</v>
      </c>
      <c r="L84" s="852" t="s">
        <v>950</v>
      </c>
      <c r="M84" s="853"/>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1"/>
      <c r="C90" s="812"/>
      <c r="D90" s="812"/>
      <c r="E90" s="812"/>
      <c r="F90" s="812"/>
      <c r="G90" s="812"/>
      <c r="H90" s="812"/>
      <c r="I90" s="126"/>
      <c r="J90" s="126"/>
      <c r="K90" s="126"/>
      <c r="L90" s="912"/>
      <c r="M90" s="912"/>
      <c r="N90" s="45"/>
    </row>
    <row r="91" spans="1:15" ht="15.75" thickBot="1">
      <c r="B91" s="830" t="s">
        <v>953</v>
      </c>
      <c r="C91" s="831"/>
      <c r="D91" s="831"/>
      <c r="E91" s="831"/>
      <c r="F91" s="831"/>
      <c r="G91" s="831"/>
      <c r="H91" s="831"/>
      <c r="I91" s="831"/>
      <c r="J91" s="831"/>
      <c r="K91" s="831"/>
      <c r="L91" s="831"/>
      <c r="M91" s="832"/>
      <c r="N91" s="301">
        <f>SUM(N85:N90)</f>
        <v>44589.852618155375</v>
      </c>
    </row>
    <row r="92" spans="1:15" ht="15.75" thickBot="1">
      <c r="B92" s="33"/>
      <c r="C92" s="34"/>
      <c r="D92" s="34"/>
      <c r="E92" s="34"/>
      <c r="F92" s="34"/>
      <c r="G92" s="34"/>
      <c r="H92" s="34"/>
      <c r="I92" s="34"/>
      <c r="J92" s="34"/>
      <c r="K92" s="34"/>
      <c r="L92" s="34"/>
      <c r="M92" s="34"/>
      <c r="N92" s="35"/>
    </row>
    <row r="93" spans="1:15" ht="15.75" thickBot="1">
      <c r="B93" s="824" t="s">
        <v>967</v>
      </c>
      <c r="C93" s="825"/>
      <c r="D93" s="825"/>
      <c r="E93" s="825"/>
      <c r="F93" s="825"/>
      <c r="G93" s="825"/>
      <c r="H93" s="825"/>
      <c r="I93" s="825"/>
      <c r="J93" s="825"/>
      <c r="K93" s="825"/>
      <c r="L93" s="825"/>
      <c r="M93" s="826"/>
      <c r="N93" s="99">
        <f>N49+N69+N80+N91</f>
        <v>374658.8712275062</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5" t="s">
        <v>969</v>
      </c>
      <c r="C97" s="816"/>
      <c r="D97" s="816"/>
      <c r="E97" s="816"/>
      <c r="F97" s="816"/>
      <c r="G97" s="816"/>
      <c r="H97" s="816"/>
      <c r="I97" s="314"/>
      <c r="J97" s="334"/>
      <c r="K97" s="302" t="s">
        <v>970</v>
      </c>
      <c r="L97" s="854" t="s">
        <v>971</v>
      </c>
      <c r="M97" s="855"/>
      <c r="N97" s="303"/>
    </row>
    <row r="98" spans="1:14">
      <c r="B98" s="856" t="s">
        <v>972</v>
      </c>
      <c r="C98" s="857"/>
      <c r="D98" s="857"/>
      <c r="E98" s="857"/>
      <c r="F98" s="857"/>
      <c r="G98" s="857"/>
      <c r="H98" s="857"/>
      <c r="I98" s="87"/>
      <c r="J98" s="88"/>
      <c r="K98" s="304">
        <v>0.2</v>
      </c>
      <c r="L98" s="858">
        <f>N93*K98</f>
        <v>74931.774245501249</v>
      </c>
      <c r="M98" s="859"/>
      <c r="N98" s="51"/>
    </row>
    <row r="99" spans="1:14">
      <c r="B99" s="89" t="s">
        <v>973</v>
      </c>
      <c r="C99" s="90"/>
      <c r="D99" s="90"/>
      <c r="E99" s="90"/>
      <c r="F99" s="90"/>
      <c r="G99" s="90"/>
      <c r="H99" s="90"/>
      <c r="I99" s="87"/>
      <c r="J99" s="88"/>
      <c r="K99" s="304">
        <v>0.05</v>
      </c>
      <c r="L99" s="858">
        <f>N93*K99</f>
        <v>18732.943561375312</v>
      </c>
      <c r="M99" s="859"/>
      <c r="N99" s="51"/>
    </row>
    <row r="100" spans="1:14" ht="15.75" thickBot="1">
      <c r="B100" s="91" t="s">
        <v>974</v>
      </c>
      <c r="C100" s="92"/>
      <c r="D100" s="92"/>
      <c r="E100" s="92"/>
      <c r="F100" s="92"/>
      <c r="G100" s="92"/>
      <c r="H100" s="92"/>
      <c r="I100" s="93"/>
      <c r="J100" s="94"/>
      <c r="K100" s="305">
        <v>0.05</v>
      </c>
      <c r="L100" s="860">
        <f>N93*K100</f>
        <v>18732.943561375312</v>
      </c>
      <c r="M100" s="861"/>
      <c r="N100" s="51"/>
    </row>
    <row r="101" spans="1:14" ht="15.75" thickBot="1">
      <c r="B101" s="824" t="s">
        <v>953</v>
      </c>
      <c r="C101" s="825"/>
      <c r="D101" s="825"/>
      <c r="E101" s="825"/>
      <c r="F101" s="825"/>
      <c r="G101" s="825"/>
      <c r="H101" s="825"/>
      <c r="I101" s="825"/>
      <c r="J101" s="825"/>
      <c r="K101" s="825"/>
      <c r="L101" s="825"/>
      <c r="M101" s="826"/>
      <c r="N101" s="52">
        <f>L98+L99+L100</f>
        <v>112397.66136825188</v>
      </c>
    </row>
    <row r="102" spans="1:14" ht="15.75" thickBot="1">
      <c r="B102" s="33"/>
      <c r="C102" s="34"/>
      <c r="D102" s="34"/>
      <c r="E102" s="34"/>
      <c r="F102" s="34"/>
      <c r="G102" s="34"/>
      <c r="H102" s="34"/>
      <c r="I102" s="34"/>
      <c r="J102" s="34"/>
      <c r="K102" s="34"/>
      <c r="L102" s="34"/>
      <c r="M102" s="34"/>
      <c r="N102" s="35"/>
    </row>
    <row r="103" spans="1:14" ht="15.75" thickBot="1">
      <c r="A103" t="s">
        <v>2016</v>
      </c>
      <c r="B103" s="824" t="s">
        <v>975</v>
      </c>
      <c r="C103" s="825"/>
      <c r="D103" s="825"/>
      <c r="E103" s="825"/>
      <c r="F103" s="825"/>
      <c r="G103" s="825"/>
      <c r="H103" s="825"/>
      <c r="I103" s="825"/>
      <c r="J103" s="825"/>
      <c r="K103" s="825"/>
      <c r="L103" s="825"/>
      <c r="M103" s="826"/>
      <c r="N103" s="188">
        <f>N93+N101</f>
        <v>487056.53259575809</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224</v>
      </c>
      <c r="B36" s="837" t="str">
        <f>VLOOKUP(A36,EQUIPOS!A6:D154,3,FALSE)</f>
        <v>Equipo de Medición (Deformimetros Eléctricos, Mecánicos, Celdas de Carga,  Etc.)</v>
      </c>
      <c r="C36" s="838"/>
      <c r="D36" s="838"/>
      <c r="E36" s="838"/>
      <c r="F36" s="838"/>
      <c r="G36" s="838"/>
      <c r="H36" s="839"/>
      <c r="I36" s="267"/>
      <c r="J36" s="268"/>
      <c r="K36" s="269">
        <f>VLOOKUP(A36,EQUIPOS!A6:D163,4,FALSE)</f>
        <v>159778.6862538319</v>
      </c>
      <c r="L36" s="270"/>
      <c r="M36" s="336">
        <v>3.3333333330000001</v>
      </c>
      <c r="N36" s="272">
        <f>K36/M36</f>
        <v>47933.605880942931</v>
      </c>
    </row>
    <row r="37" spans="1:14">
      <c r="A37" s="113" t="s">
        <v>125</v>
      </c>
      <c r="B37" s="837" t="str">
        <f>VLOOKUP(A37,EQUIPOS!A7:D154,3,FALSE)</f>
        <v>Bomba para gato de tensionamiento</v>
      </c>
      <c r="C37" s="838"/>
      <c r="D37" s="838"/>
      <c r="E37" s="838"/>
      <c r="F37" s="838"/>
      <c r="G37" s="838"/>
      <c r="H37" s="839"/>
      <c r="I37" s="421"/>
      <c r="J37" s="422"/>
      <c r="K37" s="269">
        <f>VLOOKUP(A37,EQUIPOS!A7:D164,4,FALSE)</f>
        <v>40774.014286591824</v>
      </c>
      <c r="L37" s="335"/>
      <c r="M37" s="336">
        <v>0.1</v>
      </c>
      <c r="N37" s="272">
        <f>K37/M37</f>
        <v>407740.14286591823</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163772.9854863777</v>
      </c>
      <c r="L38" s="423"/>
      <c r="M38" s="424">
        <v>0.1</v>
      </c>
      <c r="N38" s="272">
        <f>K38/M38</f>
        <v>1637729.8548637768</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2093403.6036106381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8">
        <f>VLOOKUP(A60,TRANSPORTE!A2:D117,4,FALSE)</f>
        <v>5347.1498338782376</v>
      </c>
      <c r="M60" s="829"/>
      <c r="N60" s="287">
        <f>K60*L60</f>
        <v>80207.247508173561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80207.247508173561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6101.0196361652497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2179711.8707549768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435942.3741509954</v>
      </c>
      <c r="M84" s="859"/>
      <c r="N84" s="51"/>
    </row>
    <row r="85" spans="1:14">
      <c r="B85" s="89" t="s">
        <v>973</v>
      </c>
      <c r="C85" s="90"/>
      <c r="D85" s="90"/>
      <c r="E85" s="90"/>
      <c r="F85" s="90"/>
      <c r="G85" s="90"/>
      <c r="H85" s="90"/>
      <c r="I85" s="87"/>
      <c r="J85" s="88"/>
      <c r="K85" s="304">
        <v>0.05</v>
      </c>
      <c r="L85" s="858">
        <f>N79*K85</f>
        <v>108985.59353774885</v>
      </c>
      <c r="M85" s="859"/>
      <c r="N85" s="51"/>
    </row>
    <row r="86" spans="1:14" ht="15.75" thickBot="1">
      <c r="B86" s="91" t="s">
        <v>974</v>
      </c>
      <c r="C86" s="92"/>
      <c r="D86" s="92"/>
      <c r="E86" s="92"/>
      <c r="F86" s="92"/>
      <c r="G86" s="92"/>
      <c r="H86" s="92"/>
      <c r="I86" s="93"/>
      <c r="J86" s="94"/>
      <c r="K86" s="305">
        <v>0.05</v>
      </c>
      <c r="L86" s="860">
        <f>N79*K86</f>
        <v>108985.59353774885</v>
      </c>
      <c r="M86" s="861"/>
      <c r="N86" s="51"/>
    </row>
    <row r="87" spans="1:14" ht="15.75" thickBot="1">
      <c r="B87" s="824" t="s">
        <v>953</v>
      </c>
      <c r="C87" s="825"/>
      <c r="D87" s="825"/>
      <c r="E87" s="825"/>
      <c r="F87" s="825"/>
      <c r="G87" s="825"/>
      <c r="H87" s="825"/>
      <c r="I87" s="825"/>
      <c r="J87" s="825"/>
      <c r="K87" s="825"/>
      <c r="L87" s="825"/>
      <c r="M87" s="826"/>
      <c r="N87" s="52">
        <f>L84+L85+L86</f>
        <v>653913.56122649298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2833625.4319814695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3266.7251505016125</v>
      </c>
      <c r="L36" s="270"/>
      <c r="M36" s="336">
        <v>2</v>
      </c>
      <c r="N36" s="272">
        <f>K36/M36</f>
        <v>1633.3625752508062</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7753.7052454071654</v>
      </c>
      <c r="L37" s="335"/>
      <c r="M37" s="336">
        <v>2</v>
      </c>
      <c r="N37" s="272">
        <f>K37/M37</f>
        <v>3876.8526227035827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1840.3608038400498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7350.5760017944385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59496.983788888319</v>
      </c>
      <c r="N48" s="272">
        <f>K48*M48</f>
        <v>273686.12542888627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6066.8837752874761</v>
      </c>
      <c r="N49" s="272">
        <f>K49*M49</f>
        <v>6066.8837752874761</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536946.61097896157</v>
      </c>
      <c r="N50" s="272">
        <f>K50*M50</f>
        <v>536946.61097896157</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7231.6310931597145</v>
      </c>
      <c r="N51" s="272">
        <f>K51*M51</f>
        <v>33265.503028534687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849965.12321167008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1857.3376305239053</v>
      </c>
      <c r="M60" s="829"/>
      <c r="N60" s="287">
        <f>K60*L60</f>
        <v>1857.3376305239053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1857.3376305239053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36807.216076800993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895980.25292078941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179196.0505841579</v>
      </c>
      <c r="M84" s="859"/>
      <c r="N84" s="51"/>
    </row>
    <row r="85" spans="1:14">
      <c r="B85" s="89" t="s">
        <v>973</v>
      </c>
      <c r="C85" s="90"/>
      <c r="D85" s="90"/>
      <c r="E85" s="90"/>
      <c r="F85" s="90"/>
      <c r="G85" s="90"/>
      <c r="H85" s="90"/>
      <c r="I85" s="87"/>
      <c r="J85" s="88"/>
      <c r="K85" s="304">
        <v>0.05</v>
      </c>
      <c r="L85" s="858">
        <f>N79*K85</f>
        <v>44799.012646039475</v>
      </c>
      <c r="M85" s="859"/>
      <c r="N85" s="51"/>
    </row>
    <row r="86" spans="1:14" ht="15.75" thickBot="1">
      <c r="B86" s="91" t="s">
        <v>974</v>
      </c>
      <c r="C86" s="92"/>
      <c r="D86" s="92"/>
      <c r="E86" s="92"/>
      <c r="F86" s="92"/>
      <c r="G86" s="92"/>
      <c r="H86" s="92"/>
      <c r="I86" s="93"/>
      <c r="J86" s="94"/>
      <c r="K86" s="305">
        <v>0.05</v>
      </c>
      <c r="L86" s="860">
        <f>N79*K86</f>
        <v>44799.012646039475</v>
      </c>
      <c r="M86" s="861"/>
      <c r="N86" s="51"/>
    </row>
    <row r="87" spans="1:14" ht="15.75" thickBot="1">
      <c r="B87" s="824" t="s">
        <v>953</v>
      </c>
      <c r="C87" s="825"/>
      <c r="D87" s="825"/>
      <c r="E87" s="825"/>
      <c r="F87" s="825"/>
      <c r="G87" s="825"/>
      <c r="H87" s="825"/>
      <c r="I87" s="825"/>
      <c r="J87" s="825"/>
      <c r="K87" s="825"/>
      <c r="L87" s="825"/>
      <c r="M87" s="826"/>
      <c r="N87" s="52">
        <f>L84+L85+L86</f>
        <v>268794.07587623684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1164774.3287970263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3266.7251505016125</v>
      </c>
      <c r="L36" s="270"/>
      <c r="M36" s="336">
        <v>2</v>
      </c>
      <c r="N36" s="272">
        <f>K36/M36</f>
        <v>1633.3625752508062</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7753.7052454071654</v>
      </c>
      <c r="L37" s="335"/>
      <c r="M37" s="336">
        <v>2</v>
      </c>
      <c r="N37" s="272">
        <f>K37/M37</f>
        <v>3876.8526227035827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1506.9662925450248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7017.1814904994135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59496.983788888319</v>
      </c>
      <c r="N48" s="272">
        <f>K48*M48</f>
        <v>273686.12542888627</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6066.8837752874761</v>
      </c>
      <c r="N49" s="272">
        <f>K49*M49</f>
        <v>6066.8837752874761</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515653.53840110713</v>
      </c>
      <c r="N50" s="272">
        <f>K50*M50</f>
        <v>515653.53840110713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7231.6310931597145</v>
      </c>
      <c r="N51" s="272">
        <f>K51*M51</f>
        <v>33265.503028534687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828672.05063381558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1857.3376305239053</v>
      </c>
      <c r="M60" s="829"/>
      <c r="N60" s="287">
        <f>K60*L60</f>
        <v>1857.3376305239053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1857.3376305239053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30139.325850900495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867685.89560573944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173537.1791211479</v>
      </c>
      <c r="M84" s="859"/>
      <c r="N84" s="51"/>
    </row>
    <row r="85" spans="1:14">
      <c r="B85" s="89" t="s">
        <v>973</v>
      </c>
      <c r="C85" s="90"/>
      <c r="D85" s="90"/>
      <c r="E85" s="90"/>
      <c r="F85" s="90"/>
      <c r="G85" s="90"/>
      <c r="H85" s="90"/>
      <c r="I85" s="87"/>
      <c r="J85" s="88"/>
      <c r="K85" s="304">
        <v>0.05</v>
      </c>
      <c r="L85" s="858">
        <f>N79*K85</f>
        <v>43384.294780286975</v>
      </c>
      <c r="M85" s="859"/>
      <c r="N85" s="51"/>
    </row>
    <row r="86" spans="1:14" ht="15.75" thickBot="1">
      <c r="B86" s="91" t="s">
        <v>974</v>
      </c>
      <c r="C86" s="92"/>
      <c r="D86" s="92"/>
      <c r="E86" s="92"/>
      <c r="F86" s="92"/>
      <c r="G86" s="92"/>
      <c r="H86" s="92"/>
      <c r="I86" s="93"/>
      <c r="J86" s="94"/>
      <c r="K86" s="305">
        <v>0.05</v>
      </c>
      <c r="L86" s="860">
        <f>N79*K86</f>
        <v>43384.294780286975</v>
      </c>
      <c r="M86" s="861"/>
      <c r="N86" s="51"/>
    </row>
    <row r="87" spans="1:14" ht="15.75" thickBot="1">
      <c r="B87" s="824" t="s">
        <v>953</v>
      </c>
      <c r="C87" s="825"/>
      <c r="D87" s="825"/>
      <c r="E87" s="825"/>
      <c r="F87" s="825"/>
      <c r="G87" s="825"/>
      <c r="H87" s="825"/>
      <c r="I87" s="825"/>
      <c r="J87" s="825"/>
      <c r="K87" s="825"/>
      <c r="L87" s="825"/>
      <c r="M87" s="826"/>
      <c r="N87" s="52">
        <f>L84+L85+L86</f>
        <v>260305.76868172182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1127991.6642874612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3266.7251505016125</v>
      </c>
      <c r="L36" s="270"/>
      <c r="M36" s="336">
        <v>2</v>
      </c>
      <c r="N36" s="272">
        <f>K36/M36</f>
        <v>1633.3625752508062</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7753.7052454071654</v>
      </c>
      <c r="L37" s="335"/>
      <c r="M37" s="336">
        <v>2</v>
      </c>
      <c r="N37" s="272">
        <f>K37/M37</f>
        <v>3876.8526227035827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1506.9662925450248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7017.1814904994135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485052.38059300405</v>
      </c>
      <c r="N48" s="272">
        <f>K48*M48</f>
        <v>485052.38059300405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6066.8837752874761</v>
      </c>
      <c r="N49" s="272">
        <f>K49*M49</f>
        <v>6066.8837752874761</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7231.6310931597145</v>
      </c>
      <c r="N50" s="272">
        <f>K50*M50</f>
        <v>33265.503028534687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524384.76739682618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1857.3376305239053</v>
      </c>
      <c r="M60" s="829"/>
      <c r="N60" s="287">
        <f>K60*L60</f>
        <v>1857.3376305239053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1857.3376305239053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30139.325850900495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563398.61236875004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112679.72247375001</v>
      </c>
      <c r="M84" s="859"/>
      <c r="N84" s="51"/>
    </row>
    <row r="85" spans="1:14">
      <c r="B85" s="89" t="s">
        <v>973</v>
      </c>
      <c r="C85" s="90"/>
      <c r="D85" s="90"/>
      <c r="E85" s="90"/>
      <c r="F85" s="90"/>
      <c r="G85" s="90"/>
      <c r="H85" s="90"/>
      <c r="I85" s="87"/>
      <c r="J85" s="88"/>
      <c r="K85" s="304">
        <v>0.05</v>
      </c>
      <c r="L85" s="858">
        <f>N79*K85</f>
        <v>28169.930618437502</v>
      </c>
      <c r="M85" s="859"/>
      <c r="N85" s="51"/>
    </row>
    <row r="86" spans="1:14" ht="15.75" thickBot="1">
      <c r="B86" s="91" t="s">
        <v>974</v>
      </c>
      <c r="C86" s="92"/>
      <c r="D86" s="92"/>
      <c r="E86" s="92"/>
      <c r="F86" s="92"/>
      <c r="G86" s="92"/>
      <c r="H86" s="92"/>
      <c r="I86" s="93"/>
      <c r="J86" s="94"/>
      <c r="K86" s="305">
        <v>0.05</v>
      </c>
      <c r="L86" s="860">
        <f>N79*K86</f>
        <v>28169.930618437502</v>
      </c>
      <c r="M86" s="861"/>
      <c r="N86" s="51"/>
    </row>
    <row r="87" spans="1:14" ht="15.75" thickBot="1">
      <c r="B87" s="824" t="s">
        <v>953</v>
      </c>
      <c r="C87" s="825"/>
      <c r="D87" s="825"/>
      <c r="E87" s="825"/>
      <c r="F87" s="825"/>
      <c r="G87" s="825"/>
      <c r="H87" s="825"/>
      <c r="I87" s="825"/>
      <c r="J87" s="825"/>
      <c r="K87" s="825"/>
      <c r="L87" s="825"/>
      <c r="M87" s="826"/>
      <c r="N87" s="52">
        <f>L84+L85+L86</f>
        <v>169019.58371062501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732418.19607937499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3266.7251505016125</v>
      </c>
      <c r="L36" s="270"/>
      <c r="M36" s="336">
        <v>2</v>
      </c>
      <c r="N36" s="272">
        <f>K36/M36</f>
        <v>1633.3625752508062</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7753.7052454071654</v>
      </c>
      <c r="L37" s="335"/>
      <c r="M37" s="336">
        <v>2</v>
      </c>
      <c r="N37" s="272">
        <f>K37/M37</f>
        <v>3876.8526227035827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1506.9662925450248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7017.1814904994135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389053.76205940353</v>
      </c>
      <c r="N48" s="272">
        <f>K48*M48</f>
        <v>389053.76205940353</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6066.8837752874761</v>
      </c>
      <c r="N49" s="272">
        <f>K49*M49</f>
        <v>6066.8837752874761</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1834.3216499039868</v>
      </c>
      <c r="N50" s="272">
        <f>K50*M50</f>
        <v>8437.8795895583389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403558.52542424935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1857.3376305239053</v>
      </c>
      <c r="M60" s="829"/>
      <c r="N60" s="287">
        <f>K60*L60</f>
        <v>1857.3376305239053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1857.3376305239053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30139.325850900495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442572.37039617315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88514.474079234642</v>
      </c>
      <c r="M84" s="859"/>
      <c r="N84" s="51"/>
    </row>
    <row r="85" spans="1:14">
      <c r="B85" s="89" t="s">
        <v>973</v>
      </c>
      <c r="C85" s="90"/>
      <c r="D85" s="90"/>
      <c r="E85" s="90"/>
      <c r="F85" s="90"/>
      <c r="G85" s="90"/>
      <c r="H85" s="90"/>
      <c r="I85" s="87"/>
      <c r="J85" s="88"/>
      <c r="K85" s="304">
        <v>0.05</v>
      </c>
      <c r="L85" s="858">
        <f>N79*K85</f>
        <v>22128.61851980866</v>
      </c>
      <c r="M85" s="859"/>
      <c r="N85" s="51"/>
    </row>
    <row r="86" spans="1:14" ht="15.75" thickBot="1">
      <c r="B86" s="91" t="s">
        <v>974</v>
      </c>
      <c r="C86" s="92"/>
      <c r="D86" s="92"/>
      <c r="E86" s="92"/>
      <c r="F86" s="92"/>
      <c r="G86" s="92"/>
      <c r="H86" s="92"/>
      <c r="I86" s="93"/>
      <c r="J86" s="94"/>
      <c r="K86" s="305">
        <v>0.05</v>
      </c>
      <c r="L86" s="860">
        <f>N79*K86</f>
        <v>22128.61851980866</v>
      </c>
      <c r="M86" s="861"/>
      <c r="N86" s="51"/>
    </row>
    <row r="87" spans="1:14" ht="15.75" thickBot="1">
      <c r="B87" s="824" t="s">
        <v>953</v>
      </c>
      <c r="C87" s="825"/>
      <c r="D87" s="825"/>
      <c r="E87" s="825"/>
      <c r="F87" s="825"/>
      <c r="G87" s="825"/>
      <c r="H87" s="825"/>
      <c r="I87" s="825"/>
      <c r="J87" s="825"/>
      <c r="K87" s="825"/>
      <c r="L87" s="825"/>
      <c r="M87" s="826"/>
      <c r="N87" s="52">
        <f>L84+L85+L86</f>
        <v>132771.71111885196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575344.08151502511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5.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7000.645451997595</v>
      </c>
      <c r="L36" s="270"/>
      <c r="M36" s="336">
        <v>1</v>
      </c>
      <c r="N36" s="272">
        <f>K36/M36</f>
        <v>7000.645451997595</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7753.7052454071654</v>
      </c>
      <c r="L37" s="335"/>
      <c r="M37" s="336">
        <v>1</v>
      </c>
      <c r="N37" s="272">
        <f>K37/M37</f>
        <v>7753.7052454071654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3796.3137725900497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18550.664469994808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57076.80420804827</v>
      </c>
      <c r="N48" s="272">
        <f>K48*M48</f>
        <v>54222.963997645857</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49.847075675028812</v>
      </c>
      <c r="N49" s="272">
        <f>K49*M49</f>
        <v>8474.0028647548988</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58598.852320262886</v>
      </c>
      <c r="N50" s="272">
        <f>K50*M50</f>
        <v>32229.368776144591</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623.3276208381393</v>
      </c>
      <c r="N51" s="272">
        <f>K51*M51</f>
        <v>186998.28625144178</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1834.3216499039868</v>
      </c>
      <c r="N52" s="272">
        <f>K52*M52</f>
        <v>5686.3971147023594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287611.01900468953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8">
        <f>VLOOKUP(A64,TRANSPORTE!A2:D117,4,FALSE)</f>
        <v>1238.2250870159367</v>
      </c>
      <c r="M64" s="829"/>
      <c r="N64" s="287">
        <f>K64*L64</f>
        <v>681.02379785876519</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8">
        <f>VLOOKUP(A65,TRANSPORTE!A3:D117,4,FALSE)</f>
        <v>1238.2250870159367</v>
      </c>
      <c r="M65" s="829"/>
      <c r="N65" s="287">
        <f>K65*L65</f>
        <v>1176.3138326651397</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1857.3376305239049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75926.27545180099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383945.29655700922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76789.059311401841</v>
      </c>
      <c r="M88" s="859"/>
      <c r="N88" s="51"/>
    </row>
    <row r="89" spans="1:14">
      <c r="B89" s="89" t="s">
        <v>973</v>
      </c>
      <c r="C89" s="90"/>
      <c r="D89" s="90"/>
      <c r="E89" s="90"/>
      <c r="F89" s="90"/>
      <c r="G89" s="90"/>
      <c r="H89" s="90"/>
      <c r="I89" s="87"/>
      <c r="J89" s="88"/>
      <c r="K89" s="304">
        <v>0.05</v>
      </c>
      <c r="L89" s="858">
        <f>N83*K89</f>
        <v>19197.26482785046</v>
      </c>
      <c r="M89" s="859"/>
      <c r="N89" s="51"/>
    </row>
    <row r="90" spans="1:14" ht="15.75" thickBot="1">
      <c r="B90" s="91" t="s">
        <v>974</v>
      </c>
      <c r="C90" s="92"/>
      <c r="D90" s="92"/>
      <c r="E90" s="92"/>
      <c r="F90" s="92"/>
      <c r="G90" s="92"/>
      <c r="H90" s="92"/>
      <c r="I90" s="93"/>
      <c r="J90" s="94"/>
      <c r="K90" s="305">
        <v>0.05</v>
      </c>
      <c r="L90" s="860">
        <f>N83*K90</f>
        <v>19197.26482785046</v>
      </c>
      <c r="M90" s="861"/>
      <c r="N90" s="51"/>
    </row>
    <row r="91" spans="1:14" ht="15.75" thickBot="1">
      <c r="B91" s="824" t="s">
        <v>953</v>
      </c>
      <c r="C91" s="825"/>
      <c r="D91" s="825"/>
      <c r="E91" s="825"/>
      <c r="F91" s="825"/>
      <c r="G91" s="825"/>
      <c r="H91" s="825"/>
      <c r="I91" s="825"/>
      <c r="J91" s="825"/>
      <c r="K91" s="825"/>
      <c r="L91" s="825"/>
      <c r="M91" s="826"/>
      <c r="N91" s="52">
        <f>L88+L89+L90</f>
        <v>115183.58896710277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499128.88552411197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7000.645451997595</v>
      </c>
      <c r="L36" s="270"/>
      <c r="M36" s="336">
        <v>1</v>
      </c>
      <c r="N36" s="272">
        <f>K36/M36</f>
        <v>7000.645451997595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3796.3137725900497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10796.959224587645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57076.80420804827</v>
      </c>
      <c r="N48" s="272">
        <f>K48*M48</f>
        <v>47944.515534760547</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49.847075675028812</v>
      </c>
      <c r="N49" s="272">
        <f>K49*M49</f>
        <v>9221.7089998803294</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58598.852320262886</v>
      </c>
      <c r="N50" s="272">
        <f>K50*M50</f>
        <v>36917.276961765616</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623.3276208381393</v>
      </c>
      <c r="N51" s="272">
        <f>K51*M51</f>
        <v>162065.1814179162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256148.68291432271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8">
        <f>VLOOKUP(A64,TRANSPORTE!A2:D117,4,FALSE)</f>
        <v>1238.2250870159367</v>
      </c>
      <c r="M64" s="829"/>
      <c r="N64" s="287">
        <f>K64*L64</f>
        <v>780.08180482004013</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8">
        <f>VLOOKUP(A65,TRANSPORTE!A3:D117,4,FALSE)</f>
        <v>1238.2250870159367</v>
      </c>
      <c r="M65" s="829"/>
      <c r="N65" s="287">
        <f>K65*L65</f>
        <v>1040.1090730933868</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1820.1908779134269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75926.27545180099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344692.10846862476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68938.421693724958</v>
      </c>
      <c r="M88" s="859"/>
      <c r="N88" s="51"/>
    </row>
    <row r="89" spans="1:14">
      <c r="B89" s="89" t="s">
        <v>973</v>
      </c>
      <c r="C89" s="90"/>
      <c r="D89" s="90"/>
      <c r="E89" s="90"/>
      <c r="F89" s="90"/>
      <c r="G89" s="90"/>
      <c r="H89" s="90"/>
      <c r="I89" s="87"/>
      <c r="J89" s="88"/>
      <c r="K89" s="304">
        <v>0.05</v>
      </c>
      <c r="L89" s="858">
        <f>N83*K89</f>
        <v>17234.60542343124</v>
      </c>
      <c r="M89" s="859"/>
      <c r="N89" s="51"/>
    </row>
    <row r="90" spans="1:14" ht="15.75" thickBot="1">
      <c r="B90" s="91" t="s">
        <v>974</v>
      </c>
      <c r="C90" s="92"/>
      <c r="D90" s="92"/>
      <c r="E90" s="92"/>
      <c r="F90" s="92"/>
      <c r="G90" s="92"/>
      <c r="H90" s="92"/>
      <c r="I90" s="93"/>
      <c r="J90" s="94"/>
      <c r="K90" s="305">
        <v>0.05</v>
      </c>
      <c r="L90" s="860">
        <f>N83*K90</f>
        <v>17234.60542343124</v>
      </c>
      <c r="M90" s="861"/>
      <c r="N90" s="51"/>
    </row>
    <row r="91" spans="1:14" ht="15.75" thickBot="1">
      <c r="B91" s="824" t="s">
        <v>953</v>
      </c>
      <c r="C91" s="825"/>
      <c r="D91" s="825"/>
      <c r="E91" s="825"/>
      <c r="F91" s="825"/>
      <c r="G91" s="825"/>
      <c r="H91" s="825"/>
      <c r="I91" s="825"/>
      <c r="J91" s="825"/>
      <c r="K91" s="825"/>
      <c r="L91" s="825"/>
      <c r="M91" s="826"/>
      <c r="N91" s="52">
        <f>L88+L89+L90</f>
        <v>103407.63254058742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448099.74100921222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7000.645451997595</v>
      </c>
      <c r="L36" s="270"/>
      <c r="M36" s="336">
        <v>1</v>
      </c>
      <c r="N36" s="272">
        <f>K36/M36</f>
        <v>7000.645451997595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3037.0510180720398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10037.696470069635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57076.80420804827</v>
      </c>
      <c r="N48" s="272">
        <f>K48*M48</f>
        <v>28766.709320856327</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49.847075675028812</v>
      </c>
      <c r="N49" s="272">
        <f>K49*M49</f>
        <v>5533.0253999281977</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36529.154693150886</v>
      </c>
      <c r="N50" s="272">
        <f>K50*M50</f>
        <v>14611.661877260354</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58598.852320262886</v>
      </c>
      <c r="N51" s="272">
        <f>K51*M51</f>
        <v>22150.366177059372</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623.3276208381393</v>
      </c>
      <c r="N52" s="272">
        <f>K52*M52</f>
        <v>97239.108850749733</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168300.87162585399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8">
        <f>VLOOKUP(A64,TRANSPORTE!A2:D117,4,FALSE)</f>
        <v>1238.2250870159367</v>
      </c>
      <c r="M64" s="829"/>
      <c r="N64" s="287">
        <f>K64*L64</f>
        <v>468.04908289202405</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8">
        <f>VLOOKUP(A65,TRANSPORTE!A3:D117,4,FALSE)</f>
        <v>1238.2250870159367</v>
      </c>
      <c r="M65" s="829"/>
      <c r="N65" s="287">
        <f>K65*L65</f>
        <v>624.06544385603206</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8">
        <f>VLOOKUP(A66,TRANSPORTE!A3:D117,4,FALSE)</f>
        <v>1238.2250870159367</v>
      </c>
      <c r="M66" s="829"/>
      <c r="N66" s="287">
        <f>K66*L66</f>
        <v>495.29003480637471</v>
      </c>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1587.4045615544308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60741.020361440795</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240666.99301891885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48133.398603783775</v>
      </c>
      <c r="M88" s="859"/>
      <c r="N88" s="51"/>
    </row>
    <row r="89" spans="1:14">
      <c r="B89" s="89" t="s">
        <v>973</v>
      </c>
      <c r="C89" s="90"/>
      <c r="D89" s="90"/>
      <c r="E89" s="90"/>
      <c r="F89" s="90"/>
      <c r="G89" s="90"/>
      <c r="H89" s="90"/>
      <c r="I89" s="87"/>
      <c r="J89" s="88"/>
      <c r="K89" s="304">
        <v>0.05</v>
      </c>
      <c r="L89" s="858">
        <f>N83*K89</f>
        <v>12033.349650945944</v>
      </c>
      <c r="M89" s="859"/>
      <c r="N89" s="51"/>
    </row>
    <row r="90" spans="1:14" ht="15.75" thickBot="1">
      <c r="B90" s="91" t="s">
        <v>974</v>
      </c>
      <c r="C90" s="92"/>
      <c r="D90" s="92"/>
      <c r="E90" s="92"/>
      <c r="F90" s="92"/>
      <c r="G90" s="92"/>
      <c r="H90" s="92"/>
      <c r="I90" s="93"/>
      <c r="J90" s="94"/>
      <c r="K90" s="305">
        <v>0.05</v>
      </c>
      <c r="L90" s="860">
        <f>N83*K90</f>
        <v>12033.349650945944</v>
      </c>
      <c r="M90" s="861"/>
      <c r="N90" s="51"/>
    </row>
    <row r="91" spans="1:14" ht="15.75" thickBot="1">
      <c r="B91" s="824" t="s">
        <v>953</v>
      </c>
      <c r="C91" s="825"/>
      <c r="D91" s="825"/>
      <c r="E91" s="825"/>
      <c r="F91" s="825"/>
      <c r="G91" s="825"/>
      <c r="H91" s="825"/>
      <c r="I91" s="825"/>
      <c r="J91" s="825"/>
      <c r="K91" s="825"/>
      <c r="L91" s="825"/>
      <c r="M91" s="826"/>
      <c r="N91" s="52">
        <f>L88+L89+L90</f>
        <v>72200.097905675662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312867.09092459449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7753.7052454071654</v>
      </c>
      <c r="L36" s="270"/>
      <c r="M36" s="336">
        <v>1</v>
      </c>
      <c r="N36" s="272">
        <f>K36/M36</f>
        <v>7753.7052454071654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1732.1042859671059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9485.8095313742706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3607.2540259486505</v>
      </c>
      <c r="N48" s="272">
        <f>K48*M48</f>
        <v>123050.64933316037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79945.577094072927</v>
      </c>
      <c r="N49" s="272">
        <f>K49*M49</f>
        <v>11991.836564110939</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389053.76205940353</v>
      </c>
      <c r="N50" s="272">
        <f>K50*M50</f>
        <v>49020.774019484845</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7655.1409803834331</v>
      </c>
      <c r="N51" s="272">
        <f>K51*M51</f>
        <v>7655.1409803834331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191718.4008971396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8">
        <f>VLOOKUP(A61,TRANSPORTE!A3:D117,4,FALSE)</f>
        <v>1857.3376305239053</v>
      </c>
      <c r="M61" s="829"/>
      <c r="N61" s="287">
        <f>K61*L61</f>
        <v>234.02454144601208</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234.02454144601208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86605.214298355291</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288043.44926831516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57608.689853663032</v>
      </c>
      <c r="M85" s="859"/>
      <c r="N85" s="51"/>
    </row>
    <row r="86" spans="1:14">
      <c r="B86" s="89" t="s">
        <v>973</v>
      </c>
      <c r="C86" s="90"/>
      <c r="D86" s="90"/>
      <c r="E86" s="90"/>
      <c r="F86" s="90"/>
      <c r="G86" s="90"/>
      <c r="H86" s="90"/>
      <c r="I86" s="87"/>
      <c r="J86" s="88"/>
      <c r="K86" s="304">
        <v>0.05</v>
      </c>
      <c r="L86" s="858">
        <f>N80*K86</f>
        <v>14402.172463415758</v>
      </c>
      <c r="M86" s="859"/>
      <c r="N86" s="51"/>
    </row>
    <row r="87" spans="1:14" ht="15.75" thickBot="1">
      <c r="B87" s="91" t="s">
        <v>974</v>
      </c>
      <c r="C87" s="92"/>
      <c r="D87" s="92"/>
      <c r="E87" s="92"/>
      <c r="F87" s="92"/>
      <c r="G87" s="92"/>
      <c r="H87" s="92"/>
      <c r="I87" s="93"/>
      <c r="J87" s="94"/>
      <c r="K87" s="305">
        <v>0.05</v>
      </c>
      <c r="L87" s="860">
        <f>N80*K87</f>
        <v>14402.172463415758</v>
      </c>
      <c r="M87" s="861"/>
      <c r="N87" s="51"/>
    </row>
    <row r="88" spans="1:14" ht="15.75" thickBot="1">
      <c r="B88" s="824" t="s">
        <v>953</v>
      </c>
      <c r="C88" s="825"/>
      <c r="D88" s="825"/>
      <c r="E88" s="825"/>
      <c r="F88" s="825"/>
      <c r="G88" s="825"/>
      <c r="H88" s="825"/>
      <c r="I88" s="825"/>
      <c r="J88" s="825"/>
      <c r="K88" s="825"/>
      <c r="L88" s="825"/>
      <c r="M88" s="826"/>
      <c r="N88" s="52">
        <f>L85+L86+L87</f>
        <v>86413.034780494549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374456.48404880974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7753.7052454071654</v>
      </c>
      <c r="L36" s="270"/>
      <c r="M36" s="336">
        <v>1</v>
      </c>
      <c r="N36" s="272">
        <f>K36/M36</f>
        <v>7753.7052454071654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1732.1042859671059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9485.8095313742706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3607.2540259486505</v>
      </c>
      <c r="N48" s="272">
        <f>K48*M48</f>
        <v>123050.64933316037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79945.577094072927</v>
      </c>
      <c r="N49" s="272">
        <f>K49*M49</f>
        <v>11991.836564110939</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447262.39929489745</v>
      </c>
      <c r="N50" s="272">
        <f>K50*M50</f>
        <v>56355.062311157082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7655.1409803834331</v>
      </c>
      <c r="N51" s="272">
        <f>K51*M51</f>
        <v>7655.1409803834331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199052.68918881184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8">
        <f>VLOOKUP(A61,TRANSPORTE!A3:D117,4,FALSE)</f>
        <v>1857.3376305239053</v>
      </c>
      <c r="M61" s="829"/>
      <c r="N61" s="287">
        <f>K61*L61</f>
        <v>234.02454144601208</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234.02454144601208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86605.214298355291</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295377.73755998741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59075.547511997487</v>
      </c>
      <c r="M85" s="859"/>
      <c r="N85" s="51"/>
    </row>
    <row r="86" spans="1:14">
      <c r="B86" s="89" t="s">
        <v>973</v>
      </c>
      <c r="C86" s="90"/>
      <c r="D86" s="90"/>
      <c r="E86" s="90"/>
      <c r="F86" s="90"/>
      <c r="G86" s="90"/>
      <c r="H86" s="90"/>
      <c r="I86" s="87"/>
      <c r="J86" s="88"/>
      <c r="K86" s="304">
        <v>0.05</v>
      </c>
      <c r="L86" s="858">
        <f>N80*K86</f>
        <v>14768.886877999372</v>
      </c>
      <c r="M86" s="859"/>
      <c r="N86" s="51"/>
    </row>
    <row r="87" spans="1:14" ht="15.75" thickBot="1">
      <c r="B87" s="91" t="s">
        <v>974</v>
      </c>
      <c r="C87" s="92"/>
      <c r="D87" s="92"/>
      <c r="E87" s="92"/>
      <c r="F87" s="92"/>
      <c r="G87" s="92"/>
      <c r="H87" s="92"/>
      <c r="I87" s="93"/>
      <c r="J87" s="94"/>
      <c r="K87" s="305">
        <v>0.05</v>
      </c>
      <c r="L87" s="860">
        <f>N80*K87</f>
        <v>14768.886877999372</v>
      </c>
      <c r="M87" s="861"/>
      <c r="N87" s="51"/>
    </row>
    <row r="88" spans="1:14" ht="15.75" thickBot="1">
      <c r="B88" s="824" t="s">
        <v>953</v>
      </c>
      <c r="C88" s="825"/>
      <c r="D88" s="825"/>
      <c r="E88" s="825"/>
      <c r="F88" s="825"/>
      <c r="G88" s="825"/>
      <c r="H88" s="825"/>
      <c r="I88" s="825"/>
      <c r="J88" s="825"/>
      <c r="K88" s="825"/>
      <c r="L88" s="825"/>
      <c r="M88" s="826"/>
      <c r="N88" s="52">
        <f>L85+L86+L87</f>
        <v>88613.321267996245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383991.05882798368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734.72539336195894</v>
      </c>
      <c r="L36" s="270"/>
      <c r="M36" s="336">
        <v>37.5</v>
      </c>
      <c r="N36" s="272">
        <f>K36/M36</f>
        <v>19.592677156318906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16.927673861440798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36.520351017759708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3607.2540259486505</v>
      </c>
      <c r="N48" s="272">
        <f>K48*M48</f>
        <v>3787.616727246083</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5067.9723669555933</v>
      </c>
      <c r="N49" s="272">
        <f>K49*M49</f>
        <v>152.03917100866781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3939.6558982547508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0.31951889393206562</v>
      </c>
      <c r="M61" s="829"/>
      <c r="N61" s="287">
        <f>K61*L61</f>
        <v>0.33549483862866891</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0.33549483862866891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846.38369307203993</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4822.8954371831787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964.57908743663575</v>
      </c>
      <c r="M85" s="859"/>
      <c r="N85" s="51"/>
    </row>
    <row r="86" spans="1:14">
      <c r="B86" s="89" t="s">
        <v>973</v>
      </c>
      <c r="C86" s="90"/>
      <c r="D86" s="90"/>
      <c r="E86" s="90"/>
      <c r="F86" s="90"/>
      <c r="G86" s="90"/>
      <c r="H86" s="90"/>
      <c r="I86" s="87"/>
      <c r="J86" s="88"/>
      <c r="K86" s="304">
        <v>0.05</v>
      </c>
      <c r="L86" s="858">
        <f>N80*K86</f>
        <v>241.14477185915894</v>
      </c>
      <c r="M86" s="859"/>
      <c r="N86" s="51"/>
    </row>
    <row r="87" spans="1:14" ht="15.75" thickBot="1">
      <c r="B87" s="91" t="s">
        <v>974</v>
      </c>
      <c r="C87" s="92"/>
      <c r="D87" s="92"/>
      <c r="E87" s="92"/>
      <c r="F87" s="92"/>
      <c r="G87" s="92"/>
      <c r="H87" s="92"/>
      <c r="I87" s="93"/>
      <c r="J87" s="94"/>
      <c r="K87" s="305">
        <v>0.05</v>
      </c>
      <c r="L87" s="860">
        <f>N80*K87</f>
        <v>241.14477185915894</v>
      </c>
      <c r="M87" s="861"/>
      <c r="N87" s="51"/>
    </row>
    <row r="88" spans="1:14" ht="15.75" thickBot="1">
      <c r="B88" s="824" t="s">
        <v>953</v>
      </c>
      <c r="C88" s="825"/>
      <c r="D88" s="825"/>
      <c r="E88" s="825"/>
      <c r="F88" s="825"/>
      <c r="G88" s="825"/>
      <c r="H88" s="825"/>
      <c r="I88" s="825"/>
      <c r="J88" s="825"/>
      <c r="K88" s="825"/>
      <c r="L88" s="825"/>
      <c r="M88" s="826"/>
      <c r="N88" s="52">
        <f>L85+L86+L87</f>
        <v>1446.8686311549536</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6269.7640683381323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734.72539336195894</v>
      </c>
      <c r="L36" s="270"/>
      <c r="M36" s="336">
        <v>37.5</v>
      </c>
      <c r="N36" s="272">
        <f>K36/M36</f>
        <v>19.592677156318906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16.927673861440798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36.520351017759708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3651.7981699234174</v>
      </c>
      <c r="N48" s="272">
        <f>K48*M48</f>
        <v>3834.3880784195885</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5067.9723669555933</v>
      </c>
      <c r="N49" s="272">
        <f>K49*M49</f>
        <v>152.03917100866781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3986.4272494282563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0.31951889393206562</v>
      </c>
      <c r="M61" s="829"/>
      <c r="N61" s="287">
        <f>K61*L61</f>
        <v>0.33549483862866891</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0.33549483862866891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846.38369307203993</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4869.6667883566843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973.93335767133692</v>
      </c>
      <c r="M85" s="859"/>
      <c r="N85" s="51"/>
    </row>
    <row r="86" spans="1:14">
      <c r="B86" s="89" t="s">
        <v>973</v>
      </c>
      <c r="C86" s="90"/>
      <c r="D86" s="90"/>
      <c r="E86" s="90"/>
      <c r="F86" s="90"/>
      <c r="G86" s="90"/>
      <c r="H86" s="90"/>
      <c r="I86" s="87"/>
      <c r="J86" s="88"/>
      <c r="K86" s="304">
        <v>0.05</v>
      </c>
      <c r="L86" s="858">
        <f>N80*K86</f>
        <v>243.48333941783423</v>
      </c>
      <c r="M86" s="859"/>
      <c r="N86" s="51"/>
    </row>
    <row r="87" spans="1:14" ht="15.75" thickBot="1">
      <c r="B87" s="91" t="s">
        <v>974</v>
      </c>
      <c r="C87" s="92"/>
      <c r="D87" s="92"/>
      <c r="E87" s="92"/>
      <c r="F87" s="92"/>
      <c r="G87" s="92"/>
      <c r="H87" s="92"/>
      <c r="I87" s="93"/>
      <c r="J87" s="94"/>
      <c r="K87" s="305">
        <v>0.05</v>
      </c>
      <c r="L87" s="860">
        <f>N80*K87</f>
        <v>243.48333941783423</v>
      </c>
      <c r="M87" s="861"/>
      <c r="N87" s="51"/>
    </row>
    <row r="88" spans="1:14" ht="15.75" thickBot="1">
      <c r="B88" s="824" t="s">
        <v>953</v>
      </c>
      <c r="C88" s="825"/>
      <c r="D88" s="825"/>
      <c r="E88" s="825"/>
      <c r="F88" s="825"/>
      <c r="G88" s="825"/>
      <c r="H88" s="825"/>
      <c r="I88" s="825"/>
      <c r="J88" s="825"/>
      <c r="K88" s="825"/>
      <c r="L88" s="825"/>
      <c r="M88" s="826"/>
      <c r="N88" s="52">
        <f>L85+L86+L87</f>
        <v>1460.9000365070053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6330.5668248636894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23299.43673519533</v>
      </c>
      <c r="L36" s="270"/>
      <c r="M36" s="336">
        <v>670</v>
      </c>
      <c r="N36" s="272">
        <f>K36/M36</f>
        <v>34.775278709246763</v>
      </c>
    </row>
    <row r="37" spans="1:14">
      <c r="A37" s="113" t="s">
        <v>125</v>
      </c>
      <c r="B37" s="837" t="str">
        <f>VLOOKUP(A37,EQUIPOS!A7:D154,3,FALSE)</f>
        <v>Bomba para gato de tensionamiento</v>
      </c>
      <c r="C37" s="838"/>
      <c r="D37" s="838"/>
      <c r="E37" s="838"/>
      <c r="F37" s="838"/>
      <c r="G37" s="838"/>
      <c r="H37" s="839"/>
      <c r="I37" s="421"/>
      <c r="J37" s="422"/>
      <c r="K37" s="269">
        <f>VLOOKUP(A37,EQUIPOS!A7:D164,4,FALSE)</f>
        <v>40774.014286591824</v>
      </c>
      <c r="L37" s="335"/>
      <c r="M37" s="336">
        <v>670</v>
      </c>
      <c r="N37" s="272">
        <f>K37/M37</f>
        <v>60.856737741181824</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163772.9854863777</v>
      </c>
      <c r="L38" s="423"/>
      <c r="M38" s="424">
        <v>670</v>
      </c>
      <c r="N38" s="272">
        <f>K38/M38</f>
        <v>244.43729177071299</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6.9214099586390443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346.99071817978063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20494.785647529377</v>
      </c>
      <c r="N48" s="272">
        <f t="shared" ref="N48:N53" si="0">K48*M48</f>
        <v>81.979142590117505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19501.099070679473</v>
      </c>
      <c r="N49" s="272">
        <f t="shared" si="0"/>
        <v>78.004396282717892</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1261.5233977034152</v>
      </c>
      <c r="N50" s="272">
        <f t="shared" si="0"/>
        <v>25.230467954068303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5837.9086389932163</v>
      </c>
      <c r="N51" s="272">
        <f t="shared" si="0"/>
        <v>496.22223431442342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80985.456013267627</v>
      </c>
      <c r="N52" s="272">
        <f t="shared" si="0"/>
        <v>80.985456013267623</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5067.9723669555933</v>
      </c>
      <c r="N53" s="272">
        <f t="shared" si="0"/>
        <v>101.35944733911187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863.78114449370662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346.07049793195222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1556.8423606054394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311.3684721210879</v>
      </c>
      <c r="M85" s="859"/>
      <c r="N85" s="51"/>
    </row>
    <row r="86" spans="1:14">
      <c r="B86" s="89" t="s">
        <v>973</v>
      </c>
      <c r="C86" s="90"/>
      <c r="D86" s="90"/>
      <c r="E86" s="90"/>
      <c r="F86" s="90"/>
      <c r="G86" s="90"/>
      <c r="H86" s="90"/>
      <c r="I86" s="87"/>
      <c r="J86" s="88"/>
      <c r="K86" s="304">
        <v>0.05</v>
      </c>
      <c r="L86" s="858">
        <f>N80*K86</f>
        <v>77.842118030271976</v>
      </c>
      <c r="M86" s="859"/>
      <c r="N86" s="51"/>
    </row>
    <row r="87" spans="1:14" ht="15.75" thickBot="1">
      <c r="B87" s="91" t="s">
        <v>974</v>
      </c>
      <c r="C87" s="92"/>
      <c r="D87" s="92"/>
      <c r="E87" s="92"/>
      <c r="F87" s="92"/>
      <c r="G87" s="92"/>
      <c r="H87" s="92"/>
      <c r="I87" s="93"/>
      <c r="J87" s="94"/>
      <c r="K87" s="305">
        <v>0.05</v>
      </c>
      <c r="L87" s="860">
        <f>N80*K87</f>
        <v>77.842118030271976</v>
      </c>
      <c r="M87" s="861"/>
      <c r="N87" s="51"/>
    </row>
    <row r="88" spans="1:14" ht="15.75" thickBot="1">
      <c r="B88" s="824" t="s">
        <v>953</v>
      </c>
      <c r="C88" s="825"/>
      <c r="D88" s="825"/>
      <c r="E88" s="825"/>
      <c r="F88" s="825"/>
      <c r="G88" s="825"/>
      <c r="H88" s="825"/>
      <c r="I88" s="825"/>
      <c r="J88" s="825"/>
      <c r="K88" s="825"/>
      <c r="L88" s="825"/>
      <c r="M88" s="826"/>
      <c r="N88" s="52">
        <f>L85+L86+L87</f>
        <v>467.05270818163189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2023.8950687870713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23299.43673519533</v>
      </c>
      <c r="L36" s="270"/>
      <c r="M36" s="336">
        <v>670</v>
      </c>
      <c r="N36" s="272">
        <f>K36/M36</f>
        <v>34.775278709246763</v>
      </c>
    </row>
    <row r="37" spans="1:14">
      <c r="A37" s="113" t="s">
        <v>125</v>
      </c>
      <c r="B37" s="837" t="str">
        <f>VLOOKUP(A37,EQUIPOS!A7:D154,3,FALSE)</f>
        <v>Bomba para gato de tensionamiento</v>
      </c>
      <c r="C37" s="838"/>
      <c r="D37" s="838"/>
      <c r="E37" s="838"/>
      <c r="F37" s="838"/>
      <c r="G37" s="838"/>
      <c r="H37" s="839"/>
      <c r="I37" s="421"/>
      <c r="J37" s="422"/>
      <c r="K37" s="269">
        <f>VLOOKUP(A37,EQUIPOS!A7:D164,4,FALSE)</f>
        <v>40774.014286591824</v>
      </c>
      <c r="L37" s="335"/>
      <c r="M37" s="336">
        <v>670</v>
      </c>
      <c r="N37" s="272">
        <f>K37/M37</f>
        <v>60.856737741181824</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163772.9854863777</v>
      </c>
      <c r="L38" s="423"/>
      <c r="M38" s="424">
        <v>670</v>
      </c>
      <c r="N38" s="272">
        <f>K38/M38</f>
        <v>244.43729177071299</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6.9214099586390443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346.99071817978063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20494.785647529377</v>
      </c>
      <c r="N48" s="272">
        <f t="shared" ref="N48:N53" si="0">K48*M48</f>
        <v>81.979142590117505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19501.099070679473</v>
      </c>
      <c r="N49" s="272">
        <f t="shared" si="0"/>
        <v>78.004396282717892</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1261.5233977034152</v>
      </c>
      <c r="N50" s="272">
        <f t="shared" si="0"/>
        <v>25.230467954068303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5837.9086389932163</v>
      </c>
      <c r="N51" s="272">
        <f t="shared" si="0"/>
        <v>32283.634773632486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80985.456013267627</v>
      </c>
      <c r="N52" s="272">
        <f t="shared" si="0"/>
        <v>80.985456013267623</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5067.9723669555933</v>
      </c>
      <c r="N53" s="272">
        <f t="shared" si="0"/>
        <v>101.35944733911187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32651.193683811769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346.07049793195222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33344.2548999235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6668.8509799847006</v>
      </c>
      <c r="M85" s="859"/>
      <c r="N85" s="51"/>
    </row>
    <row r="86" spans="1:14">
      <c r="B86" s="89" t="s">
        <v>973</v>
      </c>
      <c r="C86" s="90"/>
      <c r="D86" s="90"/>
      <c r="E86" s="90"/>
      <c r="F86" s="90"/>
      <c r="G86" s="90"/>
      <c r="H86" s="90"/>
      <c r="I86" s="87"/>
      <c r="J86" s="88"/>
      <c r="K86" s="304">
        <v>0.05</v>
      </c>
      <c r="L86" s="858">
        <f>N80*K86</f>
        <v>1667.2127449961752</v>
      </c>
      <c r="M86" s="859"/>
      <c r="N86" s="51"/>
    </row>
    <row r="87" spans="1:14" ht="15.75" thickBot="1">
      <c r="B87" s="91" t="s">
        <v>974</v>
      </c>
      <c r="C87" s="92"/>
      <c r="D87" s="92"/>
      <c r="E87" s="92"/>
      <c r="F87" s="92"/>
      <c r="G87" s="92"/>
      <c r="H87" s="92"/>
      <c r="I87" s="93"/>
      <c r="J87" s="94"/>
      <c r="K87" s="305">
        <v>0.05</v>
      </c>
      <c r="L87" s="860">
        <f>N80*K87</f>
        <v>1667.2127449961752</v>
      </c>
      <c r="M87" s="861"/>
      <c r="N87" s="51"/>
    </row>
    <row r="88" spans="1:14" ht="15.75" thickBot="1">
      <c r="B88" s="824" t="s">
        <v>953</v>
      </c>
      <c r="C88" s="825"/>
      <c r="D88" s="825"/>
      <c r="E88" s="825"/>
      <c r="F88" s="825"/>
      <c r="G88" s="825"/>
      <c r="H88" s="825"/>
      <c r="I88" s="825"/>
      <c r="J88" s="825"/>
      <c r="K88" s="825"/>
      <c r="L88" s="825"/>
      <c r="M88" s="826"/>
      <c r="N88" s="52">
        <f>L85+L86+L87</f>
        <v>10003.276469977051</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43347.531369900549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3"/>
      <c r="C1" s="925"/>
      <c r="D1" s="926"/>
      <c r="E1" s="926"/>
      <c r="F1" s="926"/>
      <c r="G1" s="926"/>
      <c r="H1" s="926"/>
      <c r="I1" s="926"/>
      <c r="J1" s="927"/>
      <c r="K1" s="984" t="s">
        <v>933</v>
      </c>
      <c r="L1" s="930" t="s">
        <v>2198</v>
      </c>
      <c r="M1" s="931"/>
      <c r="N1" s="932"/>
    </row>
    <row r="2" spans="2:14">
      <c r="B2" s="914"/>
      <c r="C2" s="936" t="s">
        <v>934</v>
      </c>
      <c r="D2" s="937"/>
      <c r="E2" s="937"/>
      <c r="F2" s="937"/>
      <c r="G2" s="937"/>
      <c r="H2" s="937"/>
      <c r="I2" s="937"/>
      <c r="J2" s="938"/>
      <c r="K2" s="983"/>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83"/>
      <c r="L4" s="933"/>
      <c r="M4" s="934"/>
      <c r="N4" s="93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982" t="s">
        <v>945</v>
      </c>
      <c r="M30" s="836"/>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10" t="s">
        <v>948</v>
      </c>
      <c r="J35" s="807"/>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957"/>
      <c r="D41" s="957"/>
      <c r="E41" s="38"/>
      <c r="F41" s="39"/>
      <c r="G41" s="39"/>
      <c r="H41" s="40"/>
      <c r="I41" s="36"/>
      <c r="J41" s="37"/>
      <c r="K41" s="279"/>
      <c r="L41" s="276"/>
      <c r="M41" s="401">
        <v>0.01</v>
      </c>
      <c r="N41" s="344">
        <f>N78*M41</f>
        <v>19.5595296875</v>
      </c>
    </row>
    <row r="42" spans="1:14" ht="15.75" thickBot="1">
      <c r="B42" s="958"/>
      <c r="C42" s="959"/>
      <c r="D42" s="959"/>
      <c r="E42" s="959"/>
      <c r="F42" s="959"/>
      <c r="G42" s="959"/>
      <c r="H42" s="960"/>
      <c r="I42" s="846"/>
      <c r="J42" s="847"/>
      <c r="K42" s="41"/>
      <c r="L42" s="848"/>
      <c r="M42" s="961"/>
      <c r="N42" s="105"/>
    </row>
    <row r="43" spans="1:14" ht="15.75" thickBot="1">
      <c r="B43" s="824" t="s">
        <v>953</v>
      </c>
      <c r="C43" s="825"/>
      <c r="D43" s="825"/>
      <c r="E43" s="825"/>
      <c r="F43" s="825"/>
      <c r="G43" s="825"/>
      <c r="H43" s="825"/>
      <c r="I43" s="825"/>
      <c r="J43" s="825"/>
      <c r="K43" s="825"/>
      <c r="L43" s="825"/>
      <c r="M43" s="826"/>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420427.73979648354</v>
      </c>
      <c r="N48" s="272">
        <f>K48*M48</f>
        <v>420427.73979648354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420427.73979648354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981"/>
      <c r="I71" s="73" t="s">
        <v>964</v>
      </c>
      <c r="J71" s="75" t="s">
        <v>1410</v>
      </c>
      <c r="K71" s="74" t="s">
        <v>966</v>
      </c>
      <c r="L71" s="852" t="s">
        <v>950</v>
      </c>
      <c r="M71" s="976"/>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47"/>
      <c r="I77" s="126"/>
      <c r="J77" s="126"/>
      <c r="K77" s="126"/>
      <c r="L77" s="980"/>
      <c r="M77" s="849"/>
      <c r="N77" s="127"/>
    </row>
    <row r="78" spans="1:15" ht="15.75" thickBot="1">
      <c r="B78" s="830" t="s">
        <v>953</v>
      </c>
      <c r="C78" s="831"/>
      <c r="D78" s="831"/>
      <c r="E78" s="831"/>
      <c r="F78" s="831"/>
      <c r="G78" s="831"/>
      <c r="H78" s="831"/>
      <c r="I78" s="831"/>
      <c r="J78" s="831"/>
      <c r="K78" s="831"/>
      <c r="L78" s="831"/>
      <c r="M78" s="832"/>
      <c r="N78" s="460">
        <f>SUM(N72:N77)</f>
        <v>1955.9529687499999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422403.25229492103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84480.650458984208</v>
      </c>
      <c r="M85" s="859"/>
      <c r="N85" s="51"/>
    </row>
    <row r="86" spans="1:14">
      <c r="B86" s="89" t="s">
        <v>973</v>
      </c>
      <c r="C86" s="90"/>
      <c r="D86" s="90"/>
      <c r="E86" s="90"/>
      <c r="F86" s="90"/>
      <c r="G86" s="90"/>
      <c r="H86" s="90"/>
      <c r="I86" s="87"/>
      <c r="J86" s="88"/>
      <c r="K86" s="304">
        <v>0.05</v>
      </c>
      <c r="L86" s="858">
        <f>N80*K86</f>
        <v>21120.162614746052</v>
      </c>
      <c r="M86" s="859"/>
      <c r="N86" s="51"/>
    </row>
    <row r="87" spans="1:14" ht="15.75" thickBot="1">
      <c r="B87" s="91" t="s">
        <v>974</v>
      </c>
      <c r="C87" s="92"/>
      <c r="D87" s="92"/>
      <c r="E87" s="92"/>
      <c r="F87" s="92"/>
      <c r="G87" s="92"/>
      <c r="H87" s="92"/>
      <c r="I87" s="93"/>
      <c r="J87" s="94"/>
      <c r="K87" s="305">
        <v>0.05</v>
      </c>
      <c r="L87" s="860">
        <f>N80*K87</f>
        <v>21120.162614746052</v>
      </c>
      <c r="M87" s="861"/>
      <c r="N87" s="51"/>
    </row>
    <row r="88" spans="1:14" ht="15.75" thickBot="1">
      <c r="B88" s="824" t="s">
        <v>953</v>
      </c>
      <c r="C88" s="825"/>
      <c r="D88" s="825"/>
      <c r="E88" s="825"/>
      <c r="F88" s="825"/>
      <c r="G88" s="825"/>
      <c r="H88" s="825"/>
      <c r="I88" s="825"/>
      <c r="J88" s="825"/>
      <c r="K88" s="825"/>
      <c r="L88" s="825"/>
      <c r="M88" s="826"/>
      <c r="N88" s="52">
        <f>L85+L86+L87</f>
        <v>126720.9756884763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549124.22798339732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N78*M41</f>
        <v>62.590495000000004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40803.223941848992</v>
      </c>
      <c r="N48" s="272">
        <f>K48*M48</f>
        <v>42843.385138941441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42843.385138941441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1251.8099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44157.785533941438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8831.5571067882884</v>
      </c>
      <c r="M85" s="859"/>
      <c r="N85" s="51"/>
    </row>
    <row r="86" spans="1:14">
      <c r="B86" s="89" t="s">
        <v>973</v>
      </c>
      <c r="C86" s="90"/>
      <c r="D86" s="90"/>
      <c r="E86" s="90"/>
      <c r="F86" s="90"/>
      <c r="G86" s="90"/>
      <c r="H86" s="90"/>
      <c r="I86" s="87"/>
      <c r="J86" s="88"/>
      <c r="K86" s="304">
        <v>0.05</v>
      </c>
      <c r="L86" s="858">
        <f>N80*K86</f>
        <v>2207.8892766970721</v>
      </c>
      <c r="M86" s="859"/>
      <c r="N86" s="51"/>
    </row>
    <row r="87" spans="1:14" ht="15.75" thickBot="1">
      <c r="B87" s="91" t="s">
        <v>974</v>
      </c>
      <c r="C87" s="92"/>
      <c r="D87" s="92"/>
      <c r="E87" s="92"/>
      <c r="F87" s="92"/>
      <c r="G87" s="92"/>
      <c r="H87" s="92"/>
      <c r="I87" s="93"/>
      <c r="J87" s="94"/>
      <c r="K87" s="305">
        <v>0.05</v>
      </c>
      <c r="L87" s="860">
        <f>N80*K87</f>
        <v>2207.8892766970721</v>
      </c>
      <c r="M87" s="861"/>
      <c r="N87" s="51"/>
    </row>
    <row r="88" spans="1:14" ht="15.75" thickBot="1">
      <c r="B88" s="824" t="s">
        <v>953</v>
      </c>
      <c r="C88" s="825"/>
      <c r="D88" s="825"/>
      <c r="E88" s="825"/>
      <c r="F88" s="825"/>
      <c r="G88" s="825"/>
      <c r="H88" s="825"/>
      <c r="I88" s="825"/>
      <c r="J88" s="825"/>
      <c r="K88" s="825"/>
      <c r="L88" s="825"/>
      <c r="M88" s="826"/>
      <c r="N88" s="52">
        <f>L85+L86+L87</f>
        <v>13247.335660182431</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57405.121194123873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9"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5131.5535452398326</v>
      </c>
      <c r="L36" s="270"/>
      <c r="M36" s="336">
        <v>40</v>
      </c>
      <c r="N36" s="272">
        <f>K36/M36</f>
        <v>128.28883863099583</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16125.127632110882</v>
      </c>
      <c r="L37" s="335"/>
      <c r="M37" s="336">
        <v>40</v>
      </c>
      <c r="N37" s="272">
        <f t="shared" ref="N37:N43" si="0">K37/M37</f>
        <v>403.12819080277205</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15161.069033520391</v>
      </c>
      <c r="L38" s="335"/>
      <c r="M38" s="336">
        <v>40</v>
      </c>
      <c r="N38" s="272">
        <f t="shared" si="0"/>
        <v>379.02672583800978</v>
      </c>
    </row>
    <row r="39" spans="1:14">
      <c r="A39" s="113" t="s">
        <v>208</v>
      </c>
      <c r="B39" s="837" t="str">
        <f>VLOOKUP(A39,EQUIPOS!A9:D154,3,FALSE)</f>
        <v>Equipo de soldadura 400</v>
      </c>
      <c r="C39" s="838"/>
      <c r="D39" s="838"/>
      <c r="E39" s="838"/>
      <c r="F39" s="838"/>
      <c r="G39" s="838"/>
      <c r="H39" s="839"/>
      <c r="I39" s="421"/>
      <c r="J39" s="422"/>
      <c r="K39" s="269">
        <f>VLOOKUP(A39,EQUIPOS!A9:D166,4,FALSE)</f>
        <v>16125.383655687525</v>
      </c>
      <c r="L39" s="335"/>
      <c r="M39" s="336">
        <v>40</v>
      </c>
      <c r="N39" s="272">
        <f t="shared" si="0"/>
        <v>403.1345913921881</v>
      </c>
    </row>
    <row r="40" spans="1:14">
      <c r="A40" s="113" t="s">
        <v>210</v>
      </c>
      <c r="B40" s="837" t="str">
        <f>VLOOKUP(A40,EQUIPOS!A10:D154,3,FALSE)</f>
        <v>Equipo de soldadura 600</v>
      </c>
      <c r="C40" s="838"/>
      <c r="D40" s="838"/>
      <c r="E40" s="838"/>
      <c r="F40" s="838"/>
      <c r="G40" s="838"/>
      <c r="H40" s="839"/>
      <c r="I40" s="421"/>
      <c r="J40" s="422"/>
      <c r="K40" s="269">
        <f>VLOOKUP(A40,EQUIPOS!A10:D167,4,FALSE)</f>
        <v>18658.529518816322</v>
      </c>
      <c r="L40" s="335"/>
      <c r="M40" s="336">
        <v>40</v>
      </c>
      <c r="N40" s="272">
        <f t="shared" si="0"/>
        <v>466.46323797040804</v>
      </c>
    </row>
    <row r="41" spans="1:14">
      <c r="A41" s="113" t="s">
        <v>202</v>
      </c>
      <c r="B41" s="837" t="str">
        <f>VLOOKUP(A41,EQUIPOS!A11:D155,3,FALSE)</f>
        <v xml:space="preserve">Equipo de rayos X y/o ultrasonido
</v>
      </c>
      <c r="C41" s="838"/>
      <c r="D41" s="838"/>
      <c r="E41" s="838"/>
      <c r="F41" s="838"/>
      <c r="G41" s="838"/>
      <c r="H41" s="839"/>
      <c r="I41" s="421"/>
      <c r="J41" s="422"/>
      <c r="K41" s="269">
        <f>VLOOKUP(A41,EQUIPOS!A11:D168,4,FALSE)</f>
        <v>68232.816430864812</v>
      </c>
      <c r="L41" s="335"/>
      <c r="M41" s="336">
        <v>4000</v>
      </c>
      <c r="N41" s="272">
        <f t="shared" si="0"/>
        <v>17.058204107716204</v>
      </c>
    </row>
    <row r="42" spans="1:14">
      <c r="A42" s="113" t="s">
        <v>294</v>
      </c>
      <c r="B42" s="837" t="str">
        <f>VLOOKUP(A42,EQUIPOS!A12:D156,3,FALSE)</f>
        <v>Puente grúa</v>
      </c>
      <c r="C42" s="838"/>
      <c r="D42" s="838"/>
      <c r="E42" s="838"/>
      <c r="F42" s="838"/>
      <c r="G42" s="838"/>
      <c r="H42" s="839"/>
      <c r="I42" s="421"/>
      <c r="J42" s="422"/>
      <c r="K42" s="269">
        <f>VLOOKUP(A42,EQUIPOS!A12:D169,4,FALSE)</f>
        <v>621063.92416823772</v>
      </c>
      <c r="L42" s="335"/>
      <c r="M42" s="336">
        <v>40000</v>
      </c>
      <c r="N42" s="272">
        <f t="shared" si="0"/>
        <v>15.526598104205943</v>
      </c>
    </row>
    <row r="43" spans="1:14">
      <c r="A43" s="113" t="s">
        <v>334</v>
      </c>
      <c r="B43" s="837" t="str">
        <f>VLOOKUP(A43,EQUIPOS!A13:D157,3,FALSE)</f>
        <v>Taladro industrial</v>
      </c>
      <c r="C43" s="838"/>
      <c r="D43" s="838"/>
      <c r="E43" s="838"/>
      <c r="F43" s="838"/>
      <c r="G43" s="838"/>
      <c r="H43" s="839"/>
      <c r="I43" s="421"/>
      <c r="J43" s="422"/>
      <c r="K43" s="269">
        <f>VLOOKUP(A43,EQUIPOS!A13:D170,4,FALSE)</f>
        <v>3167.2260339657232</v>
      </c>
      <c r="L43" s="335"/>
      <c r="M43" s="336">
        <v>40</v>
      </c>
      <c r="N43" s="272">
        <f t="shared" si="0"/>
        <v>79.180650849143078</v>
      </c>
    </row>
    <row r="44" spans="1:14">
      <c r="B44" s="837"/>
      <c r="C44" s="838"/>
      <c r="D44" s="838"/>
      <c r="E44" s="838"/>
      <c r="F44" s="838"/>
      <c r="G44" s="838"/>
      <c r="H44" s="839"/>
      <c r="I44" s="36"/>
      <c r="J44" s="37"/>
      <c r="K44" s="269"/>
      <c r="L44" s="276"/>
      <c r="M44" s="336"/>
      <c r="N44" s="272"/>
    </row>
    <row r="45" spans="1:14">
      <c r="B45" s="320"/>
      <c r="C45" s="321"/>
      <c r="D45" s="321"/>
      <c r="E45" s="321"/>
      <c r="F45" s="323"/>
      <c r="G45" s="323"/>
      <c r="H45" s="125"/>
      <c r="I45" s="36"/>
      <c r="J45" s="37"/>
      <c r="K45" s="269"/>
      <c r="L45" s="276"/>
      <c r="M45" s="277"/>
      <c r="N45" s="273"/>
    </row>
    <row r="46" spans="1:14">
      <c r="B46" s="844" t="s">
        <v>952</v>
      </c>
      <c r="C46" s="845"/>
      <c r="D46" s="845"/>
      <c r="E46" s="38"/>
      <c r="F46" s="39"/>
      <c r="G46" s="39"/>
      <c r="H46" s="40"/>
      <c r="I46" s="36"/>
      <c r="J46" s="37"/>
      <c r="K46" s="279"/>
      <c r="L46" s="276"/>
      <c r="M46" s="401">
        <v>0.1</v>
      </c>
      <c r="N46" s="344">
        <f>N83*M46</f>
        <v>209.53877274730041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SUM(N36:N46)</f>
        <v>2101.3458104427395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35782.209582081567</v>
      </c>
      <c r="N53" s="272">
        <f t="shared" ref="N53:N58" si="1">K53*M53</f>
        <v>178.91104791040783</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3840.8884111735942</v>
      </c>
      <c r="N54" s="272">
        <f t="shared" si="1"/>
        <v>19.204442055867972</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12669.503854836343</v>
      </c>
      <c r="N55" s="272">
        <f t="shared" si="1"/>
        <v>63.347519274181714</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12143.345502254118</v>
      </c>
      <c r="N56" s="272">
        <f t="shared" si="1"/>
        <v>121.43345502254118</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22507.000965650437</v>
      </c>
      <c r="N57" s="272">
        <f t="shared" si="1"/>
        <v>225.07000965650437</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4223.1679516121148</v>
      </c>
      <c r="N58" s="272">
        <f t="shared" si="1"/>
        <v>4223.1679516121148</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4" t="s">
        <v>953</v>
      </c>
      <c r="C61" s="825"/>
      <c r="D61" s="825"/>
      <c r="E61" s="825"/>
      <c r="F61" s="825"/>
      <c r="G61" s="825"/>
      <c r="H61" s="825"/>
      <c r="I61" s="825"/>
      <c r="J61" s="825"/>
      <c r="K61" s="825"/>
      <c r="L61" s="825"/>
      <c r="M61" s="826"/>
      <c r="N61" s="394">
        <f>SUM(N53:N60)</f>
        <v>4831.134425531618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B66" s="46"/>
      <c r="C66" s="317"/>
      <c r="D66" s="317"/>
      <c r="E66" s="317"/>
      <c r="F66" s="317"/>
      <c r="G66" s="31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311"/>
      <c r="I68" s="279"/>
      <c r="J68" s="286"/>
      <c r="K68" s="279"/>
      <c r="L68" s="828"/>
      <c r="M68" s="829"/>
      <c r="N68" s="287"/>
    </row>
    <row r="69" spans="1:15">
      <c r="B69" s="46"/>
      <c r="C69" s="47"/>
      <c r="D69" s="47"/>
      <c r="E69" s="47"/>
      <c r="F69" s="47"/>
      <c r="G69" s="47"/>
      <c r="H69" s="311"/>
      <c r="I69" s="279"/>
      <c r="J69" s="286"/>
      <c r="K69" s="279"/>
      <c r="L69" s="828"/>
      <c r="M69" s="829"/>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1"/>
      <c r="C82" s="812" t="e">
        <f>VLOOKUP(B82,'MANO DE OBRA'!B12:E73,3,FALSE)</f>
        <v>#N/A</v>
      </c>
      <c r="D82" s="812" t="e">
        <f>VLOOKUP(C82,'MANO DE OBRA'!C12:F73,3,FALSE)</f>
        <v>#N/A</v>
      </c>
      <c r="E82" s="812" t="e">
        <f>VLOOKUP(D82,'MANO DE OBRA'!D12:G73,3,FALSE)</f>
        <v>#N/A</v>
      </c>
      <c r="F82" s="812" t="e">
        <f>VLOOKUP(E82,'MANO DE OBRA'!E12:H73,3,FALSE)</f>
        <v>#N/A</v>
      </c>
      <c r="G82" s="812" t="e">
        <f>VLOOKUP(F82,'MANO DE OBRA'!F12:I73,3,FALSE)</f>
        <v>#N/A</v>
      </c>
      <c r="H82" s="812" t="e">
        <f>VLOOKUP(G82,'MANO DE OBRA'!G12:J73,3,FALSE)</f>
        <v>#N/A</v>
      </c>
      <c r="I82" s="470"/>
      <c r="J82" s="471"/>
      <c r="K82" s="474"/>
      <c r="L82" s="475"/>
      <c r="M82" s="476"/>
      <c r="N82" s="440"/>
    </row>
    <row r="83" spans="1:14" ht="15.75" thickBot="1">
      <c r="B83" s="830" t="s">
        <v>953</v>
      </c>
      <c r="C83" s="831"/>
      <c r="D83" s="831"/>
      <c r="E83" s="831"/>
      <c r="F83" s="831"/>
      <c r="G83" s="831"/>
      <c r="H83" s="831"/>
      <c r="I83" s="831"/>
      <c r="J83" s="831"/>
      <c r="K83" s="831"/>
      <c r="L83" s="831"/>
      <c r="M83" s="832"/>
      <c r="N83" s="460">
        <f>SUM(N77:N82)</f>
        <v>2095.3877274730039</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9027.867963447361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1805.5735926894722</v>
      </c>
      <c r="M90" s="859"/>
      <c r="N90" s="51"/>
    </row>
    <row r="91" spans="1:14">
      <c r="B91" s="89" t="s">
        <v>973</v>
      </c>
      <c r="C91" s="90"/>
      <c r="D91" s="90"/>
      <c r="E91" s="90"/>
      <c r="F91" s="90"/>
      <c r="G91" s="90"/>
      <c r="H91" s="90"/>
      <c r="I91" s="87"/>
      <c r="J91" s="88"/>
      <c r="K91" s="304">
        <v>0.05</v>
      </c>
      <c r="L91" s="858">
        <f>N85*K91</f>
        <v>451.39339817236805</v>
      </c>
      <c r="M91" s="859"/>
      <c r="N91" s="51"/>
    </row>
    <row r="92" spans="1:14" ht="15.75" thickBot="1">
      <c r="B92" s="91" t="s">
        <v>974</v>
      </c>
      <c r="C92" s="92"/>
      <c r="D92" s="92"/>
      <c r="E92" s="92"/>
      <c r="F92" s="92"/>
      <c r="G92" s="92"/>
      <c r="H92" s="92"/>
      <c r="I92" s="93"/>
      <c r="J92" s="94"/>
      <c r="K92" s="305">
        <v>0.05</v>
      </c>
      <c r="L92" s="860">
        <f>N85*K92</f>
        <v>451.39339817236805</v>
      </c>
      <c r="M92" s="861"/>
      <c r="N92" s="51"/>
    </row>
    <row r="93" spans="1:14" ht="15.75" thickBot="1">
      <c r="B93" s="824" t="s">
        <v>953</v>
      </c>
      <c r="C93" s="825"/>
      <c r="D93" s="825"/>
      <c r="E93" s="825"/>
      <c r="F93" s="825"/>
      <c r="G93" s="825"/>
      <c r="H93" s="825"/>
      <c r="I93" s="825"/>
      <c r="J93" s="825"/>
      <c r="K93" s="825"/>
      <c r="L93" s="825"/>
      <c r="M93" s="826"/>
      <c r="N93" s="52">
        <f>L90+L91+L92</f>
        <v>2708.3603890342083</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11736.228352481568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5131.5535452398326</v>
      </c>
      <c r="L36" s="270"/>
      <c r="M36" s="336">
        <v>40</v>
      </c>
      <c r="N36" s="272">
        <f t="shared" ref="N36:N41" si="0">K36/M36</f>
        <v>128.28883863099583</v>
      </c>
    </row>
    <row r="37" spans="1:14">
      <c r="A37" s="113" t="s">
        <v>334</v>
      </c>
      <c r="B37" s="837" t="str">
        <f>VLOOKUP(A37,EQUIPOS!A7:D154,3,FALSE)</f>
        <v>Taladro industrial</v>
      </c>
      <c r="C37" s="838"/>
      <c r="D37" s="838"/>
      <c r="E37" s="838"/>
      <c r="F37" s="838"/>
      <c r="G37" s="838"/>
      <c r="H37" s="839"/>
      <c r="I37" s="421"/>
      <c r="J37" s="422"/>
      <c r="K37" s="269">
        <f>VLOOKUP(A37,EQUIPOS!A7:D164,4,FALSE)</f>
        <v>3167.2260339657232</v>
      </c>
      <c r="L37" s="335"/>
      <c r="M37" s="336">
        <v>40</v>
      </c>
      <c r="N37" s="272">
        <f t="shared" si="0"/>
        <v>79.180650849143078</v>
      </c>
    </row>
    <row r="38" spans="1:14">
      <c r="A38" s="113" t="s">
        <v>195</v>
      </c>
      <c r="B38" s="837" t="str">
        <f>VLOOKUP(A38,EQUIPOS!A8:D154,3,FALSE)</f>
        <v xml:space="preserve">Equipo de oxicorte, Capacidad de corte: hasta 6´´ (152mm) </v>
      </c>
      <c r="C38" s="838"/>
      <c r="D38" s="838"/>
      <c r="E38" s="838"/>
      <c r="F38" s="838"/>
      <c r="G38" s="838"/>
      <c r="H38" s="839"/>
      <c r="I38" s="421"/>
      <c r="J38" s="422"/>
      <c r="K38" s="269">
        <f>VLOOKUP(A38,EQUIPOS!A8:D165,4,FALSE)</f>
        <v>16125.127632110882</v>
      </c>
      <c r="L38" s="335"/>
      <c r="M38" s="336">
        <v>40</v>
      </c>
      <c r="N38" s="272">
        <f t="shared" si="0"/>
        <v>403.12819080277205</v>
      </c>
    </row>
    <row r="39" spans="1:14">
      <c r="A39" s="113" t="s">
        <v>204</v>
      </c>
      <c r="B39" s="837" t="str">
        <f>VLOOKUP(A39,EQUIPOS!A9:D154,3,FALSE)</f>
        <v xml:space="preserve">Equipo de soldadura 250 AMP
</v>
      </c>
      <c r="C39" s="838"/>
      <c r="D39" s="838"/>
      <c r="E39" s="838"/>
      <c r="F39" s="838"/>
      <c r="G39" s="838"/>
      <c r="H39" s="839"/>
      <c r="I39" s="421"/>
      <c r="J39" s="422"/>
      <c r="K39" s="269">
        <f>VLOOKUP(A39,EQUIPOS!A9:D166,4,FALSE)</f>
        <v>15161.069033520391</v>
      </c>
      <c r="L39" s="335"/>
      <c r="M39" s="336">
        <v>40</v>
      </c>
      <c r="N39" s="272">
        <f t="shared" si="0"/>
        <v>379.02672583800978</v>
      </c>
    </row>
    <row r="40" spans="1:14">
      <c r="A40" s="113" t="s">
        <v>208</v>
      </c>
      <c r="B40" s="837" t="str">
        <f>VLOOKUP(A40,EQUIPOS!A10:D154,3,FALSE)</f>
        <v>Equipo de soldadura 400</v>
      </c>
      <c r="C40" s="838"/>
      <c r="D40" s="838"/>
      <c r="E40" s="838"/>
      <c r="F40" s="838"/>
      <c r="G40" s="838"/>
      <c r="H40" s="839"/>
      <c r="I40" s="421"/>
      <c r="J40" s="422"/>
      <c r="K40" s="269">
        <f>VLOOKUP(A40,EQUIPOS!A10:D167,4,FALSE)</f>
        <v>16125.383655687525</v>
      </c>
      <c r="L40" s="335"/>
      <c r="M40" s="336">
        <v>40</v>
      </c>
      <c r="N40" s="272">
        <f t="shared" si="0"/>
        <v>403.1345913921881</v>
      </c>
    </row>
    <row r="41" spans="1:14">
      <c r="A41" s="113" t="s">
        <v>210</v>
      </c>
      <c r="B41" s="837" t="str">
        <f>VLOOKUP(A41,EQUIPOS!A11:D155,3,FALSE)</f>
        <v>Equipo de soldadura 600</v>
      </c>
      <c r="C41" s="838"/>
      <c r="D41" s="838"/>
      <c r="E41" s="838"/>
      <c r="F41" s="838"/>
      <c r="G41" s="838"/>
      <c r="H41" s="839"/>
      <c r="I41" s="421"/>
      <c r="J41" s="422"/>
      <c r="K41" s="269">
        <f>VLOOKUP(A41,EQUIPOS!A11:D168,4,FALSE)</f>
        <v>18658.529518816322</v>
      </c>
      <c r="L41" s="335"/>
      <c r="M41" s="336">
        <v>40</v>
      </c>
      <c r="N41" s="272">
        <f t="shared" si="0"/>
        <v>466.46323797040804</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104.76938637365021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1963.9916218571668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35782.209582081567</v>
      </c>
      <c r="N51" s="272">
        <f t="shared" ref="N51:N56" si="1">K51*M51</f>
        <v>178.91104791040783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3840.8884111735942</v>
      </c>
      <c r="N52" s="272">
        <f t="shared" si="1"/>
        <v>19.204442055867972</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12669.503854836343</v>
      </c>
      <c r="N53" s="272">
        <f t="shared" si="1"/>
        <v>63.347519274181714</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12143.345502254118</v>
      </c>
      <c r="N54" s="272">
        <f t="shared" si="1"/>
        <v>121.43345502254118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22507.000965650437</v>
      </c>
      <c r="N55" s="272">
        <f t="shared" si="1"/>
        <v>225.07000965650437</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4223.1679516121148</v>
      </c>
      <c r="N56" s="272">
        <f t="shared" si="1"/>
        <v>4223.1679516121148</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SUM(N51:N58)</f>
        <v>4831.134425531618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1"/>
      <c r="C80" s="812"/>
      <c r="D80" s="812"/>
      <c r="E80" s="812"/>
      <c r="F80" s="812"/>
      <c r="G80" s="812"/>
      <c r="H80" s="812"/>
      <c r="I80" s="470"/>
      <c r="J80" s="471"/>
      <c r="K80" s="472"/>
      <c r="L80" s="475"/>
      <c r="M80" s="476"/>
      <c r="N80" s="440"/>
    </row>
    <row r="81" spans="1:14" ht="15.75" thickBot="1">
      <c r="B81" s="830" t="s">
        <v>953</v>
      </c>
      <c r="C81" s="831"/>
      <c r="D81" s="831"/>
      <c r="E81" s="831"/>
      <c r="F81" s="831"/>
      <c r="G81" s="831"/>
      <c r="H81" s="831"/>
      <c r="I81" s="831"/>
      <c r="J81" s="831"/>
      <c r="K81" s="831"/>
      <c r="L81" s="831"/>
      <c r="M81" s="832"/>
      <c r="N81" s="301">
        <f>SUM(N75:N80)</f>
        <v>2095.3877274730039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8890.513774861789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1778.1027549723578</v>
      </c>
      <c r="M88" s="859"/>
      <c r="N88" s="51"/>
    </row>
    <row r="89" spans="1:14">
      <c r="B89" s="89" t="s">
        <v>973</v>
      </c>
      <c r="C89" s="90"/>
      <c r="D89" s="90"/>
      <c r="E89" s="90"/>
      <c r="F89" s="90"/>
      <c r="G89" s="90"/>
      <c r="H89" s="90"/>
      <c r="I89" s="87"/>
      <c r="J89" s="88"/>
      <c r="K89" s="304">
        <v>0.05</v>
      </c>
      <c r="L89" s="858">
        <f>N83*K89</f>
        <v>444.52568874308946</v>
      </c>
      <c r="M89" s="859"/>
      <c r="N89" s="51"/>
    </row>
    <row r="90" spans="1:14" ht="15.75" thickBot="1">
      <c r="B90" s="91" t="s">
        <v>974</v>
      </c>
      <c r="C90" s="92"/>
      <c r="D90" s="92"/>
      <c r="E90" s="92"/>
      <c r="F90" s="92"/>
      <c r="G90" s="92"/>
      <c r="H90" s="92"/>
      <c r="I90" s="93"/>
      <c r="J90" s="94"/>
      <c r="K90" s="305">
        <v>0.05</v>
      </c>
      <c r="L90" s="860">
        <f>N83*K90</f>
        <v>444.52568874308946</v>
      </c>
      <c r="M90" s="861"/>
      <c r="N90" s="51"/>
    </row>
    <row r="91" spans="1:14" ht="15.75" thickBot="1">
      <c r="B91" s="824" t="s">
        <v>953</v>
      </c>
      <c r="C91" s="825"/>
      <c r="D91" s="825"/>
      <c r="E91" s="825"/>
      <c r="F91" s="825"/>
      <c r="G91" s="825"/>
      <c r="H91" s="825"/>
      <c r="I91" s="825"/>
      <c r="J91" s="825"/>
      <c r="K91" s="825"/>
      <c r="L91" s="825"/>
      <c r="M91" s="826"/>
      <c r="N91" s="52">
        <f>L88+L89+L90</f>
        <v>2667.1541324585369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11557.667907320327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8">
        <f>VLOOKUP(A61,TRANSPORTE!A3:D117,4,FALSE)</f>
        <v>0.453745364192852</v>
      </c>
      <c r="M61" s="829"/>
      <c r="N61" s="287">
        <f>K61*L61</f>
        <v>0.453745364192852</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0.453745364192852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0.453745364192852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9.0749072838570408E-2</v>
      </c>
      <c r="M85" s="859"/>
      <c r="N85" s="51"/>
    </row>
    <row r="86" spans="1:14">
      <c r="B86" s="89" t="s">
        <v>973</v>
      </c>
      <c r="C86" s="90"/>
      <c r="D86" s="90"/>
      <c r="E86" s="90"/>
      <c r="F86" s="90"/>
      <c r="G86" s="90"/>
      <c r="H86" s="90"/>
      <c r="I86" s="87"/>
      <c r="J86" s="88"/>
      <c r="K86" s="304">
        <v>0.05</v>
      </c>
      <c r="L86" s="858">
        <f>N80*K86</f>
        <v>2.2687268209642602E-2</v>
      </c>
      <c r="M86" s="859"/>
      <c r="N86" s="51"/>
    </row>
    <row r="87" spans="1:14" ht="15.75" thickBot="1">
      <c r="B87" s="91" t="s">
        <v>974</v>
      </c>
      <c r="C87" s="92"/>
      <c r="D87" s="92"/>
      <c r="E87" s="92"/>
      <c r="F87" s="92"/>
      <c r="G87" s="92"/>
      <c r="H87" s="92"/>
      <c r="I87" s="93"/>
      <c r="J87" s="94"/>
      <c r="K87" s="305">
        <v>0.05</v>
      </c>
      <c r="L87" s="860">
        <f>N80*K87</f>
        <v>2.2687268209642602E-2</v>
      </c>
      <c r="M87" s="861"/>
      <c r="N87" s="51"/>
    </row>
    <row r="88" spans="1:14" ht="15.75" thickBot="1">
      <c r="B88" s="824" t="s">
        <v>953</v>
      </c>
      <c r="C88" s="825"/>
      <c r="D88" s="825"/>
      <c r="E88" s="825"/>
      <c r="F88" s="825"/>
      <c r="G88" s="825"/>
      <c r="H88" s="825"/>
      <c r="I88" s="825"/>
      <c r="J88" s="825"/>
      <c r="K88" s="825"/>
      <c r="L88" s="825"/>
      <c r="M88" s="826"/>
      <c r="N88" s="52">
        <f>L85+L86+L87</f>
        <v>0.1361236092578556</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52">
        <f>N80+N88</f>
        <v>0.58986897345070766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5131.5535452398326</v>
      </c>
      <c r="L36" s="270"/>
      <c r="M36" s="336">
        <v>40</v>
      </c>
      <c r="N36" s="272">
        <f t="shared" ref="N36:N41" si="0">K36/M36</f>
        <v>128.28883863099583</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16125.127632110882</v>
      </c>
      <c r="L37" s="335"/>
      <c r="M37" s="336">
        <v>400</v>
      </c>
      <c r="N37" s="272">
        <f t="shared" si="0"/>
        <v>40.312819080277201</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15161.069033520391</v>
      </c>
      <c r="L38" s="335"/>
      <c r="M38" s="336">
        <v>400</v>
      </c>
      <c r="N38" s="272">
        <f t="shared" si="0"/>
        <v>37.902672583800978</v>
      </c>
    </row>
    <row r="39" spans="1:14">
      <c r="A39" s="113" t="s">
        <v>208</v>
      </c>
      <c r="B39" s="837" t="str">
        <f>VLOOKUP(A39,EQUIPOS!A9:D154,3,FALSE)</f>
        <v>Equipo de soldadura 400</v>
      </c>
      <c r="C39" s="838"/>
      <c r="D39" s="838"/>
      <c r="E39" s="838"/>
      <c r="F39" s="838"/>
      <c r="G39" s="838"/>
      <c r="H39" s="839"/>
      <c r="I39" s="421"/>
      <c r="J39" s="422"/>
      <c r="K39" s="269">
        <f>VLOOKUP(A39,EQUIPOS!A9:D166,4,FALSE)</f>
        <v>16125.383655687525</v>
      </c>
      <c r="L39" s="335"/>
      <c r="M39" s="336">
        <v>400</v>
      </c>
      <c r="N39" s="272">
        <f t="shared" si="0"/>
        <v>40.313459139218814</v>
      </c>
    </row>
    <row r="40" spans="1:14">
      <c r="A40" s="113" t="s">
        <v>210</v>
      </c>
      <c r="B40" s="837" t="str">
        <f>VLOOKUP(A40,EQUIPOS!A10:D154,3,FALSE)</f>
        <v>Equipo de soldadura 600</v>
      </c>
      <c r="C40" s="838"/>
      <c r="D40" s="838"/>
      <c r="E40" s="838"/>
      <c r="F40" s="838"/>
      <c r="G40" s="838"/>
      <c r="H40" s="839"/>
      <c r="I40" s="421"/>
      <c r="J40" s="422"/>
      <c r="K40" s="269">
        <f>VLOOKUP(A40,EQUIPOS!A10:D167,4,FALSE)</f>
        <v>18658.529518816322</v>
      </c>
      <c r="L40" s="335"/>
      <c r="M40" s="336">
        <v>400</v>
      </c>
      <c r="N40" s="272">
        <f t="shared" si="0"/>
        <v>46.646323797040807</v>
      </c>
    </row>
    <row r="41" spans="1:14">
      <c r="A41" s="113" t="s">
        <v>243</v>
      </c>
      <c r="B41" s="837" t="str">
        <f>VLOOKUP(A41,EQUIPOS!A11:D155,3,FALSE)</f>
        <v>Grúa 10 ton</v>
      </c>
      <c r="C41" s="838"/>
      <c r="D41" s="838"/>
      <c r="E41" s="838"/>
      <c r="F41" s="838"/>
      <c r="G41" s="838"/>
      <c r="H41" s="839"/>
      <c r="I41" s="421"/>
      <c r="J41" s="422"/>
      <c r="K41" s="269">
        <f>VLOOKUP(A41,EQUIPOS!A11:D168,4,FALSE)</f>
        <v>141936.58742152731</v>
      </c>
      <c r="L41" s="335"/>
      <c r="M41" s="336">
        <v>400</v>
      </c>
      <c r="N41" s="272">
        <f t="shared" si="0"/>
        <v>354.84146855381829</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104.76938637365021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753.07496815880199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35782.209582081567</v>
      </c>
      <c r="N51" s="272">
        <f>K51*M51</f>
        <v>178.91104791040783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3840.8884111735942</v>
      </c>
      <c r="N52" s="272">
        <f t="shared" ref="N52:N58" si="1">K52*M52</f>
        <v>19.204442055867972</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12669.503854836343</v>
      </c>
      <c r="N53" s="272">
        <f t="shared" si="1"/>
        <v>63.347519274181714</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12143.345502254118</v>
      </c>
      <c r="N54" s="272">
        <f t="shared" si="1"/>
        <v>121.43345502254118</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22507.000965650437</v>
      </c>
      <c r="N55" s="272">
        <f t="shared" si="1"/>
        <v>225.07000965650437</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79945.577094072927</v>
      </c>
      <c r="N56" s="272">
        <f t="shared" si="1"/>
        <v>39.972788547036465</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54780.273979478792</v>
      </c>
      <c r="N57" s="272">
        <f t="shared" si="1"/>
        <v>54.780273979478793</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24532.943891752933</v>
      </c>
      <c r="N58" s="272">
        <f t="shared" si="1"/>
        <v>24.532943891752932</v>
      </c>
    </row>
    <row r="59" spans="1:14" ht="15.75" thickBot="1">
      <c r="B59" s="824" t="s">
        <v>953</v>
      </c>
      <c r="C59" s="825"/>
      <c r="D59" s="825"/>
      <c r="E59" s="825"/>
      <c r="F59" s="825"/>
      <c r="G59" s="825"/>
      <c r="H59" s="825"/>
      <c r="I59" s="825"/>
      <c r="J59" s="825"/>
      <c r="K59" s="825"/>
      <c r="L59" s="825"/>
      <c r="M59" s="826"/>
      <c r="N59" s="394">
        <f>SUM(N51:N58)</f>
        <v>727.2524803377712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1"/>
      <c r="C80" s="812"/>
      <c r="D80" s="812"/>
      <c r="E80" s="812"/>
      <c r="F80" s="812"/>
      <c r="G80" s="812"/>
      <c r="H80" s="812"/>
      <c r="I80" s="470"/>
      <c r="J80" s="471"/>
      <c r="K80" s="474"/>
      <c r="L80" s="475"/>
      <c r="M80" s="476"/>
      <c r="N80" s="395"/>
    </row>
    <row r="81" spans="1:14" ht="15.75" thickBot="1">
      <c r="B81" s="830" t="s">
        <v>953</v>
      </c>
      <c r="C81" s="831"/>
      <c r="D81" s="831"/>
      <c r="E81" s="831"/>
      <c r="F81" s="831"/>
      <c r="G81" s="831"/>
      <c r="H81" s="831"/>
      <c r="I81" s="831"/>
      <c r="J81" s="831"/>
      <c r="K81" s="831"/>
      <c r="L81" s="831"/>
      <c r="M81" s="832"/>
      <c r="N81" s="301">
        <f>SUM(N75:N80)</f>
        <v>2095.3877274730039</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3575.7151759695771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715.14303519391547</v>
      </c>
      <c r="M88" s="859"/>
      <c r="N88" s="51"/>
    </row>
    <row r="89" spans="1:14">
      <c r="B89" s="89" t="s">
        <v>973</v>
      </c>
      <c r="C89" s="90"/>
      <c r="D89" s="90"/>
      <c r="E89" s="90"/>
      <c r="F89" s="90"/>
      <c r="G89" s="90"/>
      <c r="H89" s="90"/>
      <c r="I89" s="87"/>
      <c r="J89" s="88"/>
      <c r="K89" s="304">
        <v>0.05</v>
      </c>
      <c r="L89" s="858">
        <f>N83*K89</f>
        <v>178.78575879847887</v>
      </c>
      <c r="M89" s="859"/>
      <c r="N89" s="51"/>
    </row>
    <row r="90" spans="1:14" ht="15.75" thickBot="1">
      <c r="B90" s="91" t="s">
        <v>974</v>
      </c>
      <c r="C90" s="92"/>
      <c r="D90" s="92"/>
      <c r="E90" s="92"/>
      <c r="F90" s="92"/>
      <c r="G90" s="92"/>
      <c r="H90" s="92"/>
      <c r="I90" s="93"/>
      <c r="J90" s="94"/>
      <c r="K90" s="305">
        <v>0.05</v>
      </c>
      <c r="L90" s="860">
        <f>N83*K90</f>
        <v>178.78575879847887</v>
      </c>
      <c r="M90" s="861"/>
      <c r="N90" s="51"/>
    </row>
    <row r="91" spans="1:14" ht="15.75" thickBot="1">
      <c r="B91" s="824" t="s">
        <v>953</v>
      </c>
      <c r="C91" s="825"/>
      <c r="D91" s="825"/>
      <c r="E91" s="825"/>
      <c r="F91" s="825"/>
      <c r="G91" s="825"/>
      <c r="H91" s="825"/>
      <c r="I91" s="825"/>
      <c r="J91" s="825"/>
      <c r="K91" s="825"/>
      <c r="L91" s="825"/>
      <c r="M91" s="826"/>
      <c r="N91" s="52">
        <f>L88+L89+L90</f>
        <v>1072.7145527908731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4648.4297287604504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2507.0379053658476</v>
      </c>
      <c r="L36" s="270"/>
      <c r="M36" s="336">
        <v>4</v>
      </c>
      <c r="N36" s="272">
        <f>K36/M36</f>
        <v>626.75947634146189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1742.5351751364869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476971.44665322866</v>
      </c>
      <c r="N48" s="272">
        <f>K48*M48</f>
        <v>4769.7144665322867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114011.7887645548</v>
      </c>
      <c r="N49" s="272">
        <f>K49*M49</f>
        <v>114011.7887645548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407134.55209642916</v>
      </c>
      <c r="N50" s="272">
        <f>K50*M50</f>
        <v>148604.11151519665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267385.61474628374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2.1461654984301934</v>
      </c>
      <c r="M58" s="829"/>
      <c r="N58" s="287">
        <f>K58*L58</f>
        <v>0.60092633956045427</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0.60092633956045427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11157.756987950248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280286.50783571001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56057.301567142007</v>
      </c>
      <c r="M82" s="859"/>
      <c r="N82" s="51"/>
    </row>
    <row r="83" spans="1:14">
      <c r="B83" s="89" t="s">
        <v>973</v>
      </c>
      <c r="C83" s="90"/>
      <c r="D83" s="90"/>
      <c r="E83" s="90"/>
      <c r="F83" s="90"/>
      <c r="G83" s="90"/>
      <c r="H83" s="90"/>
      <c r="I83" s="87"/>
      <c r="J83" s="88"/>
      <c r="K83" s="304">
        <v>0.05</v>
      </c>
      <c r="L83" s="858">
        <f>N77*K83</f>
        <v>14014.325391785502</v>
      </c>
      <c r="M83" s="859"/>
      <c r="N83" s="51"/>
    </row>
    <row r="84" spans="1:14" ht="15.75" thickBot="1">
      <c r="B84" s="91" t="s">
        <v>974</v>
      </c>
      <c r="C84" s="92"/>
      <c r="D84" s="92"/>
      <c r="E84" s="92"/>
      <c r="F84" s="92"/>
      <c r="G84" s="92"/>
      <c r="H84" s="92"/>
      <c r="I84" s="93"/>
      <c r="J84" s="94"/>
      <c r="K84" s="305">
        <v>0.05</v>
      </c>
      <c r="L84" s="860">
        <f>N77*K84</f>
        <v>14014.325391785502</v>
      </c>
      <c r="M84" s="861"/>
      <c r="N84" s="51"/>
    </row>
    <row r="85" spans="1:14" ht="15.75" thickBot="1">
      <c r="B85" s="824" t="s">
        <v>953</v>
      </c>
      <c r="C85" s="825"/>
      <c r="D85" s="825"/>
      <c r="E85" s="825"/>
      <c r="F85" s="825"/>
      <c r="G85" s="825"/>
      <c r="H85" s="825"/>
      <c r="I85" s="825"/>
      <c r="J85" s="825"/>
      <c r="K85" s="825"/>
      <c r="L85" s="825"/>
      <c r="M85" s="826"/>
      <c r="N85" s="52">
        <f>L82+L83+L84</f>
        <v>84085.952350713007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364372.46018642304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2507.0379053658476</v>
      </c>
      <c r="L36" s="270"/>
      <c r="M36" s="441">
        <v>4</v>
      </c>
      <c r="N36" s="272">
        <f>K36/M36</f>
        <v>626.75947634146189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1115.7756987950249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1742.5351751364869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476971.44665322866</v>
      </c>
      <c r="N48" s="272">
        <f>K48*M48</f>
        <v>9539.4289330645734</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114011.7887645548</v>
      </c>
      <c r="N49" s="272">
        <f>K49*M49</f>
        <v>114011.7887645548</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407134.55209642916</v>
      </c>
      <c r="N50" s="272">
        <f>K50*M50</f>
        <v>187281.89396435741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310833.11166197679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2.1461654984301934</v>
      </c>
      <c r="M58" s="829"/>
      <c r="N58" s="287">
        <f>K58*L58</f>
        <v>0.60092633956045427</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0.60092633956045427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11157.756987950248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323734.00475140306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64746.800950280616</v>
      </c>
      <c r="M82" s="859"/>
      <c r="N82" s="51"/>
    </row>
    <row r="83" spans="1:14">
      <c r="B83" s="89" t="s">
        <v>973</v>
      </c>
      <c r="C83" s="90"/>
      <c r="D83" s="90"/>
      <c r="E83" s="90"/>
      <c r="F83" s="90"/>
      <c r="G83" s="90"/>
      <c r="H83" s="90"/>
      <c r="I83" s="87"/>
      <c r="J83" s="88"/>
      <c r="K83" s="304">
        <v>0.05</v>
      </c>
      <c r="L83" s="858">
        <f>N77*K83</f>
        <v>16186.700237570154</v>
      </c>
      <c r="M83" s="859"/>
      <c r="N83" s="51"/>
    </row>
    <row r="84" spans="1:14" ht="15.75" thickBot="1">
      <c r="B84" s="91" t="s">
        <v>974</v>
      </c>
      <c r="C84" s="92"/>
      <c r="D84" s="92"/>
      <c r="E84" s="92"/>
      <c r="F84" s="92"/>
      <c r="G84" s="92"/>
      <c r="H84" s="92"/>
      <c r="I84" s="93"/>
      <c r="J84" s="94"/>
      <c r="K84" s="305">
        <v>0.05</v>
      </c>
      <c r="L84" s="860">
        <f>N77*K84</f>
        <v>16186.700237570154</v>
      </c>
      <c r="M84" s="861"/>
      <c r="N84" s="51"/>
    </row>
    <row r="85" spans="1:14" ht="15.75" thickBot="1">
      <c r="B85" s="824" t="s">
        <v>953</v>
      </c>
      <c r="C85" s="825"/>
      <c r="D85" s="825"/>
      <c r="E85" s="825"/>
      <c r="F85" s="825"/>
      <c r="G85" s="825"/>
      <c r="H85" s="825"/>
      <c r="I85" s="825"/>
      <c r="J85" s="825"/>
      <c r="K85" s="825"/>
      <c r="L85" s="825"/>
      <c r="M85" s="826"/>
      <c r="N85" s="52">
        <f>L82+L83+L84</f>
        <v>97120.201425420921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420854.20617682399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310</v>
      </c>
      <c r="B36" s="837" t="str">
        <f>VLOOKUP(A36,EQUIPOS!A6:D154,3,FALSE)</f>
        <v>Retroexcavadora A25C</v>
      </c>
      <c r="C36" s="838"/>
      <c r="D36" s="838"/>
      <c r="E36" s="838"/>
      <c r="F36" s="838"/>
      <c r="G36" s="838"/>
      <c r="H36" s="839"/>
      <c r="I36" s="267"/>
      <c r="J36" s="268"/>
      <c r="K36" s="269">
        <f>VLOOKUP(A36,EQUIPOS!A6:D163,4,FALSE)</f>
        <v>201986.68209986578</v>
      </c>
      <c r="L36" s="270"/>
      <c r="M36" s="336">
        <v>3</v>
      </c>
      <c r="N36" s="272">
        <f>K36/M36</f>
        <v>67328.894033288598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1487.7009317267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68816.594965015291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476971.44665322866</v>
      </c>
      <c r="N48" s="272">
        <f>K48*M48</f>
        <v>9539.4289330645734</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49086.051618921512</v>
      </c>
      <c r="N49" s="272">
        <f>K49*M49</f>
        <v>22579.583744703898</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382076.74536560016</v>
      </c>
      <c r="N50" s="272">
        <f>K50*M50</f>
        <v>382076.74536560016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414195.75804336864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2.1461654984301934</v>
      </c>
      <c r="M58" s="829"/>
      <c r="N58" s="287">
        <f>K58*L58</f>
        <v>0.60092633956045427</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8">
        <f>VLOOKUP(A59,TRANSPORTE!A1:D117,4,FALSE)</f>
        <v>1238.2250870159367</v>
      </c>
      <c r="M59" s="829"/>
      <c r="N59" s="287">
        <f>K59*L59</f>
        <v>569.58354002733086</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570.18446636689134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14877.009317266999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498459.54679201782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99691.909358403573</v>
      </c>
      <c r="M82" s="859"/>
      <c r="N82" s="51"/>
    </row>
    <row r="83" spans="1:14">
      <c r="B83" s="89" t="s">
        <v>973</v>
      </c>
      <c r="C83" s="90"/>
      <c r="D83" s="90"/>
      <c r="E83" s="90"/>
      <c r="F83" s="90"/>
      <c r="G83" s="90"/>
      <c r="H83" s="90"/>
      <c r="I83" s="87"/>
      <c r="J83" s="88"/>
      <c r="K83" s="304">
        <v>0.05</v>
      </c>
      <c r="L83" s="858">
        <f>N77*K83</f>
        <v>24922.977339600893</v>
      </c>
      <c r="M83" s="859"/>
      <c r="N83" s="51"/>
    </row>
    <row r="84" spans="1:14" ht="15.75" thickBot="1">
      <c r="B84" s="91" t="s">
        <v>974</v>
      </c>
      <c r="C84" s="92"/>
      <c r="D84" s="92"/>
      <c r="E84" s="92"/>
      <c r="F84" s="92"/>
      <c r="G84" s="92"/>
      <c r="H84" s="92"/>
      <c r="I84" s="93"/>
      <c r="J84" s="94"/>
      <c r="K84" s="305">
        <v>0.05</v>
      </c>
      <c r="L84" s="860">
        <f>N77*K84</f>
        <v>24922.977339600893</v>
      </c>
      <c r="M84" s="861"/>
      <c r="N84" s="51"/>
    </row>
    <row r="85" spans="1:14" ht="15.75" thickBot="1">
      <c r="B85" s="824" t="s">
        <v>953</v>
      </c>
      <c r="C85" s="825"/>
      <c r="D85" s="825"/>
      <c r="E85" s="825"/>
      <c r="F85" s="825"/>
      <c r="G85" s="825"/>
      <c r="H85" s="825"/>
      <c r="I85" s="825"/>
      <c r="J85" s="825"/>
      <c r="K85" s="825"/>
      <c r="L85" s="825"/>
      <c r="M85" s="826"/>
      <c r="N85" s="52">
        <f>L82+L83+L84</f>
        <v>149537.86403760535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647997.41082962323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6759.1083638508653</v>
      </c>
      <c r="L36" s="270"/>
      <c r="M36" s="336">
        <v>0.5</v>
      </c>
      <c r="N36" s="272">
        <f>K36/M36</f>
        <v>13518.216727701731</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98263.791291826594</v>
      </c>
      <c r="L37" s="335"/>
      <c r="M37" s="336">
        <v>1.5</v>
      </c>
      <c r="N37" s="272">
        <f>K37/M37</f>
        <v>65509.194194551063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2975.4018634534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82002.812785706192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49086.051618921512</v>
      </c>
      <c r="N48" s="272">
        <f>K48*M48</f>
        <v>28469.909938974477</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186316.23315935803</v>
      </c>
      <c r="N49" s="272">
        <f>K49*M49</f>
        <v>186316.23315935803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214786.14309833251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841.86230804013121</v>
      </c>
      <c r="M58" s="829"/>
      <c r="N58" s="287">
        <f>K58*L58</f>
        <v>841.86230804013121</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1238.2250870159367</v>
      </c>
      <c r="M59" s="829"/>
      <c r="N59" s="287">
        <f>K59*L59</f>
        <v>718.17055046924315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f>
        <v>1560.0328585093744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29754.018634533997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328103.00737708207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65620.601475416421</v>
      </c>
      <c r="M82" s="859"/>
      <c r="N82" s="51"/>
    </row>
    <row r="83" spans="1:14">
      <c r="B83" s="89" t="s">
        <v>973</v>
      </c>
      <c r="C83" s="90"/>
      <c r="D83" s="90"/>
      <c r="E83" s="90"/>
      <c r="F83" s="90"/>
      <c r="G83" s="90"/>
      <c r="H83" s="90"/>
      <c r="I83" s="87"/>
      <c r="J83" s="88"/>
      <c r="K83" s="304">
        <v>0.05</v>
      </c>
      <c r="L83" s="858">
        <f>N77*K83</f>
        <v>16405.150368854105</v>
      </c>
      <c r="M83" s="859"/>
      <c r="N83" s="51"/>
    </row>
    <row r="84" spans="1:14" ht="15.75" thickBot="1">
      <c r="B84" s="91" t="s">
        <v>974</v>
      </c>
      <c r="C84" s="92"/>
      <c r="D84" s="92"/>
      <c r="E84" s="92"/>
      <c r="F84" s="92"/>
      <c r="G84" s="92"/>
      <c r="H84" s="92"/>
      <c r="I84" s="93"/>
      <c r="J84" s="94"/>
      <c r="K84" s="305">
        <v>0.05</v>
      </c>
      <c r="L84" s="860">
        <f>N77*K84</f>
        <v>16405.150368854105</v>
      </c>
      <c r="M84" s="861"/>
      <c r="N84" s="51"/>
    </row>
    <row r="85" spans="1:14" ht="15.75" thickBot="1">
      <c r="B85" s="824" t="s">
        <v>953</v>
      </c>
      <c r="C85" s="825"/>
      <c r="D85" s="825"/>
      <c r="E85" s="825"/>
      <c r="F85" s="825"/>
      <c r="G85" s="825"/>
      <c r="H85" s="825"/>
      <c r="I85" s="825"/>
      <c r="J85" s="825"/>
      <c r="K85" s="825"/>
      <c r="L85" s="825"/>
      <c r="M85" s="826"/>
      <c r="N85" s="52">
        <f>L82+L83+L84</f>
        <v>98430.902213124646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426533.90959020669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6759.1083638508653</v>
      </c>
      <c r="L36" s="270"/>
      <c r="M36" s="336">
        <v>0.5</v>
      </c>
      <c r="N36" s="272">
        <f>K36/M36</f>
        <v>13518.216727701731</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421"/>
      <c r="J37" s="422"/>
      <c r="K37" s="269">
        <f>VLOOKUP(A37,EQUIPOS!A7:D164,4,FALSE)</f>
        <v>98263.791291826594</v>
      </c>
      <c r="L37" s="335"/>
      <c r="M37" s="336">
        <v>1.5</v>
      </c>
      <c r="N37" s="272">
        <f>K37/M37</f>
        <v>65509.194194551063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2975.4018634534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82002.812785706192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49086.051618921512</v>
      </c>
      <c r="N48" s="272">
        <f>K48*M48</f>
        <v>28469.909938974477</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186316.23315935803</v>
      </c>
      <c r="N49" s="272">
        <f>K49*M49</f>
        <v>186316.23315935803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214786.14309833251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841.86230804013121</v>
      </c>
      <c r="M58" s="829"/>
      <c r="N58" s="287">
        <f>K58*L58</f>
        <v>841.86230804013121</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1238.2250870159367</v>
      </c>
      <c r="M59" s="829"/>
      <c r="N59" s="287">
        <f>K59*L59</f>
        <v>718.17055046924315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1560.0328585093744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29754.018634533997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328103.00737708207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65620.601475416421</v>
      </c>
      <c r="M82" s="859"/>
      <c r="N82" s="51"/>
    </row>
    <row r="83" spans="1:14">
      <c r="B83" s="89" t="s">
        <v>973</v>
      </c>
      <c r="C83" s="90"/>
      <c r="D83" s="90"/>
      <c r="E83" s="90"/>
      <c r="F83" s="90"/>
      <c r="G83" s="90"/>
      <c r="H83" s="90"/>
      <c r="I83" s="87"/>
      <c r="J83" s="88"/>
      <c r="K83" s="304">
        <v>0.05</v>
      </c>
      <c r="L83" s="858">
        <f>N77*K83</f>
        <v>16405.150368854105</v>
      </c>
      <c r="M83" s="859"/>
      <c r="N83" s="51"/>
    </row>
    <row r="84" spans="1:14" ht="15.75" thickBot="1">
      <c r="B84" s="91" t="s">
        <v>974</v>
      </c>
      <c r="C84" s="92"/>
      <c r="D84" s="92"/>
      <c r="E84" s="92"/>
      <c r="F84" s="92"/>
      <c r="G84" s="92"/>
      <c r="H84" s="92"/>
      <c r="I84" s="93"/>
      <c r="J84" s="94"/>
      <c r="K84" s="305">
        <v>0.05</v>
      </c>
      <c r="L84" s="860">
        <f>N77*K84</f>
        <v>16405.150368854105</v>
      </c>
      <c r="M84" s="861"/>
      <c r="N84" s="51"/>
    </row>
    <row r="85" spans="1:14" ht="15.75" thickBot="1">
      <c r="B85" s="824" t="s">
        <v>953</v>
      </c>
      <c r="C85" s="825"/>
      <c r="D85" s="825"/>
      <c r="E85" s="825"/>
      <c r="F85" s="825"/>
      <c r="G85" s="825"/>
      <c r="H85" s="825"/>
      <c r="I85" s="825"/>
      <c r="J85" s="825"/>
      <c r="K85" s="825"/>
      <c r="L85" s="825"/>
      <c r="M85" s="826"/>
      <c r="N85" s="52">
        <f>L82+L83+L84</f>
        <v>98430.902213124646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426533.90959020669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147.22886430720399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14128.410220057709</v>
      </c>
      <c r="N48" s="272">
        <f>K48*M48</f>
        <v>14128.410220057709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14128.410220057709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2944.5772861440796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17220.216370508992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3444.0432741017985</v>
      </c>
      <c r="M82" s="859"/>
      <c r="N82" s="51"/>
    </row>
    <row r="83" spans="1:14">
      <c r="B83" s="89" t="s">
        <v>973</v>
      </c>
      <c r="C83" s="90"/>
      <c r="D83" s="90"/>
      <c r="E83" s="90"/>
      <c r="F83" s="90"/>
      <c r="G83" s="90"/>
      <c r="H83" s="90"/>
      <c r="I83" s="87"/>
      <c r="J83" s="88"/>
      <c r="K83" s="304">
        <v>0.05</v>
      </c>
      <c r="L83" s="858">
        <f>N77*K83</f>
        <v>861.01081852544962</v>
      </c>
      <c r="M83" s="859"/>
      <c r="N83" s="51"/>
    </row>
    <row r="84" spans="1:14" ht="15.75" thickBot="1">
      <c r="B84" s="91" t="s">
        <v>974</v>
      </c>
      <c r="C84" s="92"/>
      <c r="D84" s="92"/>
      <c r="E84" s="92"/>
      <c r="F84" s="92"/>
      <c r="G84" s="92"/>
      <c r="H84" s="92"/>
      <c r="I84" s="93"/>
      <c r="J84" s="94"/>
      <c r="K84" s="305">
        <v>0.05</v>
      </c>
      <c r="L84" s="860">
        <f>N77*K84</f>
        <v>861.01081852544962</v>
      </c>
      <c r="M84" s="861"/>
      <c r="N84" s="51"/>
    </row>
    <row r="85" spans="1:14" ht="15.75" thickBot="1">
      <c r="B85" s="824" t="s">
        <v>953</v>
      </c>
      <c r="C85" s="825"/>
      <c r="D85" s="825"/>
      <c r="E85" s="825"/>
      <c r="F85" s="825"/>
      <c r="G85" s="825"/>
      <c r="H85" s="825"/>
      <c r="I85" s="825"/>
      <c r="J85" s="825"/>
      <c r="K85" s="825"/>
      <c r="L85" s="825"/>
      <c r="M85" s="826"/>
      <c r="N85" s="52">
        <f>L82+L83+L84</f>
        <v>5166.0649111526973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22386.28128166169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30" customHeight="1" thickBot="1">
      <c r="A31" t="s">
        <v>1845</v>
      </c>
      <c r="B31" s="80" t="s">
        <v>1132</v>
      </c>
      <c r="C31" s="987" t="s">
        <v>2137</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2231.5513975900499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5864.9962207609742</v>
      </c>
      <c r="N49" s="272">
        <f>K49*M49</f>
        <v>6744.7456538751194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495499.71883524529</v>
      </c>
      <c r="N50" s="272">
        <f>K50*M50</f>
        <v>59459.966260229434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1834.3216499039868</v>
      </c>
      <c r="N51" s="272">
        <f>K51*M51</f>
        <v>3668.6432998079736</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194061.13430736412</v>
      </c>
      <c r="N52" s="272">
        <f>K52*M52</f>
        <v>97030.567153682059</v>
      </c>
    </row>
    <row r="53" spans="1:14" ht="15.75" thickBot="1">
      <c r="B53" s="824" t="s">
        <v>953</v>
      </c>
      <c r="C53" s="825"/>
      <c r="D53" s="825"/>
      <c r="E53" s="825"/>
      <c r="F53" s="825"/>
      <c r="G53" s="825"/>
      <c r="H53" s="825"/>
      <c r="I53" s="825"/>
      <c r="J53" s="825"/>
      <c r="K53" s="825"/>
      <c r="L53" s="825"/>
      <c r="M53" s="826"/>
      <c r="N53" s="394">
        <f>SUM(N48:N52)</f>
        <v>207085.99253006055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1238.2250870159367</v>
      </c>
      <c r="M58" s="829"/>
      <c r="N58" s="287">
        <f>K58*L58</f>
        <v>1362.0475957175304</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1362.0475957175304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255310.61947516914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51062.12389503383</v>
      </c>
      <c r="M82" s="859"/>
      <c r="N82" s="51"/>
    </row>
    <row r="83" spans="1:14">
      <c r="B83" s="89" t="s">
        <v>973</v>
      </c>
      <c r="C83" s="90"/>
      <c r="D83" s="90"/>
      <c r="E83" s="90"/>
      <c r="F83" s="90"/>
      <c r="G83" s="90"/>
      <c r="H83" s="90"/>
      <c r="I83" s="87"/>
      <c r="J83" s="88"/>
      <c r="K83" s="304">
        <v>0.05</v>
      </c>
      <c r="L83" s="858">
        <f>N77*K83</f>
        <v>12765.530973758458</v>
      </c>
      <c r="M83" s="859"/>
      <c r="N83" s="51"/>
    </row>
    <row r="84" spans="1:14" ht="15.75" thickBot="1">
      <c r="B84" s="91" t="s">
        <v>974</v>
      </c>
      <c r="C84" s="92"/>
      <c r="D84" s="92"/>
      <c r="E84" s="92"/>
      <c r="F84" s="92"/>
      <c r="G84" s="92"/>
      <c r="H84" s="92"/>
      <c r="I84" s="93"/>
      <c r="J84" s="94"/>
      <c r="K84" s="305">
        <v>0.05</v>
      </c>
      <c r="L84" s="860">
        <f>N77*K84</f>
        <v>12765.530973758458</v>
      </c>
      <c r="M84" s="861"/>
      <c r="N84" s="51"/>
    </row>
    <row r="85" spans="1:14" ht="15.75" thickBot="1">
      <c r="B85" s="824" t="s">
        <v>953</v>
      </c>
      <c r="C85" s="825"/>
      <c r="D85" s="825"/>
      <c r="E85" s="825"/>
      <c r="F85" s="825"/>
      <c r="G85" s="825"/>
      <c r="H85" s="825"/>
      <c r="I85" s="825"/>
      <c r="J85" s="825"/>
      <c r="K85" s="825"/>
      <c r="L85" s="825"/>
      <c r="M85" s="826"/>
      <c r="N85" s="52">
        <f>L82+L83+L84</f>
        <v>76593.185842550753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331903.80531771987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1133</v>
      </c>
      <c r="C31" s="987" t="s">
        <v>2138</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2231.5513975900499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5864.9962207609742</v>
      </c>
      <c r="N49" s="272">
        <f>K49*M49</f>
        <v>6744.7456538751194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495499.71883524529</v>
      </c>
      <c r="N50" s="272">
        <f>K50*M50</f>
        <v>59459.966260229434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1834.3216499039868</v>
      </c>
      <c r="N51" s="272">
        <f>K51*M51</f>
        <v>3668.6432998079736</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114569.40774732987</v>
      </c>
      <c r="N52" s="272">
        <f>K52*M52</f>
        <v>57284.703873664934</v>
      </c>
    </row>
    <row r="53" spans="1:14" ht="15.75" thickBot="1">
      <c r="B53" s="824" t="s">
        <v>953</v>
      </c>
      <c r="C53" s="825"/>
      <c r="D53" s="825"/>
      <c r="E53" s="825"/>
      <c r="F53" s="825"/>
      <c r="G53" s="825"/>
      <c r="H53" s="825"/>
      <c r="I53" s="825"/>
      <c r="J53" s="825"/>
      <c r="K53" s="825"/>
      <c r="L53" s="825"/>
      <c r="M53" s="826"/>
      <c r="N53" s="394">
        <f>SUM(N48:N52)</f>
        <v>167340.12925004342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1238.2250870159367</v>
      </c>
      <c r="M58" s="829"/>
      <c r="N58" s="287">
        <f>K58*L58</f>
        <v>1362.0475957175304</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1362.0475957175304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215564.756195152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43112.951239030401</v>
      </c>
      <c r="M82" s="859"/>
      <c r="N82" s="51"/>
    </row>
    <row r="83" spans="1:14">
      <c r="B83" s="89" t="s">
        <v>973</v>
      </c>
      <c r="C83" s="90"/>
      <c r="D83" s="90"/>
      <c r="E83" s="90"/>
      <c r="F83" s="90"/>
      <c r="G83" s="90"/>
      <c r="H83" s="90"/>
      <c r="I83" s="87"/>
      <c r="J83" s="88"/>
      <c r="K83" s="304">
        <v>0.05</v>
      </c>
      <c r="L83" s="858">
        <f>N77*K83</f>
        <v>10778.2378097576</v>
      </c>
      <c r="M83" s="859"/>
      <c r="N83" s="51"/>
    </row>
    <row r="84" spans="1:14" ht="15.75" thickBot="1">
      <c r="B84" s="91" t="s">
        <v>974</v>
      </c>
      <c r="C84" s="92"/>
      <c r="D84" s="92"/>
      <c r="E84" s="92"/>
      <c r="F84" s="92"/>
      <c r="G84" s="92"/>
      <c r="H84" s="92"/>
      <c r="I84" s="93"/>
      <c r="J84" s="94"/>
      <c r="K84" s="305">
        <v>0.05</v>
      </c>
      <c r="L84" s="860">
        <f>N77*K84</f>
        <v>10778.2378097576</v>
      </c>
      <c r="M84" s="861"/>
      <c r="N84" s="51"/>
    </row>
    <row r="85" spans="1:14" ht="15.75" thickBot="1">
      <c r="B85" s="824" t="s">
        <v>953</v>
      </c>
      <c r="C85" s="825"/>
      <c r="D85" s="825"/>
      <c r="E85" s="825"/>
      <c r="F85" s="825"/>
      <c r="G85" s="825"/>
      <c r="H85" s="825"/>
      <c r="I85" s="825"/>
      <c r="J85" s="825"/>
      <c r="K85" s="825"/>
      <c r="L85" s="825"/>
      <c r="M85" s="826"/>
      <c r="N85" s="52">
        <f>L82+L83+L84</f>
        <v>64669.426858545601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280234.18305369758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1680</v>
      </c>
      <c r="C31" s="987" t="s">
        <v>2139</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2231.5513975900499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5864.9962207609742</v>
      </c>
      <c r="N49" s="272">
        <f>K49*M49</f>
        <v>6744.7456538751194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495499.71883524529</v>
      </c>
      <c r="N50" s="272">
        <f>K50*M50</f>
        <v>59459.966260229434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1834.3216499039868</v>
      </c>
      <c r="N51" s="272">
        <f>K51*M51</f>
        <v>3668.6432998079736</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123256.79323227244</v>
      </c>
      <c r="N52" s="272">
        <f>K52*M52</f>
        <v>61628.396616136219</v>
      </c>
    </row>
    <row r="53" spans="1:14" ht="15.75" thickBot="1">
      <c r="B53" s="824" t="s">
        <v>953</v>
      </c>
      <c r="C53" s="825"/>
      <c r="D53" s="825"/>
      <c r="E53" s="825"/>
      <c r="F53" s="825"/>
      <c r="G53" s="825"/>
      <c r="H53" s="825"/>
      <c r="I53" s="825"/>
      <c r="J53" s="825"/>
      <c r="K53" s="825"/>
      <c r="L53" s="825"/>
      <c r="M53" s="826"/>
      <c r="N53" s="394">
        <f>SUM(N48:N52)</f>
        <v>171683.82199251471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1238.2250870159367</v>
      </c>
      <c r="M58" s="829"/>
      <c r="N58" s="287">
        <f>K58*L58</f>
        <v>1362.0475957175304</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1362.0475957175304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219908.4489376233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43981.689787524665</v>
      </c>
      <c r="M82" s="859"/>
      <c r="N82" s="51"/>
    </row>
    <row r="83" spans="1:14">
      <c r="B83" s="89" t="s">
        <v>973</v>
      </c>
      <c r="C83" s="90"/>
      <c r="D83" s="90"/>
      <c r="E83" s="90"/>
      <c r="F83" s="90"/>
      <c r="G83" s="90"/>
      <c r="H83" s="90"/>
      <c r="I83" s="87"/>
      <c r="J83" s="88"/>
      <c r="K83" s="304">
        <v>0.05</v>
      </c>
      <c r="L83" s="858">
        <f>N77*K83</f>
        <v>10995.422446881166</v>
      </c>
      <c r="M83" s="859"/>
      <c r="N83" s="51"/>
    </row>
    <row r="84" spans="1:14" ht="15.75" thickBot="1">
      <c r="B84" s="91" t="s">
        <v>974</v>
      </c>
      <c r="C84" s="92"/>
      <c r="D84" s="92"/>
      <c r="E84" s="92"/>
      <c r="F84" s="92"/>
      <c r="G84" s="92"/>
      <c r="H84" s="92"/>
      <c r="I84" s="93"/>
      <c r="J84" s="94"/>
      <c r="K84" s="305">
        <v>0.05</v>
      </c>
      <c r="L84" s="860">
        <f>N77*K84</f>
        <v>10995.422446881166</v>
      </c>
      <c r="M84" s="861"/>
      <c r="N84" s="51"/>
    </row>
    <row r="85" spans="1:14" ht="15.75" thickBot="1">
      <c r="B85" s="824" t="s">
        <v>953</v>
      </c>
      <c r="C85" s="825"/>
      <c r="D85" s="825"/>
      <c r="E85" s="825"/>
      <c r="F85" s="825"/>
      <c r="G85" s="825"/>
      <c r="H85" s="825"/>
      <c r="I85" s="825"/>
      <c r="J85" s="825"/>
      <c r="K85" s="825"/>
      <c r="L85" s="825"/>
      <c r="M85" s="826"/>
      <c r="N85" s="52">
        <f>L82+L83+L84</f>
        <v>65972.534681286998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285880.98361891031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8.5" customHeight="1" thickBot="1">
      <c r="A31" t="s">
        <v>1845</v>
      </c>
      <c r="B31" s="80" t="s">
        <v>1681</v>
      </c>
      <c r="C31" s="987" t="s">
        <v>2140</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2231.5513975900499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5864.9962207609742</v>
      </c>
      <c r="N49" s="272">
        <f>K49*M49</f>
        <v>6744.7456538751194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495499.71883524529</v>
      </c>
      <c r="N50" s="272">
        <f>K50*M50</f>
        <v>59459.966260229434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1834.3216499039868</v>
      </c>
      <c r="N51" s="272">
        <f>K51*M51</f>
        <v>3668.6432998079736</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127497.40053763904</v>
      </c>
      <c r="N52" s="272">
        <f>K52*M52</f>
        <v>63748.700268819521</v>
      </c>
    </row>
    <row r="53" spans="1:14" ht="15.75" thickBot="1">
      <c r="B53" s="824" t="s">
        <v>953</v>
      </c>
      <c r="C53" s="825"/>
      <c r="D53" s="825"/>
      <c r="E53" s="825"/>
      <c r="F53" s="825"/>
      <c r="G53" s="825"/>
      <c r="H53" s="825"/>
      <c r="I53" s="825"/>
      <c r="J53" s="825"/>
      <c r="K53" s="825"/>
      <c r="L53" s="825"/>
      <c r="M53" s="826"/>
      <c r="N53" s="394">
        <f>SUM(N48:N52)</f>
        <v>173804.12564519802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1238.2250870159367</v>
      </c>
      <c r="M58" s="829"/>
      <c r="N58" s="287">
        <f>K58*L58</f>
        <v>1362.0475957175304</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1362.0475957175304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44631.027951800992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222028.7525903066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44405.750518061323</v>
      </c>
      <c r="M82" s="859"/>
      <c r="N82" s="51"/>
    </row>
    <row r="83" spans="1:14">
      <c r="B83" s="89" t="s">
        <v>973</v>
      </c>
      <c r="C83" s="90"/>
      <c r="D83" s="90"/>
      <c r="E83" s="90"/>
      <c r="F83" s="90"/>
      <c r="G83" s="90"/>
      <c r="H83" s="90"/>
      <c r="I83" s="87"/>
      <c r="J83" s="88"/>
      <c r="K83" s="304">
        <v>0.05</v>
      </c>
      <c r="L83" s="858">
        <f>N77*K83</f>
        <v>11101.437629515331</v>
      </c>
      <c r="M83" s="859"/>
      <c r="N83" s="51"/>
    </row>
    <row r="84" spans="1:14" ht="15.75" thickBot="1">
      <c r="B84" s="91" t="s">
        <v>974</v>
      </c>
      <c r="C84" s="92"/>
      <c r="D84" s="92"/>
      <c r="E84" s="92"/>
      <c r="F84" s="92"/>
      <c r="G84" s="92"/>
      <c r="H84" s="92"/>
      <c r="I84" s="93"/>
      <c r="J84" s="94"/>
      <c r="K84" s="305">
        <v>0.05</v>
      </c>
      <c r="L84" s="860">
        <f>N77*K84</f>
        <v>11101.437629515331</v>
      </c>
      <c r="M84" s="861"/>
      <c r="N84" s="51"/>
    </row>
    <row r="85" spans="1:14" ht="15.75" thickBot="1">
      <c r="B85" s="824" t="s">
        <v>953</v>
      </c>
      <c r="C85" s="825"/>
      <c r="D85" s="825"/>
      <c r="E85" s="825"/>
      <c r="F85" s="825"/>
      <c r="G85" s="825"/>
      <c r="H85" s="825"/>
      <c r="I85" s="825"/>
      <c r="J85" s="825"/>
      <c r="K85" s="825"/>
      <c r="L85" s="825"/>
      <c r="M85" s="826"/>
      <c r="N85" s="52">
        <f>L82+L83+L84</f>
        <v>66608.625777091991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288637.37836739857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7000.645451997595</v>
      </c>
      <c r="L36" s="270"/>
      <c r="M36" s="336">
        <v>1</v>
      </c>
      <c r="N36" s="272">
        <f>K36*M36</f>
        <v>7000.645451997595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3796.3137725900497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10796.959224587645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57076.80420804827</v>
      </c>
      <c r="N48" s="272">
        <f t="shared" ref="N48:N53" si="0">K48*M48</f>
        <v>28766.709320856327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1834.3216499039868</v>
      </c>
      <c r="N49" s="272">
        <f t="shared" si="0"/>
        <v>3668.6432998079736</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49.847075675028812</v>
      </c>
      <c r="N50" s="272">
        <f t="shared" si="0"/>
        <v>5533.0253999281977</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36529.154693150886</v>
      </c>
      <c r="N51" s="272">
        <f t="shared" si="0"/>
        <v>14611.661877260354</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58598.852320262886</v>
      </c>
      <c r="N52" s="273">
        <f t="shared" si="0"/>
        <v>22150.366177059372</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623.3276208381393</v>
      </c>
      <c r="N53" s="273">
        <f t="shared" si="0"/>
        <v>97239.108850749733</v>
      </c>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171969.51492566196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8">
        <f>VLOOKUP(A60,TRANSPORTE!A1:D117,4,FALSE)</f>
        <v>1238.2250870159367</v>
      </c>
      <c r="M60" s="829"/>
      <c r="N60" s="287">
        <f>K60*L60</f>
        <v>495.29003480637471</v>
      </c>
    </row>
    <row r="61" spans="1:14">
      <c r="A61" t="s">
        <v>1229</v>
      </c>
      <c r="B61" s="46" t="str">
        <f>VLOOKUP(A61,TRANSPORTE!A1:D117,3,FALSE)</f>
        <v>Transporte de arena</v>
      </c>
      <c r="C61" s="47"/>
      <c r="D61" s="47"/>
      <c r="E61" s="47"/>
      <c r="F61" s="47"/>
      <c r="G61" s="47"/>
      <c r="H61" s="311" t="s">
        <v>339</v>
      </c>
      <c r="I61" s="279">
        <v>0.378</v>
      </c>
      <c r="J61" s="286">
        <v>1</v>
      </c>
      <c r="K61" s="279">
        <f>I61*J61</f>
        <v>0.378</v>
      </c>
      <c r="L61" s="828">
        <f>VLOOKUP(A61,TRANSPORTE!A1:D117,4,FALSE)</f>
        <v>1238.2250870159367</v>
      </c>
      <c r="M61" s="829"/>
      <c r="N61" s="287">
        <f t="shared" ref="N61:N62" si="1">K61*L61</f>
        <v>468.04908289202405</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8">
        <f>VLOOKUP(A62,TRANSPORTE!A1:D117,4,FALSE)</f>
        <v>1238.2250870159367</v>
      </c>
      <c r="M62" s="829"/>
      <c r="N62" s="287">
        <f t="shared" si="1"/>
        <v>624.06544385603206</v>
      </c>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1587.4045615544308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75926.27545180099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260280.15416360504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52056.030832721008</v>
      </c>
      <c r="M84" s="859"/>
      <c r="N84" s="51"/>
    </row>
    <row r="85" spans="1:14">
      <c r="B85" s="89" t="s">
        <v>973</v>
      </c>
      <c r="C85" s="90"/>
      <c r="D85" s="90"/>
      <c r="E85" s="90"/>
      <c r="F85" s="90"/>
      <c r="G85" s="90"/>
      <c r="H85" s="90"/>
      <c r="I85" s="87"/>
      <c r="J85" s="88"/>
      <c r="K85" s="304">
        <v>0.05</v>
      </c>
      <c r="L85" s="858">
        <f>N79*K85</f>
        <v>13014.007708180252</v>
      </c>
      <c r="M85" s="859"/>
      <c r="N85" s="51"/>
    </row>
    <row r="86" spans="1:14" ht="15.75" thickBot="1">
      <c r="B86" s="91" t="s">
        <v>974</v>
      </c>
      <c r="C86" s="92"/>
      <c r="D86" s="92"/>
      <c r="E86" s="92"/>
      <c r="F86" s="92"/>
      <c r="G86" s="92"/>
      <c r="H86" s="92"/>
      <c r="I86" s="93"/>
      <c r="J86" s="94"/>
      <c r="K86" s="305">
        <v>0.05</v>
      </c>
      <c r="L86" s="860">
        <f>N79*K86</f>
        <v>13014.007708180252</v>
      </c>
      <c r="M86" s="861"/>
      <c r="N86" s="51"/>
    </row>
    <row r="87" spans="1:14" ht="15.75" thickBot="1">
      <c r="B87" s="824" t="s">
        <v>953</v>
      </c>
      <c r="C87" s="825"/>
      <c r="D87" s="825"/>
      <c r="E87" s="825"/>
      <c r="F87" s="825"/>
      <c r="G87" s="825"/>
      <c r="H87" s="825"/>
      <c r="I87" s="825"/>
      <c r="J87" s="825"/>
      <c r="K87" s="825"/>
      <c r="L87" s="825"/>
      <c r="M87" s="826"/>
      <c r="N87" s="52">
        <f>L84+L85+L86</f>
        <v>78084.046249081512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338364.20041268656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1472.28864307204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1724.9751767756347</v>
      </c>
      <c r="N48" s="272">
        <f>K48*M48</f>
        <v>862.48758838781737</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407134.55209642916</v>
      </c>
      <c r="N49" s="272">
        <f>K49*M49</f>
        <v>411205.89761739346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1834.3216499039868</v>
      </c>
      <c r="N50" s="272">
        <f>K50*M50</f>
        <v>550.29649497119601</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412618.68170075247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8">
        <f>VLOOKUP(A60,TRANSPORTE!A1:D117,4,FALSE)</f>
        <v>1857.3376305239053</v>
      </c>
      <c r="M60" s="829"/>
      <c r="N60" s="287">
        <f>K60*L60</f>
        <v>1875.9110068291443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1875.9110068291443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29445.772861440797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445412.65421209444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89082.530842418899</v>
      </c>
      <c r="M84" s="859"/>
      <c r="N84" s="51"/>
    </row>
    <row r="85" spans="1:14">
      <c r="B85" s="89" t="s">
        <v>973</v>
      </c>
      <c r="C85" s="90"/>
      <c r="D85" s="90"/>
      <c r="E85" s="90"/>
      <c r="F85" s="90"/>
      <c r="G85" s="90"/>
      <c r="H85" s="90"/>
      <c r="I85" s="87"/>
      <c r="J85" s="88"/>
      <c r="K85" s="304">
        <v>0.05</v>
      </c>
      <c r="L85" s="858">
        <f>N79*K85</f>
        <v>22270.632710604725</v>
      </c>
      <c r="M85" s="859"/>
      <c r="N85" s="51"/>
    </row>
    <row r="86" spans="1:14" ht="15.75" thickBot="1">
      <c r="B86" s="91" t="s">
        <v>974</v>
      </c>
      <c r="C86" s="92"/>
      <c r="D86" s="92"/>
      <c r="E86" s="92"/>
      <c r="F86" s="92"/>
      <c r="G86" s="92"/>
      <c r="H86" s="92"/>
      <c r="I86" s="93"/>
      <c r="J86" s="94"/>
      <c r="K86" s="305">
        <v>0.05</v>
      </c>
      <c r="L86" s="860">
        <f>N79*K86</f>
        <v>22270.632710604725</v>
      </c>
      <c r="M86" s="861"/>
      <c r="N86" s="51"/>
    </row>
    <row r="87" spans="1:14" ht="15.75" thickBot="1">
      <c r="B87" s="824" t="s">
        <v>953</v>
      </c>
      <c r="C87" s="825"/>
      <c r="D87" s="825"/>
      <c r="E87" s="825"/>
      <c r="F87" s="825"/>
      <c r="G87" s="825"/>
      <c r="H87" s="825"/>
      <c r="I87" s="825"/>
      <c r="J87" s="825"/>
      <c r="K87" s="825"/>
      <c r="L87" s="825"/>
      <c r="M87" s="826"/>
      <c r="N87" s="52">
        <f>L84+L85+L86</f>
        <v>133623.79626362835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579036.45047572278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77.289077871469317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1724.9751767756347</v>
      </c>
      <c r="N48" s="272">
        <f>K48*M48</f>
        <v>86.24875883878174</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38431.396185805774</v>
      </c>
      <c r="N49" s="272">
        <f>K49*M49</f>
        <v>38431.396185805774</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38517.644944644555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1545.7815574293863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40140.715579945412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8028.1431159890826</v>
      </c>
      <c r="M84" s="859"/>
      <c r="N84" s="51"/>
    </row>
    <row r="85" spans="1:14">
      <c r="B85" s="89" t="s">
        <v>973</v>
      </c>
      <c r="C85" s="90"/>
      <c r="D85" s="90"/>
      <c r="E85" s="90"/>
      <c r="F85" s="90"/>
      <c r="G85" s="90"/>
      <c r="H85" s="90"/>
      <c r="I85" s="87"/>
      <c r="J85" s="88"/>
      <c r="K85" s="304">
        <v>0.05</v>
      </c>
      <c r="L85" s="858">
        <f>N79*K85</f>
        <v>2007.0357789972707</v>
      </c>
      <c r="M85" s="859"/>
      <c r="N85" s="51"/>
    </row>
    <row r="86" spans="1:14" ht="15.75" thickBot="1">
      <c r="B86" s="91" t="s">
        <v>974</v>
      </c>
      <c r="C86" s="92"/>
      <c r="D86" s="92"/>
      <c r="E86" s="92"/>
      <c r="F86" s="92"/>
      <c r="G86" s="92"/>
      <c r="H86" s="92"/>
      <c r="I86" s="93"/>
      <c r="J86" s="94"/>
      <c r="K86" s="305">
        <v>0.05</v>
      </c>
      <c r="L86" s="860">
        <f>N79*K86</f>
        <v>2007.0357789972707</v>
      </c>
      <c r="M86" s="861"/>
      <c r="N86" s="51"/>
    </row>
    <row r="87" spans="1:14" ht="15.75" thickBot="1">
      <c r="B87" s="824" t="s">
        <v>953</v>
      </c>
      <c r="C87" s="825"/>
      <c r="D87" s="825"/>
      <c r="E87" s="825"/>
      <c r="F87" s="825"/>
      <c r="G87" s="825"/>
      <c r="H87" s="825"/>
      <c r="I87" s="825"/>
      <c r="J87" s="825"/>
      <c r="K87" s="825"/>
      <c r="L87" s="825"/>
      <c r="M87" s="826"/>
      <c r="N87" s="52">
        <f>L84+L85+L86</f>
        <v>12042.214673983624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52182.930253929037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6759.1083638508653</v>
      </c>
      <c r="L36" s="270"/>
      <c r="M36" s="336">
        <v>1.25</v>
      </c>
      <c r="N36" s="272">
        <f>K36/M36</f>
        <v>5407.2866910806924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2098.1935930720401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7505.4802841527326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26635.841963755858</v>
      </c>
      <c r="N48" s="272">
        <f>K48*M48</f>
        <v>13317.920981877929</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1724.9751767756347</v>
      </c>
      <c r="N49" s="272">
        <f>K49*M49</f>
        <v>862.48758838781737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407134.55209642916</v>
      </c>
      <c r="N50" s="272">
        <f>K50*M50</f>
        <v>411205.89761739346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1834.3216499039868</v>
      </c>
      <c r="N51" s="272">
        <f>K51*M51</f>
        <v>550.29649497119601</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425936.60268263042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8">
        <f>VLOOKUP(A58,TRANSPORTE!A1:D117,4,FALSE)</f>
        <v>1857.3376305239053</v>
      </c>
      <c r="M58" s="829"/>
      <c r="N58" s="287">
        <f>K58*L58</f>
        <v>1875.9110068291443</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8">
        <f>VLOOKUP(A59,TRANSPORTE!A1:D117,4,FALSE)</f>
        <v>1238.2250870159367</v>
      </c>
      <c r="M59" s="829"/>
      <c r="N59" s="287">
        <f>K59*L59</f>
        <v>619.11254350796833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2495.0235503371127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41963.871861440799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477900.97837856109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95580.195675712224</v>
      </c>
      <c r="M82" s="859"/>
      <c r="N82" s="51"/>
    </row>
    <row r="83" spans="1:14">
      <c r="B83" s="89" t="s">
        <v>973</v>
      </c>
      <c r="C83" s="90"/>
      <c r="D83" s="90"/>
      <c r="E83" s="90"/>
      <c r="F83" s="90"/>
      <c r="G83" s="90"/>
      <c r="H83" s="90"/>
      <c r="I83" s="87"/>
      <c r="J83" s="88"/>
      <c r="K83" s="304">
        <v>0.05</v>
      </c>
      <c r="L83" s="858">
        <f>N77*K83</f>
        <v>23895.048918928056</v>
      </c>
      <c r="M83" s="859"/>
      <c r="N83" s="51"/>
    </row>
    <row r="84" spans="1:14" ht="15.75" thickBot="1">
      <c r="B84" s="91" t="s">
        <v>974</v>
      </c>
      <c r="C84" s="92"/>
      <c r="D84" s="92"/>
      <c r="E84" s="92"/>
      <c r="F84" s="92"/>
      <c r="G84" s="92"/>
      <c r="H84" s="92"/>
      <c r="I84" s="93"/>
      <c r="J84" s="94"/>
      <c r="K84" s="305">
        <v>0.05</v>
      </c>
      <c r="L84" s="860">
        <f>N77*K84</f>
        <v>23895.048918928056</v>
      </c>
      <c r="M84" s="861"/>
      <c r="N84" s="51"/>
    </row>
    <row r="85" spans="1:14" ht="15.75" thickBot="1">
      <c r="B85" s="824" t="s">
        <v>953</v>
      </c>
      <c r="C85" s="825"/>
      <c r="D85" s="825"/>
      <c r="E85" s="825"/>
      <c r="F85" s="825"/>
      <c r="G85" s="825"/>
      <c r="H85" s="825"/>
      <c r="I85" s="825"/>
      <c r="J85" s="825"/>
      <c r="K85" s="825"/>
      <c r="L85" s="825"/>
      <c r="M85" s="826"/>
      <c r="N85" s="52">
        <f>L82+L83+L84</f>
        <v>143370.29351356832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621271.27189212944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6759.1083638508653</v>
      </c>
      <c r="L36" s="270"/>
      <c r="M36" s="336">
        <v>18.75</v>
      </c>
      <c r="N36" s="272">
        <f>K36/M36</f>
        <v>360.4857794053795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119.016074538136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479.50185394351547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26635.841963755858</v>
      </c>
      <c r="N48" s="272">
        <f>K48*M48</f>
        <v>1331.792098187793</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1724.9751767756347</v>
      </c>
      <c r="N49" s="272">
        <f>K49*M49</f>
        <v>86.24875883878174</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38431.396185805774</v>
      </c>
      <c r="N50" s="272">
        <f>K50*M50</f>
        <v>38431.396185805774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39849.437042832345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8">
        <f>VLOOKUP(A58,TRANSPORTE!A1:D117,4,FALSE)</f>
        <v>1238.2250870159367</v>
      </c>
      <c r="M58" s="829"/>
      <c r="N58" s="287">
        <f>K58*L58</f>
        <v>61.911254350796838</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61.911254350796838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2380.3214907627198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42771.171641889377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8554.2343283778755</v>
      </c>
      <c r="M82" s="859"/>
      <c r="N82" s="51"/>
    </row>
    <row r="83" spans="1:14">
      <c r="B83" s="89" t="s">
        <v>973</v>
      </c>
      <c r="C83" s="90"/>
      <c r="D83" s="90"/>
      <c r="E83" s="90"/>
      <c r="F83" s="90"/>
      <c r="G83" s="90"/>
      <c r="H83" s="90"/>
      <c r="I83" s="87"/>
      <c r="J83" s="88"/>
      <c r="K83" s="304">
        <v>0.05</v>
      </c>
      <c r="L83" s="858">
        <f>N77*K83</f>
        <v>2138.5585820944689</v>
      </c>
      <c r="M83" s="859"/>
      <c r="N83" s="51"/>
    </row>
    <row r="84" spans="1:14" ht="15.75" thickBot="1">
      <c r="B84" s="91" t="s">
        <v>974</v>
      </c>
      <c r="C84" s="92"/>
      <c r="D84" s="92"/>
      <c r="E84" s="92"/>
      <c r="F84" s="92"/>
      <c r="G84" s="92"/>
      <c r="H84" s="92"/>
      <c r="I84" s="93"/>
      <c r="J84" s="94"/>
      <c r="K84" s="305">
        <v>0.05</v>
      </c>
      <c r="L84" s="860">
        <f>N77*K84</f>
        <v>2138.5585820944689</v>
      </c>
      <c r="M84" s="861"/>
      <c r="N84" s="51"/>
    </row>
    <row r="85" spans="1:14" ht="15.75" thickBot="1">
      <c r="B85" s="824" t="s">
        <v>953</v>
      </c>
      <c r="C85" s="825"/>
      <c r="D85" s="825"/>
      <c r="E85" s="825"/>
      <c r="F85" s="825"/>
      <c r="G85" s="825"/>
      <c r="H85" s="825"/>
      <c r="I85" s="825"/>
      <c r="J85" s="825"/>
      <c r="K85" s="825"/>
      <c r="L85" s="825"/>
      <c r="M85" s="826"/>
      <c r="N85" s="52">
        <f>L82+L83+L84</f>
        <v>12831.351492566813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55602.523134456191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147.22886430720399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407134.55209642916</v>
      </c>
      <c r="N48" s="272">
        <f>K48*M48</f>
        <v>28499.418646750044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1834.3216499039868</v>
      </c>
      <c r="N49" s="272">
        <f>K49*M49</f>
        <v>550.29649497119601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29049.715141721241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8">
        <f>VLOOKUP(A58,TRANSPORTE!A1:D117,4,FALSE)</f>
        <v>1857.3376305239053</v>
      </c>
      <c r="M58" s="829"/>
      <c r="N58" s="287">
        <f>K58*L58</f>
        <v>130.01363413667337</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130.01363413667337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2944.5772861440796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32271.534926309196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6454.3069852618391</v>
      </c>
      <c r="M82" s="859"/>
      <c r="N82" s="51"/>
    </row>
    <row r="83" spans="1:14">
      <c r="B83" s="89" t="s">
        <v>973</v>
      </c>
      <c r="C83" s="90"/>
      <c r="D83" s="90"/>
      <c r="E83" s="90"/>
      <c r="F83" s="90"/>
      <c r="G83" s="90"/>
      <c r="H83" s="90"/>
      <c r="I83" s="87"/>
      <c r="J83" s="88"/>
      <c r="K83" s="304">
        <v>0.05</v>
      </c>
      <c r="L83" s="858">
        <f>N77*K83</f>
        <v>1613.5767463154598</v>
      </c>
      <c r="M83" s="859"/>
      <c r="N83" s="51"/>
    </row>
    <row r="84" spans="1:14" ht="15.75" thickBot="1">
      <c r="B84" s="91" t="s">
        <v>974</v>
      </c>
      <c r="C84" s="92"/>
      <c r="D84" s="92"/>
      <c r="E84" s="92"/>
      <c r="F84" s="92"/>
      <c r="G84" s="92"/>
      <c r="H84" s="92"/>
      <c r="I84" s="93"/>
      <c r="J84" s="94"/>
      <c r="K84" s="305">
        <v>0.05</v>
      </c>
      <c r="L84" s="860">
        <f>N77*K84</f>
        <v>1613.5767463154598</v>
      </c>
      <c r="M84" s="861"/>
      <c r="N84" s="51"/>
    </row>
    <row r="85" spans="1:14" ht="15.75" thickBot="1">
      <c r="B85" s="824" t="s">
        <v>953</v>
      </c>
      <c r="C85" s="825"/>
      <c r="D85" s="825"/>
      <c r="E85" s="825"/>
      <c r="F85" s="825"/>
      <c r="G85" s="825"/>
      <c r="H85" s="825"/>
      <c r="I85" s="825"/>
      <c r="J85" s="825"/>
      <c r="K85" s="825"/>
      <c r="L85" s="825"/>
      <c r="M85" s="826"/>
      <c r="N85" s="52">
        <f>L82+L83+L84</f>
        <v>9681.4604778927587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41952.995404201953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77.289077871469317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45133.536990317116</v>
      </c>
      <c r="N48" s="272">
        <f>K48*M48</f>
        <v>56416.921237896393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56416.921237896393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1545.7815574293863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58039.99187319725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11607.99837463945</v>
      </c>
      <c r="M82" s="859"/>
      <c r="N82" s="51"/>
    </row>
    <row r="83" spans="1:14">
      <c r="B83" s="89" t="s">
        <v>973</v>
      </c>
      <c r="C83" s="90"/>
      <c r="D83" s="90"/>
      <c r="E83" s="90"/>
      <c r="F83" s="90"/>
      <c r="G83" s="90"/>
      <c r="H83" s="90"/>
      <c r="I83" s="87"/>
      <c r="J83" s="88"/>
      <c r="K83" s="304">
        <v>0.05</v>
      </c>
      <c r="L83" s="858">
        <f>N77*K83</f>
        <v>2901.9995936598625</v>
      </c>
      <c r="M83" s="859"/>
      <c r="N83" s="51"/>
    </row>
    <row r="84" spans="1:14" ht="15.75" thickBot="1">
      <c r="B84" s="91" t="s">
        <v>974</v>
      </c>
      <c r="C84" s="92"/>
      <c r="D84" s="92"/>
      <c r="E84" s="92"/>
      <c r="F84" s="92"/>
      <c r="G84" s="92"/>
      <c r="H84" s="92"/>
      <c r="I84" s="93"/>
      <c r="J84" s="94"/>
      <c r="K84" s="305">
        <v>0.05</v>
      </c>
      <c r="L84" s="860">
        <f>N77*K84</f>
        <v>2901.9995936598625</v>
      </c>
      <c r="M84" s="861"/>
      <c r="N84" s="51"/>
    </row>
    <row r="85" spans="1:14" ht="15.75" thickBot="1">
      <c r="B85" s="824" t="s">
        <v>953</v>
      </c>
      <c r="C85" s="825"/>
      <c r="D85" s="825"/>
      <c r="E85" s="825"/>
      <c r="F85" s="825"/>
      <c r="G85" s="825"/>
      <c r="H85" s="825"/>
      <c r="I85" s="825"/>
      <c r="J85" s="825"/>
      <c r="K85" s="825"/>
      <c r="L85" s="825"/>
      <c r="M85" s="826"/>
      <c r="N85" s="52">
        <f>L82+L83+L84</f>
        <v>17411.997561959175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75451.989435156429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178.52411180720401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476971.44665322866</v>
      </c>
      <c r="N48" s="272">
        <f>K48*M48</f>
        <v>953.94289330645734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407134.55209642916</v>
      </c>
      <c r="N49" s="272">
        <f>K49*M49</f>
        <v>28499.418646750044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1834.3216499039868</v>
      </c>
      <c r="N50" s="272">
        <f>K50*M50</f>
        <v>550.29649497119601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30003.6580350277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8">
        <f>VLOOKUP(A58,TRANSPORTE!A1:D117,4,FALSE)</f>
        <v>1857.3376305239053</v>
      </c>
      <c r="M58" s="829"/>
      <c r="N58" s="287">
        <f>K58*L58</f>
        <v>133.7283093977212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133.7283093977212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3570.4822361440797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33886.392692376707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6777.2785384753415</v>
      </c>
      <c r="M82" s="859"/>
      <c r="N82" s="51"/>
    </row>
    <row r="83" spans="1:14">
      <c r="B83" s="89" t="s">
        <v>973</v>
      </c>
      <c r="C83" s="90"/>
      <c r="D83" s="90"/>
      <c r="E83" s="90"/>
      <c r="F83" s="90"/>
      <c r="G83" s="90"/>
      <c r="H83" s="90"/>
      <c r="I83" s="87"/>
      <c r="J83" s="88"/>
      <c r="K83" s="304">
        <v>0.05</v>
      </c>
      <c r="L83" s="858">
        <f>N77*K83</f>
        <v>1694.3196346188354</v>
      </c>
      <c r="M83" s="859"/>
      <c r="N83" s="51"/>
    </row>
    <row r="84" spans="1:14" ht="15.75" thickBot="1">
      <c r="B84" s="91" t="s">
        <v>974</v>
      </c>
      <c r="C84" s="92"/>
      <c r="D84" s="92"/>
      <c r="E84" s="92"/>
      <c r="F84" s="92"/>
      <c r="G84" s="92"/>
      <c r="H84" s="92"/>
      <c r="I84" s="93"/>
      <c r="J84" s="94"/>
      <c r="K84" s="305">
        <v>0.05</v>
      </c>
      <c r="L84" s="860">
        <f>N77*K84</f>
        <v>1694.3196346188354</v>
      </c>
      <c r="M84" s="861"/>
      <c r="N84" s="51"/>
    </row>
    <row r="85" spans="1:14" ht="15.75" thickBot="1">
      <c r="B85" s="824" t="s">
        <v>953</v>
      </c>
      <c r="C85" s="825"/>
      <c r="D85" s="825"/>
      <c r="E85" s="825"/>
      <c r="F85" s="825"/>
      <c r="G85" s="825"/>
      <c r="H85" s="825"/>
      <c r="I85" s="825"/>
      <c r="J85" s="825"/>
      <c r="K85" s="825"/>
      <c r="L85" s="825"/>
      <c r="M85" s="826"/>
      <c r="N85" s="52">
        <f>L82+L83+L84</f>
        <v>10165.917807713013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44052.310500089719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98.152576204802656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476971.44665322866</v>
      </c>
      <c r="N48" s="272">
        <f>K48*M48</f>
        <v>953.94289330645734</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45133.536990317116</v>
      </c>
      <c r="N49" s="272">
        <f>K49*M49</f>
        <v>56416.921237896393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57370.864131202849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8">
        <f>VLOOKUP(A58,TRANSPORTE!A1:D117,4,FALSE)</f>
        <v>1857.3376305239053</v>
      </c>
      <c r="M58" s="829"/>
      <c r="N58" s="287">
        <f>K58*L58</f>
        <v>3.7146752610478107</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3.7146752610478107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1963.0515240960531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59435.782906764754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11887.156581352952</v>
      </c>
      <c r="M82" s="859"/>
      <c r="N82" s="51"/>
    </row>
    <row r="83" spans="1:14">
      <c r="B83" s="89" t="s">
        <v>973</v>
      </c>
      <c r="C83" s="90"/>
      <c r="D83" s="90"/>
      <c r="E83" s="90"/>
      <c r="F83" s="90"/>
      <c r="G83" s="90"/>
      <c r="H83" s="90"/>
      <c r="I83" s="87"/>
      <c r="J83" s="88"/>
      <c r="K83" s="304">
        <v>0.05</v>
      </c>
      <c r="L83" s="858">
        <f>N77*K83</f>
        <v>2971.7891453382381</v>
      </c>
      <c r="M83" s="859"/>
      <c r="N83" s="51"/>
    </row>
    <row r="84" spans="1:14" ht="15.75" thickBot="1">
      <c r="B84" s="91" t="s">
        <v>974</v>
      </c>
      <c r="C84" s="92"/>
      <c r="D84" s="92"/>
      <c r="E84" s="92"/>
      <c r="F84" s="92"/>
      <c r="G84" s="92"/>
      <c r="H84" s="92"/>
      <c r="I84" s="93"/>
      <c r="J84" s="94"/>
      <c r="K84" s="305">
        <v>0.05</v>
      </c>
      <c r="L84" s="860">
        <f>N77*K84</f>
        <v>2971.7891453382381</v>
      </c>
      <c r="M84" s="861"/>
      <c r="N84" s="51"/>
    </row>
    <row r="85" spans="1:14" ht="15.75" thickBot="1">
      <c r="B85" s="824" t="s">
        <v>953</v>
      </c>
      <c r="C85" s="825"/>
      <c r="D85" s="825"/>
      <c r="E85" s="825"/>
      <c r="F85" s="825"/>
      <c r="G85" s="825"/>
      <c r="H85" s="825"/>
      <c r="I85" s="825"/>
      <c r="J85" s="825"/>
      <c r="K85" s="825"/>
      <c r="L85" s="825"/>
      <c r="M85" s="826"/>
      <c r="N85" s="52">
        <f>L82+L83+L84</f>
        <v>17830.734872029429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77266.517778794179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26.079372916666667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5131.0087346090913</v>
      </c>
      <c r="N48" s="272">
        <f>K48*M48</f>
        <v>5644.1096080700008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5644.1096080700008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521.5874583333333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6191.7764393200005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1238.3552878640003</v>
      </c>
      <c r="M82" s="859"/>
      <c r="N82" s="51"/>
    </row>
    <row r="83" spans="1:14">
      <c r="B83" s="89" t="s">
        <v>973</v>
      </c>
      <c r="C83" s="90"/>
      <c r="D83" s="90"/>
      <c r="E83" s="90"/>
      <c r="F83" s="90"/>
      <c r="G83" s="90"/>
      <c r="H83" s="90"/>
      <c r="I83" s="87"/>
      <c r="J83" s="88"/>
      <c r="K83" s="304">
        <v>0.05</v>
      </c>
      <c r="L83" s="858">
        <f>N77*K83</f>
        <v>309.58882196600007</v>
      </c>
      <c r="M83" s="859"/>
      <c r="N83" s="51"/>
    </row>
    <row r="84" spans="1:14" ht="15.75" thickBot="1">
      <c r="B84" s="91" t="s">
        <v>974</v>
      </c>
      <c r="C84" s="92"/>
      <c r="D84" s="92"/>
      <c r="E84" s="92"/>
      <c r="F84" s="92"/>
      <c r="G84" s="92"/>
      <c r="H84" s="92"/>
      <c r="I84" s="93"/>
      <c r="J84" s="94"/>
      <c r="K84" s="305">
        <v>0.05</v>
      </c>
      <c r="L84" s="860">
        <f>N77*K84</f>
        <v>309.58882196600007</v>
      </c>
      <c r="M84" s="861"/>
      <c r="N84" s="51"/>
    </row>
    <row r="85" spans="1:14" ht="15.75" thickBot="1">
      <c r="B85" s="824" t="s">
        <v>953</v>
      </c>
      <c r="C85" s="825"/>
      <c r="D85" s="825"/>
      <c r="E85" s="825"/>
      <c r="F85" s="825"/>
      <c r="G85" s="825"/>
      <c r="H85" s="825"/>
      <c r="I85" s="825"/>
      <c r="J85" s="825"/>
      <c r="K85" s="825"/>
      <c r="L85" s="825"/>
      <c r="M85" s="826"/>
      <c r="N85" s="52">
        <f>L82+L83+L84</f>
        <v>1857.5329317960004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8049.3093711160009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26.079372916666667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6135.4346594314893</v>
      </c>
      <c r="N48" s="272">
        <f>K48*M48</f>
        <v>6748.9781253746387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6748.9781253746387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521.5874583333333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7296.6449566246383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1459.3289913249278</v>
      </c>
      <c r="M82" s="859"/>
      <c r="N82" s="51"/>
    </row>
    <row r="83" spans="1:14">
      <c r="B83" s="89" t="s">
        <v>973</v>
      </c>
      <c r="C83" s="90"/>
      <c r="D83" s="90"/>
      <c r="E83" s="90"/>
      <c r="F83" s="90"/>
      <c r="G83" s="90"/>
      <c r="H83" s="90"/>
      <c r="I83" s="87"/>
      <c r="J83" s="88"/>
      <c r="K83" s="304">
        <v>0.05</v>
      </c>
      <c r="L83" s="858">
        <f>N77*K83</f>
        <v>364.83224783123194</v>
      </c>
      <c r="M83" s="859"/>
      <c r="N83" s="51"/>
    </row>
    <row r="84" spans="1:14" ht="15.75" thickBot="1">
      <c r="B84" s="91" t="s">
        <v>974</v>
      </c>
      <c r="C84" s="92"/>
      <c r="D84" s="92"/>
      <c r="E84" s="92"/>
      <c r="F84" s="92"/>
      <c r="G84" s="92"/>
      <c r="H84" s="92"/>
      <c r="I84" s="93"/>
      <c r="J84" s="94"/>
      <c r="K84" s="305">
        <v>0.05</v>
      </c>
      <c r="L84" s="860">
        <f>N77*K84</f>
        <v>364.83224783123194</v>
      </c>
      <c r="M84" s="861"/>
      <c r="N84" s="51"/>
    </row>
    <row r="85" spans="1:14" ht="15.75" thickBot="1">
      <c r="B85" s="824" t="s">
        <v>953</v>
      </c>
      <c r="C85" s="825"/>
      <c r="D85" s="825"/>
      <c r="E85" s="825"/>
      <c r="F85" s="825"/>
      <c r="G85" s="825"/>
      <c r="H85" s="825"/>
      <c r="I85" s="825"/>
      <c r="J85" s="825"/>
      <c r="K85" s="825"/>
      <c r="L85" s="825"/>
      <c r="M85" s="826"/>
      <c r="N85" s="52">
        <f>L82+L83+L84</f>
        <v>2188.9934869873919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9485.6384436120297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375.54296999999997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45661.443366438609</v>
      </c>
      <c r="N48" s="272">
        <f>K48*M48</f>
        <v>50227.58770308247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50227.58770308247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8">
        <f>VLOOKUP(A58,TRANSPORTE!A1:D117,4,FALSE)</f>
        <v>1238.2250870159367</v>
      </c>
      <c r="M58" s="829"/>
      <c r="N58" s="287">
        <f>K58*L58</f>
        <v>1362.0475957175304</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1362.0475957175304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7510.8593999999994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59476.037668800003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11895.207533760002</v>
      </c>
      <c r="M82" s="859"/>
      <c r="N82" s="51"/>
    </row>
    <row r="83" spans="1:14">
      <c r="B83" s="89" t="s">
        <v>973</v>
      </c>
      <c r="C83" s="90"/>
      <c r="D83" s="90"/>
      <c r="E83" s="90"/>
      <c r="F83" s="90"/>
      <c r="G83" s="90"/>
      <c r="H83" s="90"/>
      <c r="I83" s="87"/>
      <c r="J83" s="88"/>
      <c r="K83" s="304">
        <v>0.05</v>
      </c>
      <c r="L83" s="858">
        <f>N77*K83</f>
        <v>2973.8018834400004</v>
      </c>
      <c r="M83" s="859"/>
      <c r="N83" s="51"/>
    </row>
    <row r="84" spans="1:14" ht="15.75" thickBot="1">
      <c r="B84" s="91" t="s">
        <v>974</v>
      </c>
      <c r="C84" s="92"/>
      <c r="D84" s="92"/>
      <c r="E84" s="92"/>
      <c r="F84" s="92"/>
      <c r="G84" s="92"/>
      <c r="H84" s="92"/>
      <c r="I84" s="93"/>
      <c r="J84" s="94"/>
      <c r="K84" s="305">
        <v>0.05</v>
      </c>
      <c r="L84" s="860">
        <f>N77*K84</f>
        <v>2973.8018834400004</v>
      </c>
      <c r="M84" s="861"/>
      <c r="N84" s="51"/>
    </row>
    <row r="85" spans="1:14" ht="15.75" thickBot="1">
      <c r="B85" s="824" t="s">
        <v>953</v>
      </c>
      <c r="C85" s="825"/>
      <c r="D85" s="825"/>
      <c r="E85" s="825"/>
      <c r="F85" s="825"/>
      <c r="G85" s="825"/>
      <c r="H85" s="825"/>
      <c r="I85" s="825"/>
      <c r="J85" s="825"/>
      <c r="K85" s="825"/>
      <c r="L85" s="825"/>
      <c r="M85" s="826"/>
      <c r="N85" s="52">
        <f>L82+L83+L84</f>
        <v>17842.811300640002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77318.848969440005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6759.1083638508653</v>
      </c>
      <c r="L36" s="270"/>
      <c r="M36" s="336">
        <v>3</v>
      </c>
      <c r="N36" s="272">
        <f>K36/M36</f>
        <v>2253.0361212836219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521.5874583333333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2774.6235796169553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48674.971791280877</v>
      </c>
      <c r="N48" s="272">
        <f>K48*M48</f>
        <v>60843.714739101095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60843.714739101095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8">
        <f>VLOOKUP(A60,TRANSPORTE!A1:D117,4,FALSE)</f>
        <v>1238.2250870159367</v>
      </c>
      <c r="M60" s="829"/>
      <c r="N60" s="287">
        <f>K60*L60</f>
        <v>1547.7813587699209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1547.7813587699209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5215.8745833333332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70381.994260821302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14076.39885216426</v>
      </c>
      <c r="M84" s="859"/>
      <c r="N84" s="51"/>
    </row>
    <row r="85" spans="1:14">
      <c r="B85" s="89" t="s">
        <v>973</v>
      </c>
      <c r="C85" s="90"/>
      <c r="D85" s="90"/>
      <c r="E85" s="90"/>
      <c r="F85" s="90"/>
      <c r="G85" s="90"/>
      <c r="H85" s="90"/>
      <c r="I85" s="87"/>
      <c r="J85" s="88"/>
      <c r="K85" s="304">
        <v>0.05</v>
      </c>
      <c r="L85" s="858">
        <f>N79*K85</f>
        <v>3519.0997130410651</v>
      </c>
      <c r="M85" s="859"/>
      <c r="N85" s="51"/>
    </row>
    <row r="86" spans="1:14" ht="15.75" thickBot="1">
      <c r="B86" s="91" t="s">
        <v>974</v>
      </c>
      <c r="C86" s="92"/>
      <c r="D86" s="92"/>
      <c r="E86" s="92"/>
      <c r="F86" s="92"/>
      <c r="G86" s="92"/>
      <c r="H86" s="92"/>
      <c r="I86" s="93"/>
      <c r="J86" s="94"/>
      <c r="K86" s="305">
        <v>0.05</v>
      </c>
      <c r="L86" s="860">
        <f>N79*K86</f>
        <v>3519.0997130410651</v>
      </c>
      <c r="M86" s="861"/>
      <c r="N86" s="51"/>
    </row>
    <row r="87" spans="1:14" ht="15.75" thickBot="1">
      <c r="B87" s="824" t="s">
        <v>953</v>
      </c>
      <c r="C87" s="825"/>
      <c r="D87" s="825"/>
      <c r="E87" s="825"/>
      <c r="F87" s="825"/>
      <c r="G87" s="825"/>
      <c r="H87" s="825"/>
      <c r="I87" s="825"/>
      <c r="J87" s="825"/>
      <c r="K87" s="825"/>
      <c r="L87" s="825"/>
      <c r="M87" s="826"/>
      <c r="N87" s="52">
        <f>L84+L85+L86</f>
        <v>21114.598278246391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91496.5925390677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142591.67936347285</v>
      </c>
      <c r="L36" s="270"/>
      <c r="M36" s="336">
        <v>2.5</v>
      </c>
      <c r="N36" s="272">
        <f>K36/M36</f>
        <v>57036.67174538914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423.19184653601991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57459.863591925161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8561.5206312072405</v>
      </c>
      <c r="N48" s="272">
        <f>K48*M48</f>
        <v>8647.1358375193122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8647.1358375193122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8463.8369307203975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74570.836360164874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14914.167272032975</v>
      </c>
      <c r="M84" s="859"/>
      <c r="N84" s="51"/>
    </row>
    <row r="85" spans="1:14">
      <c r="B85" s="89" t="s">
        <v>973</v>
      </c>
      <c r="C85" s="90"/>
      <c r="D85" s="90"/>
      <c r="E85" s="90"/>
      <c r="F85" s="90"/>
      <c r="G85" s="90"/>
      <c r="H85" s="90"/>
      <c r="I85" s="87"/>
      <c r="J85" s="88"/>
      <c r="K85" s="304">
        <v>0.05</v>
      </c>
      <c r="L85" s="858">
        <f>N79*K85</f>
        <v>3728.5418180082438</v>
      </c>
      <c r="M85" s="859"/>
      <c r="N85" s="51"/>
    </row>
    <row r="86" spans="1:14" ht="15.75" thickBot="1">
      <c r="B86" s="91" t="s">
        <v>974</v>
      </c>
      <c r="C86" s="92"/>
      <c r="D86" s="92"/>
      <c r="E86" s="92"/>
      <c r="F86" s="92"/>
      <c r="G86" s="92"/>
      <c r="H86" s="92"/>
      <c r="I86" s="93"/>
      <c r="J86" s="94"/>
      <c r="K86" s="305">
        <v>0.05</v>
      </c>
      <c r="L86" s="860">
        <f>N79*K86</f>
        <v>3728.5418180082438</v>
      </c>
      <c r="M86" s="861"/>
      <c r="N86" s="51"/>
    </row>
    <row r="87" spans="1:14" ht="15.75" thickBot="1">
      <c r="B87" s="824" t="s">
        <v>953</v>
      </c>
      <c r="C87" s="825"/>
      <c r="D87" s="825"/>
      <c r="E87" s="825"/>
      <c r="F87" s="825"/>
      <c r="G87" s="825"/>
      <c r="H87" s="825"/>
      <c r="I87" s="825"/>
      <c r="J87" s="825"/>
      <c r="K87" s="825"/>
      <c r="L87" s="825"/>
      <c r="M87" s="826"/>
      <c r="N87" s="52">
        <f>L84+L85+L86</f>
        <v>22371.250908049464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96942.087268214338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142591.67936347285</v>
      </c>
      <c r="L36" s="270"/>
      <c r="M36" s="336">
        <v>1.25</v>
      </c>
      <c r="N36" s="272">
        <f>K36/M36</f>
        <v>114073.34349077828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1159.3361680720398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115232.67965885032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8561.5206312072405</v>
      </c>
      <c r="N48" s="272">
        <f>K48*M48</f>
        <v>8647.1358375193122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8647.1358375193122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23186.723361440796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147066.53885781043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29413.307771562089</v>
      </c>
      <c r="M84" s="859"/>
      <c r="N84" s="51"/>
    </row>
    <row r="85" spans="1:14">
      <c r="B85" s="89" t="s">
        <v>973</v>
      </c>
      <c r="C85" s="90"/>
      <c r="D85" s="90"/>
      <c r="E85" s="90"/>
      <c r="F85" s="90"/>
      <c r="G85" s="90"/>
      <c r="H85" s="90"/>
      <c r="I85" s="87"/>
      <c r="J85" s="88"/>
      <c r="K85" s="304">
        <v>0.05</v>
      </c>
      <c r="L85" s="858">
        <f>N79*K85</f>
        <v>7353.3269428905223</v>
      </c>
      <c r="M85" s="859"/>
      <c r="N85" s="51"/>
    </row>
    <row r="86" spans="1:14" ht="15.75" thickBot="1">
      <c r="B86" s="91" t="s">
        <v>974</v>
      </c>
      <c r="C86" s="92"/>
      <c r="D86" s="92"/>
      <c r="E86" s="92"/>
      <c r="F86" s="92"/>
      <c r="G86" s="92"/>
      <c r="H86" s="92"/>
      <c r="I86" s="93"/>
      <c r="J86" s="94"/>
      <c r="K86" s="305">
        <v>0.05</v>
      </c>
      <c r="L86" s="860">
        <f>N79*K86</f>
        <v>7353.3269428905223</v>
      </c>
      <c r="M86" s="861"/>
      <c r="N86" s="51"/>
    </row>
    <row r="87" spans="1:14" ht="15.75" thickBot="1">
      <c r="B87" s="824" t="s">
        <v>953</v>
      </c>
      <c r="C87" s="825"/>
      <c r="D87" s="825"/>
      <c r="E87" s="825"/>
      <c r="F87" s="825"/>
      <c r="G87" s="825"/>
      <c r="H87" s="825"/>
      <c r="I87" s="825"/>
      <c r="J87" s="825"/>
      <c r="K87" s="825"/>
      <c r="L87" s="825"/>
      <c r="M87" s="826"/>
      <c r="N87" s="52">
        <f>L84+L85+L86</f>
        <v>44119.961657343127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191186.50051515357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314</v>
      </c>
      <c r="B36" s="837" t="str">
        <f>VLOOKUP(A36,EQUIPOS!A6:D154,3,FALSE)</f>
        <v xml:space="preserve">Retroexcavadora E-200 sobre orugas
</v>
      </c>
      <c r="C36" s="838"/>
      <c r="D36" s="838"/>
      <c r="E36" s="838"/>
      <c r="F36" s="838"/>
      <c r="G36" s="838"/>
      <c r="H36" s="839"/>
      <c r="I36" s="267"/>
      <c r="J36" s="268"/>
      <c r="K36" s="269">
        <f>VLOOKUP(A36,EQUIPOS!A6:D163,4,FALSE)</f>
        <v>125559.28887288955</v>
      </c>
      <c r="L36" s="270"/>
      <c r="M36" s="336">
        <v>23</v>
      </c>
      <c r="N36" s="272">
        <f>K36/M36</f>
        <v>5459.0995162125892</v>
      </c>
    </row>
    <row r="37" spans="1:14">
      <c r="A37" s="113" t="s">
        <v>328</v>
      </c>
      <c r="B37" s="837" t="str">
        <f>VLOOKUP(A37,EQUIPOS!A7:D154,3,FALSE)</f>
        <v xml:space="preserve">Taco metálico o puntal (escamas en concreto)
</v>
      </c>
      <c r="C37" s="838"/>
      <c r="D37" s="838"/>
      <c r="E37" s="838"/>
      <c r="F37" s="838"/>
      <c r="G37" s="838"/>
      <c r="H37" s="839"/>
      <c r="I37" s="421"/>
      <c r="J37" s="422"/>
      <c r="K37" s="269">
        <f>VLOOKUP(A37,EQUIPOS!A7:D164,4,FALSE)</f>
        <v>81.828844113056988</v>
      </c>
      <c r="L37" s="335"/>
      <c r="M37" s="336">
        <v>1</v>
      </c>
      <c r="N37" s="272">
        <f>K37/M37</f>
        <v>81.828844113056988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1159.3361680720398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6700.2645283976863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3348.1101143629885</v>
      </c>
      <c r="N48" s="272">
        <f>K48*M48</f>
        <v>1171.8385400270458</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4813.0015148436705</v>
      </c>
      <c r="N49" s="272">
        <f>K49*M49</f>
        <v>4813.0015148436705</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3607.2540259486505</v>
      </c>
      <c r="N50" s="272">
        <f>K50*M50</f>
        <v>13707.565298604872</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389053.76205940353</v>
      </c>
      <c r="N51" s="272">
        <f>K51*M51</f>
        <v>70029.677170692637</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89722.082524168218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8">
        <f>VLOOKUP(A58,TRANSPORTE!A1:D117,4,FALSE)</f>
        <v>1857.3376305239053</v>
      </c>
      <c r="M58" s="829"/>
      <c r="N58" s="287">
        <f>K58*L58</f>
        <v>334.32077349430295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334.32077349430295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23186.723361440796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119943.39118750099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23988.6782375002</v>
      </c>
      <c r="M82" s="859"/>
      <c r="N82" s="51"/>
    </row>
    <row r="83" spans="1:14">
      <c r="B83" s="89" t="s">
        <v>973</v>
      </c>
      <c r="C83" s="90"/>
      <c r="D83" s="90"/>
      <c r="E83" s="90"/>
      <c r="F83" s="90"/>
      <c r="G83" s="90"/>
      <c r="H83" s="90"/>
      <c r="I83" s="87"/>
      <c r="J83" s="88"/>
      <c r="K83" s="304">
        <v>0.05</v>
      </c>
      <c r="L83" s="858">
        <f>N77*K83</f>
        <v>5997.1695593750501</v>
      </c>
      <c r="M83" s="859"/>
      <c r="N83" s="51"/>
    </row>
    <row r="84" spans="1:14" ht="15.75" thickBot="1">
      <c r="B84" s="91" t="s">
        <v>974</v>
      </c>
      <c r="C84" s="92"/>
      <c r="D84" s="92"/>
      <c r="E84" s="92"/>
      <c r="F84" s="92"/>
      <c r="G84" s="92"/>
      <c r="H84" s="92"/>
      <c r="I84" s="93"/>
      <c r="J84" s="94"/>
      <c r="K84" s="305">
        <v>0.05</v>
      </c>
      <c r="L84" s="860">
        <f>N77*K84</f>
        <v>5997.1695593750501</v>
      </c>
      <c r="M84" s="861"/>
      <c r="N84" s="51"/>
    </row>
    <row r="85" spans="1:14" ht="15.75" thickBot="1">
      <c r="B85" s="824" t="s">
        <v>953</v>
      </c>
      <c r="C85" s="825"/>
      <c r="D85" s="825"/>
      <c r="E85" s="825"/>
      <c r="F85" s="825"/>
      <c r="G85" s="825"/>
      <c r="H85" s="825"/>
      <c r="I85" s="825"/>
      <c r="J85" s="825"/>
      <c r="K85" s="825"/>
      <c r="L85" s="825"/>
      <c r="M85" s="826"/>
      <c r="N85" s="52">
        <f>L82+L83+L84</f>
        <v>35983.017356250297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155926.40854375128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57.966808403602002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4062.0933746421319</v>
      </c>
      <c r="N48" s="272">
        <f>K48*M48</f>
        <v>4062.0933746421319</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970.30567153682057</v>
      </c>
      <c r="N49" s="272">
        <f>K49*M49</f>
        <v>3881.2226861472823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7943.3160607894142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579.66808403601999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8580.9509532290358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1716.1901906458072</v>
      </c>
      <c r="M82" s="859"/>
      <c r="N82" s="51"/>
    </row>
    <row r="83" spans="1:14">
      <c r="B83" s="89" t="s">
        <v>973</v>
      </c>
      <c r="C83" s="90"/>
      <c r="D83" s="90"/>
      <c r="E83" s="90"/>
      <c r="F83" s="90"/>
      <c r="G83" s="90"/>
      <c r="H83" s="90"/>
      <c r="I83" s="87"/>
      <c r="J83" s="88"/>
      <c r="K83" s="304">
        <v>0.05</v>
      </c>
      <c r="L83" s="858">
        <f>N77*K83</f>
        <v>429.0475476614518</v>
      </c>
      <c r="M83" s="859"/>
      <c r="N83" s="51"/>
    </row>
    <row r="84" spans="1:14" ht="15.75" thickBot="1">
      <c r="B84" s="91" t="s">
        <v>974</v>
      </c>
      <c r="C84" s="92"/>
      <c r="D84" s="92"/>
      <c r="E84" s="92"/>
      <c r="F84" s="92"/>
      <c r="G84" s="92"/>
      <c r="H84" s="92"/>
      <c r="I84" s="93"/>
      <c r="J84" s="94"/>
      <c r="K84" s="305">
        <v>0.05</v>
      </c>
      <c r="L84" s="860">
        <f>N77*K84</f>
        <v>429.0475476614518</v>
      </c>
      <c r="M84" s="861"/>
      <c r="N84" s="51"/>
    </row>
    <row r="85" spans="1:14" ht="15.75" thickBot="1">
      <c r="B85" s="824" t="s">
        <v>953</v>
      </c>
      <c r="C85" s="825"/>
      <c r="D85" s="825"/>
      <c r="E85" s="825"/>
      <c r="F85" s="825"/>
      <c r="G85" s="825"/>
      <c r="H85" s="825"/>
      <c r="I85" s="825"/>
      <c r="J85" s="825"/>
      <c r="K85" s="825"/>
      <c r="L85" s="825"/>
      <c r="M85" s="826"/>
      <c r="N85" s="52">
        <f>L82+L83+L84</f>
        <v>2574.2852859687109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11155.236239197748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269</v>
      </c>
      <c r="B36" s="837" t="str">
        <f>VLOOKUP(A36,EQUIPOS!A6:D154,3,FALSE)</f>
        <v>Motoniveladora  potencia 215 HP, ancho de cuchilla 4,27 m, peso 18 ton.</v>
      </c>
      <c r="C36" s="838"/>
      <c r="D36" s="838"/>
      <c r="E36" s="838"/>
      <c r="F36" s="838"/>
      <c r="G36" s="838"/>
      <c r="H36" s="839"/>
      <c r="I36" s="267"/>
      <c r="J36" s="268"/>
      <c r="K36" s="269">
        <f>VLOOKUP(A36,EQUIPOS!A6:D163,4,FALSE)</f>
        <v>187793.02335771304</v>
      </c>
      <c r="L36" s="270"/>
      <c r="M36" s="336">
        <v>15</v>
      </c>
      <c r="N36" s="272">
        <f>K36/M36</f>
        <v>12519.534890514204</v>
      </c>
    </row>
    <row r="37" spans="1:14">
      <c r="A37" s="113" t="s">
        <v>365</v>
      </c>
      <c r="B37" s="837" t="str">
        <f>VLOOKUP(A37,EQUIPOS!A7:D154,3,FALSE)</f>
        <v xml:space="preserve">Vibrocompatador, potencia 153 HP, peso 10 Ton. </v>
      </c>
      <c r="C37" s="838"/>
      <c r="D37" s="838"/>
      <c r="E37" s="838"/>
      <c r="F37" s="838"/>
      <c r="G37" s="838"/>
      <c r="H37" s="839"/>
      <c r="I37" s="421"/>
      <c r="J37" s="422"/>
      <c r="K37" s="269">
        <f>VLOOKUP(A37,EQUIPOS!A7:D164,4,FALSE)</f>
        <v>103722.89080803918</v>
      </c>
      <c r="L37" s="335"/>
      <c r="M37" s="336">
        <v>15</v>
      </c>
      <c r="N37" s="272">
        <f>K37/M37</f>
        <v>6914.8593872026122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122.69072025600332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19557.084997972819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26635.841963755858</v>
      </c>
      <c r="N48" s="272">
        <f>K48*M48</f>
        <v>27967.634061943652</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49.847075675028812</v>
      </c>
      <c r="N49" s="272">
        <f>K49*M49</f>
        <v>1495.4122702508644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29463.046332194517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8">
        <f>VLOOKUP(A60,TRANSPORTE!A1:D117,4,FALSE)</f>
        <v>1238.2250870159367</v>
      </c>
      <c r="M60" s="829"/>
      <c r="N60" s="287">
        <f>K60*L60</f>
        <v>1300.1363413667336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1300.1363413667336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2453.8144051200661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52774.082076654136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10554.816415330828</v>
      </c>
      <c r="M84" s="859"/>
      <c r="N84" s="51"/>
    </row>
    <row r="85" spans="1:14">
      <c r="B85" s="89" t="s">
        <v>973</v>
      </c>
      <c r="C85" s="90"/>
      <c r="D85" s="90"/>
      <c r="E85" s="90"/>
      <c r="F85" s="90"/>
      <c r="G85" s="90"/>
      <c r="H85" s="90"/>
      <c r="I85" s="87"/>
      <c r="J85" s="88"/>
      <c r="K85" s="304">
        <v>0.05</v>
      </c>
      <c r="L85" s="858">
        <f>N79*K85</f>
        <v>2638.704103832707</v>
      </c>
      <c r="M85" s="859"/>
      <c r="N85" s="51"/>
    </row>
    <row r="86" spans="1:14" ht="15.75" thickBot="1">
      <c r="B86" s="91" t="s">
        <v>974</v>
      </c>
      <c r="C86" s="92"/>
      <c r="D86" s="92"/>
      <c r="E86" s="92"/>
      <c r="F86" s="92"/>
      <c r="G86" s="92"/>
      <c r="H86" s="92"/>
      <c r="I86" s="93"/>
      <c r="J86" s="94"/>
      <c r="K86" s="305">
        <v>0.05</v>
      </c>
      <c r="L86" s="860">
        <f>N79*K86</f>
        <v>2638.704103832707</v>
      </c>
      <c r="M86" s="861"/>
      <c r="N86" s="51"/>
    </row>
    <row r="87" spans="1:14" ht="15.75" thickBot="1">
      <c r="B87" s="824" t="s">
        <v>953</v>
      </c>
      <c r="C87" s="825"/>
      <c r="D87" s="825"/>
      <c r="E87" s="825"/>
      <c r="F87" s="825"/>
      <c r="G87" s="825"/>
      <c r="H87" s="825"/>
      <c r="I87" s="825"/>
      <c r="J87" s="825"/>
      <c r="K87" s="825"/>
      <c r="L87" s="825"/>
      <c r="M87" s="826"/>
      <c r="N87" s="52">
        <f>L84+L85+L86</f>
        <v>15832.224622996244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68606.306699650377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5864.9962207609742</v>
      </c>
      <c r="N49" s="272">
        <f>K49*M49</f>
        <v>6744.7456538751194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1834.3216499039868</v>
      </c>
      <c r="N50" s="272">
        <f>K50*M50</f>
        <v>3668.6432998079736</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194061.13430736412</v>
      </c>
      <c r="N51" s="272">
        <f>K51*M51</f>
        <v>97030.567153682059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147626.02626983114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1238.2250870159367</v>
      </c>
      <c r="M60" s="829"/>
      <c r="N60" s="287">
        <f>K60*L60</f>
        <v>1362.0475957175304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1362.0475957175304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167733.10560530511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33546.621121061027</v>
      </c>
      <c r="M84" s="859"/>
      <c r="N84" s="51"/>
    </row>
    <row r="85" spans="1:14">
      <c r="B85" s="89" t="s">
        <v>973</v>
      </c>
      <c r="C85" s="90"/>
      <c r="D85" s="90"/>
      <c r="E85" s="90"/>
      <c r="F85" s="90"/>
      <c r="G85" s="90"/>
      <c r="H85" s="90"/>
      <c r="I85" s="87"/>
      <c r="J85" s="88"/>
      <c r="K85" s="304">
        <v>0.05</v>
      </c>
      <c r="L85" s="858">
        <f>N79*K85</f>
        <v>8386.6552802652568</v>
      </c>
      <c r="M85" s="859"/>
      <c r="N85" s="51"/>
    </row>
    <row r="86" spans="1:14" ht="15.75" thickBot="1">
      <c r="B86" s="91" t="s">
        <v>974</v>
      </c>
      <c r="C86" s="92"/>
      <c r="D86" s="92"/>
      <c r="E86" s="92"/>
      <c r="F86" s="92"/>
      <c r="G86" s="92"/>
      <c r="H86" s="92"/>
      <c r="I86" s="93"/>
      <c r="J86" s="94"/>
      <c r="K86" s="305">
        <v>0.05</v>
      </c>
      <c r="L86" s="860">
        <f>N79*K86</f>
        <v>8386.6552802652568</v>
      </c>
      <c r="M86" s="861"/>
      <c r="N86" s="51"/>
    </row>
    <row r="87" spans="1:14" ht="15.75" thickBot="1">
      <c r="B87" s="824" t="s">
        <v>953</v>
      </c>
      <c r="C87" s="825"/>
      <c r="D87" s="825"/>
      <c r="E87" s="825"/>
      <c r="F87" s="825"/>
      <c r="G87" s="825"/>
      <c r="H87" s="825"/>
      <c r="I87" s="825"/>
      <c r="J87" s="825"/>
      <c r="K87" s="825"/>
      <c r="L87" s="825"/>
      <c r="M87" s="826"/>
      <c r="N87" s="52">
        <f>L84+L85+L86</f>
        <v>50319.931681591544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218053.03728689667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5864.9962207609742</v>
      </c>
      <c r="N49" s="272">
        <f>K49*M49</f>
        <v>6744.7456538751194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1834.3216499039868</v>
      </c>
      <c r="N50" s="272">
        <f>K50*M50</f>
        <v>3668.6432998079736</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114569.40774732987</v>
      </c>
      <c r="N51" s="272">
        <f>K51*M51</f>
        <v>57284.703873664934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107880.16298981401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1238.2250870159367</v>
      </c>
      <c r="M60" s="829"/>
      <c r="N60" s="287">
        <f>K60*L60</f>
        <v>1362.0475957175304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1362.0475957175304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127987.24232528795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25597.448465057591</v>
      </c>
      <c r="M84" s="859"/>
      <c r="N84" s="51"/>
    </row>
    <row r="85" spans="1:14">
      <c r="B85" s="89" t="s">
        <v>973</v>
      </c>
      <c r="C85" s="90"/>
      <c r="D85" s="90"/>
      <c r="E85" s="90"/>
      <c r="F85" s="90"/>
      <c r="G85" s="90"/>
      <c r="H85" s="90"/>
      <c r="I85" s="87"/>
      <c r="J85" s="88"/>
      <c r="K85" s="304">
        <v>0.05</v>
      </c>
      <c r="L85" s="858">
        <f>N79*K85</f>
        <v>6399.3621162643976</v>
      </c>
      <c r="M85" s="859"/>
      <c r="N85" s="51"/>
    </row>
    <row r="86" spans="1:14" ht="15.75" thickBot="1">
      <c r="B86" s="91" t="s">
        <v>974</v>
      </c>
      <c r="C86" s="92"/>
      <c r="D86" s="92"/>
      <c r="E86" s="92"/>
      <c r="F86" s="92"/>
      <c r="G86" s="92"/>
      <c r="H86" s="92"/>
      <c r="I86" s="93"/>
      <c r="J86" s="94"/>
      <c r="K86" s="305">
        <v>0.05</v>
      </c>
      <c r="L86" s="860">
        <f>N79*K86</f>
        <v>6399.3621162643976</v>
      </c>
      <c r="M86" s="861"/>
      <c r="N86" s="51"/>
    </row>
    <row r="87" spans="1:14" ht="15.75" thickBot="1">
      <c r="B87" s="824" t="s">
        <v>953</v>
      </c>
      <c r="C87" s="825"/>
      <c r="D87" s="825"/>
      <c r="E87" s="825"/>
      <c r="F87" s="825"/>
      <c r="G87" s="825"/>
      <c r="H87" s="825"/>
      <c r="I87" s="825"/>
      <c r="J87" s="825"/>
      <c r="K87" s="825"/>
      <c r="L87" s="825"/>
      <c r="M87" s="826"/>
      <c r="N87" s="52">
        <f>L84+L85+L86</f>
        <v>38396.172697586386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166383.41502287434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5864.9962207609742</v>
      </c>
      <c r="N49" s="272">
        <f>K49*M49</f>
        <v>6744.7456538751194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1834.3216499039868</v>
      </c>
      <c r="N50" s="272">
        <f>K50*M50</f>
        <v>3668.6432998079736</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123256.79323227244</v>
      </c>
      <c r="N51" s="272">
        <f>K51*M51</f>
        <v>61628.396616136219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112223.8557322853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1238.2250870159367</v>
      </c>
      <c r="M60" s="829"/>
      <c r="N60" s="287">
        <f>K60*L60</f>
        <v>1362.0475957175304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1362.0475957175304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132330.93506775924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26466.187013551851</v>
      </c>
      <c r="M84" s="859"/>
      <c r="N84" s="51"/>
    </row>
    <row r="85" spans="1:14">
      <c r="B85" s="89" t="s">
        <v>973</v>
      </c>
      <c r="C85" s="90"/>
      <c r="D85" s="90"/>
      <c r="E85" s="90"/>
      <c r="F85" s="90"/>
      <c r="G85" s="90"/>
      <c r="H85" s="90"/>
      <c r="I85" s="87"/>
      <c r="J85" s="88"/>
      <c r="K85" s="304">
        <v>0.05</v>
      </c>
      <c r="L85" s="858">
        <f>N79*K85</f>
        <v>6616.5467533879628</v>
      </c>
      <c r="M85" s="859"/>
      <c r="N85" s="51"/>
    </row>
    <row r="86" spans="1:14" ht="15.75" thickBot="1">
      <c r="B86" s="91" t="s">
        <v>974</v>
      </c>
      <c r="C86" s="92"/>
      <c r="D86" s="92"/>
      <c r="E86" s="92"/>
      <c r="F86" s="92"/>
      <c r="G86" s="92"/>
      <c r="H86" s="92"/>
      <c r="I86" s="93"/>
      <c r="J86" s="94"/>
      <c r="K86" s="305">
        <v>0.05</v>
      </c>
      <c r="L86" s="860">
        <f>N79*K86</f>
        <v>6616.5467533879628</v>
      </c>
      <c r="M86" s="861"/>
      <c r="N86" s="51"/>
    </row>
    <row r="87" spans="1:14" ht="15.75" thickBot="1">
      <c r="B87" s="824" t="s">
        <v>953</v>
      </c>
      <c r="C87" s="825"/>
      <c r="D87" s="825"/>
      <c r="E87" s="825"/>
      <c r="F87" s="825"/>
      <c r="G87" s="825"/>
      <c r="H87" s="825"/>
      <c r="I87" s="825"/>
      <c r="J87" s="825"/>
      <c r="K87" s="825"/>
      <c r="L87" s="825"/>
      <c r="M87" s="826"/>
      <c r="N87" s="52">
        <f>L84+L85+L86</f>
        <v>39699.280520327775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172030.21558808701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5864.9962207609742</v>
      </c>
      <c r="N49" s="272">
        <f>K49*M49</f>
        <v>6744.7456538751194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1834.3216499039868</v>
      </c>
      <c r="N50" s="272">
        <f>K50*M50</f>
        <v>3668.6432998079736</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127497.40053763904</v>
      </c>
      <c r="N51" s="272">
        <f>K51*M51</f>
        <v>63748.700268819521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114344.1593849686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1238.2250870159367</v>
      </c>
      <c r="M60" s="829"/>
      <c r="N60" s="287">
        <f>K60*L60</f>
        <v>1362.0475957175304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1362.0475957175304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134451.23872044255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26890.247744088512</v>
      </c>
      <c r="M84" s="859"/>
      <c r="N84" s="51"/>
    </row>
    <row r="85" spans="1:14">
      <c r="B85" s="89" t="s">
        <v>973</v>
      </c>
      <c r="C85" s="90"/>
      <c r="D85" s="90"/>
      <c r="E85" s="90"/>
      <c r="F85" s="90"/>
      <c r="G85" s="90"/>
      <c r="H85" s="90"/>
      <c r="I85" s="87"/>
      <c r="J85" s="88"/>
      <c r="K85" s="304">
        <v>0.05</v>
      </c>
      <c r="L85" s="858">
        <f>N79*K85</f>
        <v>6722.5619360221281</v>
      </c>
      <c r="M85" s="859"/>
      <c r="N85" s="51"/>
    </row>
    <row r="86" spans="1:14" ht="15.75" thickBot="1">
      <c r="B86" s="91" t="s">
        <v>974</v>
      </c>
      <c r="C86" s="92"/>
      <c r="D86" s="92"/>
      <c r="E86" s="92"/>
      <c r="F86" s="92"/>
      <c r="G86" s="92"/>
      <c r="H86" s="92"/>
      <c r="I86" s="93"/>
      <c r="J86" s="94"/>
      <c r="K86" s="305">
        <v>0.05</v>
      </c>
      <c r="L86" s="860">
        <f>N79*K86</f>
        <v>6722.5619360221281</v>
      </c>
      <c r="M86" s="861"/>
      <c r="N86" s="51"/>
    </row>
    <row r="87" spans="1:14" ht="15.75" thickBot="1">
      <c r="B87" s="824" t="s">
        <v>953</v>
      </c>
      <c r="C87" s="825"/>
      <c r="D87" s="825"/>
      <c r="E87" s="825"/>
      <c r="F87" s="825"/>
      <c r="G87" s="825"/>
      <c r="H87" s="825"/>
      <c r="I87" s="825"/>
      <c r="J87" s="825"/>
      <c r="K87" s="825"/>
      <c r="L87" s="825"/>
      <c r="M87" s="826"/>
      <c r="N87" s="52">
        <f>L84+L85+L86</f>
        <v>40335.371616132776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174786.61033657531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5864.9962207609742</v>
      </c>
      <c r="N49" s="272">
        <f>K49*M49</f>
        <v>2932.4981103804871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1834.3216499039868</v>
      </c>
      <c r="N50" s="272">
        <f>K50*M50</f>
        <v>1834.3216499039868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168745.28856892639</v>
      </c>
      <c r="N51" s="272">
        <f>K51*M51</f>
        <v>168745.28856892639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213694.17849167684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1238.2250870159367</v>
      </c>
      <c r="M60" s="829"/>
      <c r="N60" s="287">
        <f>K60*L60</f>
        <v>1362.0475957175304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1362.0475957175304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233801.25782715081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46760.251565430168</v>
      </c>
      <c r="M84" s="859"/>
      <c r="N84" s="51"/>
    </row>
    <row r="85" spans="1:14">
      <c r="B85" s="89" t="s">
        <v>973</v>
      </c>
      <c r="C85" s="90"/>
      <c r="D85" s="90"/>
      <c r="E85" s="90"/>
      <c r="F85" s="90"/>
      <c r="G85" s="90"/>
      <c r="H85" s="90"/>
      <c r="I85" s="87"/>
      <c r="J85" s="88"/>
      <c r="K85" s="304">
        <v>0.05</v>
      </c>
      <c r="L85" s="858">
        <f>N79*K85</f>
        <v>11690.062891357542</v>
      </c>
      <c r="M85" s="859"/>
      <c r="N85" s="51"/>
    </row>
    <row r="86" spans="1:14" ht="15.75" thickBot="1">
      <c r="B86" s="91" t="s">
        <v>974</v>
      </c>
      <c r="C86" s="92"/>
      <c r="D86" s="92"/>
      <c r="E86" s="92"/>
      <c r="F86" s="92"/>
      <c r="G86" s="92"/>
      <c r="H86" s="92"/>
      <c r="I86" s="93"/>
      <c r="J86" s="94"/>
      <c r="K86" s="305">
        <v>0.05</v>
      </c>
      <c r="L86" s="860">
        <f>N79*K86</f>
        <v>11690.062891357542</v>
      </c>
      <c r="M86" s="861"/>
      <c r="N86" s="51"/>
    </row>
    <row r="87" spans="1:14" ht="15.75" thickBot="1">
      <c r="B87" s="824" t="s">
        <v>953</v>
      </c>
      <c r="C87" s="825"/>
      <c r="D87" s="825"/>
      <c r="E87" s="825"/>
      <c r="F87" s="825"/>
      <c r="G87" s="825"/>
      <c r="H87" s="825"/>
      <c r="I87" s="825"/>
      <c r="J87" s="825"/>
      <c r="K87" s="825"/>
      <c r="L87" s="825"/>
      <c r="M87" s="826"/>
      <c r="N87" s="52">
        <f>L84+L85+L86</f>
        <v>70140.377348145252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303941.63517529605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5864.9962207609742</v>
      </c>
      <c r="N49" s="272">
        <f>K49*M49</f>
        <v>2932.4981103804871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1834.3216499039868</v>
      </c>
      <c r="N50" s="272">
        <f>K50*M50</f>
        <v>1834.3216499039868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168745.28856892639</v>
      </c>
      <c r="N51" s="272">
        <f>K51*M51</f>
        <v>168745.28856892639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213694.17849167684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1238.2250870159367</v>
      </c>
      <c r="M60" s="829"/>
      <c r="N60" s="287">
        <f>K60*L60</f>
        <v>1362.0475957175304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1362.0475957175304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233801.25782715081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46760.251565430168</v>
      </c>
      <c r="M84" s="859"/>
      <c r="N84" s="51"/>
    </row>
    <row r="85" spans="1:14">
      <c r="B85" s="89" t="s">
        <v>973</v>
      </c>
      <c r="C85" s="90"/>
      <c r="D85" s="90"/>
      <c r="E85" s="90"/>
      <c r="F85" s="90"/>
      <c r="G85" s="90"/>
      <c r="H85" s="90"/>
      <c r="I85" s="87"/>
      <c r="J85" s="88"/>
      <c r="K85" s="304">
        <v>0.05</v>
      </c>
      <c r="L85" s="858">
        <f>N79*K85</f>
        <v>11690.062891357542</v>
      </c>
      <c r="M85" s="859"/>
      <c r="N85" s="51"/>
    </row>
    <row r="86" spans="1:14" ht="15.75" thickBot="1">
      <c r="B86" s="91" t="s">
        <v>974</v>
      </c>
      <c r="C86" s="92"/>
      <c r="D86" s="92"/>
      <c r="E86" s="92"/>
      <c r="F86" s="92"/>
      <c r="G86" s="92"/>
      <c r="H86" s="92"/>
      <c r="I86" s="93"/>
      <c r="J86" s="94"/>
      <c r="K86" s="305">
        <v>0.05</v>
      </c>
      <c r="L86" s="860">
        <f>N79*K86</f>
        <v>11690.062891357542</v>
      </c>
      <c r="M86" s="861"/>
      <c r="N86" s="51"/>
    </row>
    <row r="87" spans="1:14" ht="15.75" thickBot="1">
      <c r="B87" s="824" t="s">
        <v>953</v>
      </c>
      <c r="C87" s="825"/>
      <c r="D87" s="825"/>
      <c r="E87" s="825"/>
      <c r="F87" s="825"/>
      <c r="G87" s="825"/>
      <c r="H87" s="825"/>
      <c r="I87" s="825"/>
      <c r="J87" s="825"/>
      <c r="K87" s="825"/>
      <c r="L87" s="825"/>
      <c r="M87" s="826"/>
      <c r="N87" s="52">
        <f>L84+L85+L86</f>
        <v>70140.377348145252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303941.63517529605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5864.9962207609742</v>
      </c>
      <c r="N49" s="272">
        <f>K49*M49</f>
        <v>2932.4981103804871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1834.3216499039868</v>
      </c>
      <c r="N50" s="272">
        <f>K50*M50</f>
        <v>1834.3216499039868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168745.28856892639</v>
      </c>
      <c r="N51" s="272">
        <f>K51*M51</f>
        <v>168745.28856892639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213694.17849167684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1238.2250870159367</v>
      </c>
      <c r="M60" s="829"/>
      <c r="N60" s="287">
        <f>K60*L60</f>
        <v>1362.0475957175304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1362.0475957175304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233801.25782715081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46760.251565430168</v>
      </c>
      <c r="M84" s="859"/>
      <c r="N84" s="51"/>
    </row>
    <row r="85" spans="1:14">
      <c r="B85" s="89" t="s">
        <v>973</v>
      </c>
      <c r="C85" s="90"/>
      <c r="D85" s="90"/>
      <c r="E85" s="90"/>
      <c r="F85" s="90"/>
      <c r="G85" s="90"/>
      <c r="H85" s="90"/>
      <c r="I85" s="87"/>
      <c r="J85" s="88"/>
      <c r="K85" s="304">
        <v>0.05</v>
      </c>
      <c r="L85" s="858">
        <f>N79*K85</f>
        <v>11690.062891357542</v>
      </c>
      <c r="M85" s="859"/>
      <c r="N85" s="51"/>
    </row>
    <row r="86" spans="1:14" ht="15.75" thickBot="1">
      <c r="B86" s="91" t="s">
        <v>974</v>
      </c>
      <c r="C86" s="92"/>
      <c r="D86" s="92"/>
      <c r="E86" s="92"/>
      <c r="F86" s="92"/>
      <c r="G86" s="92"/>
      <c r="H86" s="92"/>
      <c r="I86" s="93"/>
      <c r="J86" s="94"/>
      <c r="K86" s="305">
        <v>0.05</v>
      </c>
      <c r="L86" s="860">
        <f>N79*K86</f>
        <v>11690.062891357542</v>
      </c>
      <c r="M86" s="861"/>
      <c r="N86" s="51"/>
    </row>
    <row r="87" spans="1:14" ht="15.75" thickBot="1">
      <c r="B87" s="824" t="s">
        <v>953</v>
      </c>
      <c r="C87" s="825"/>
      <c r="D87" s="825"/>
      <c r="E87" s="825"/>
      <c r="F87" s="825"/>
      <c r="G87" s="825"/>
      <c r="H87" s="825"/>
      <c r="I87" s="825"/>
      <c r="J87" s="825"/>
      <c r="K87" s="825"/>
      <c r="L87" s="825"/>
      <c r="M87" s="826"/>
      <c r="N87" s="52">
        <f>L84+L85+L86</f>
        <v>70140.377348145252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303941.63517529605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892.62055903601981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36529.154693150886</v>
      </c>
      <c r="N48" s="272">
        <f>K48*M48</f>
        <v>40182.070162465978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5864.9962207609742</v>
      </c>
      <c r="N49" s="272">
        <f>K49*M49</f>
        <v>2932.4981103804871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1834.3216499039868</v>
      </c>
      <c r="N50" s="272">
        <f>K50*M50</f>
        <v>1834.3216499039868</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168745.28856892639</v>
      </c>
      <c r="N51" s="272">
        <f>K51*M51</f>
        <v>168745.28856892639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213694.17849167684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1238.2250870159367</v>
      </c>
      <c r="M60" s="829"/>
      <c r="N60" s="287">
        <f>K60*L60</f>
        <v>1362.0475957175304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1362.0475957175304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17852.411180720395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233801.25782715081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46760.251565430168</v>
      </c>
      <c r="M84" s="859"/>
      <c r="N84" s="51"/>
    </row>
    <row r="85" spans="1:14">
      <c r="B85" s="89" t="s">
        <v>973</v>
      </c>
      <c r="C85" s="90"/>
      <c r="D85" s="90"/>
      <c r="E85" s="90"/>
      <c r="F85" s="90"/>
      <c r="G85" s="90"/>
      <c r="H85" s="90"/>
      <c r="I85" s="87"/>
      <c r="J85" s="88"/>
      <c r="K85" s="304">
        <v>0.05</v>
      </c>
      <c r="L85" s="858">
        <f>N79*K85</f>
        <v>11690.062891357542</v>
      </c>
      <c r="M85" s="859"/>
      <c r="N85" s="51"/>
    </row>
    <row r="86" spans="1:14" ht="15.75" thickBot="1">
      <c r="B86" s="91" t="s">
        <v>974</v>
      </c>
      <c r="C86" s="92"/>
      <c r="D86" s="92"/>
      <c r="E86" s="92"/>
      <c r="F86" s="92"/>
      <c r="G86" s="92"/>
      <c r="H86" s="92"/>
      <c r="I86" s="93"/>
      <c r="J86" s="94"/>
      <c r="K86" s="305">
        <v>0.05</v>
      </c>
      <c r="L86" s="860">
        <f>N79*K86</f>
        <v>11690.062891357542</v>
      </c>
      <c r="M86" s="861"/>
      <c r="N86" s="51"/>
    </row>
    <row r="87" spans="1:14" ht="15.75" thickBot="1">
      <c r="B87" s="824" t="s">
        <v>953</v>
      </c>
      <c r="C87" s="825"/>
      <c r="D87" s="825"/>
      <c r="E87" s="825"/>
      <c r="F87" s="825"/>
      <c r="G87" s="825"/>
      <c r="H87" s="825"/>
      <c r="I87" s="825"/>
      <c r="J87" s="825"/>
      <c r="K87" s="825"/>
      <c r="L87" s="825"/>
      <c r="M87" s="826"/>
      <c r="N87" s="52">
        <f>L84+L85+L86</f>
        <v>70140.377348145252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303941.63517529605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7806.1395716296292</v>
      </c>
      <c r="N48" s="272">
        <f>K48*M48</f>
        <v>10147.981443118519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10147.981443118519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11933.222561190558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2386.6445122381115</v>
      </c>
      <c r="M84" s="859"/>
      <c r="N84" s="51"/>
    </row>
    <row r="85" spans="1:14">
      <c r="B85" s="89" t="s">
        <v>973</v>
      </c>
      <c r="C85" s="90"/>
      <c r="D85" s="90"/>
      <c r="E85" s="90"/>
      <c r="F85" s="90"/>
      <c r="G85" s="90"/>
      <c r="H85" s="90"/>
      <c r="I85" s="87"/>
      <c r="J85" s="88"/>
      <c r="K85" s="304">
        <v>0.05</v>
      </c>
      <c r="L85" s="858">
        <f>N79*K85</f>
        <v>596.66112805952787</v>
      </c>
      <c r="M85" s="859"/>
      <c r="N85" s="51"/>
    </row>
    <row r="86" spans="1:14" ht="15.75" thickBot="1">
      <c r="B86" s="91" t="s">
        <v>974</v>
      </c>
      <c r="C86" s="92"/>
      <c r="D86" s="92"/>
      <c r="E86" s="92"/>
      <c r="F86" s="92"/>
      <c r="G86" s="92"/>
      <c r="H86" s="92"/>
      <c r="I86" s="93"/>
      <c r="J86" s="94"/>
      <c r="K86" s="305">
        <v>0.05</v>
      </c>
      <c r="L86" s="860">
        <f>N79*K86</f>
        <v>596.66112805952787</v>
      </c>
      <c r="M86" s="861"/>
      <c r="N86" s="51"/>
    </row>
    <row r="87" spans="1:14" ht="15.75" thickBot="1">
      <c r="B87" s="824" t="s">
        <v>953</v>
      </c>
      <c r="C87" s="825"/>
      <c r="D87" s="825"/>
      <c r="E87" s="825"/>
      <c r="F87" s="825"/>
      <c r="G87" s="825"/>
      <c r="H87" s="825"/>
      <c r="I87" s="825"/>
      <c r="J87" s="825"/>
      <c r="K87" s="825"/>
      <c r="L87" s="825"/>
      <c r="M87" s="826"/>
      <c r="N87" s="52">
        <f>L84+L85+L86</f>
        <v>3579.9667683571674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15513.189329547726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15679.932726656752</v>
      </c>
      <c r="N48" s="272">
        <f>K48*M48</f>
        <v>20383.91254465378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20383.91254465378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22169.153662725821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4433.8307325451642</v>
      </c>
      <c r="M84" s="859"/>
      <c r="N84" s="51"/>
    </row>
    <row r="85" spans="1:14">
      <c r="B85" s="89" t="s">
        <v>973</v>
      </c>
      <c r="C85" s="90"/>
      <c r="D85" s="90"/>
      <c r="E85" s="90"/>
      <c r="F85" s="90"/>
      <c r="G85" s="90"/>
      <c r="H85" s="90"/>
      <c r="I85" s="87"/>
      <c r="J85" s="88"/>
      <c r="K85" s="304">
        <v>0.05</v>
      </c>
      <c r="L85" s="858">
        <f>N79*K85</f>
        <v>1108.4576831362911</v>
      </c>
      <c r="M85" s="859"/>
      <c r="N85" s="51"/>
    </row>
    <row r="86" spans="1:14" ht="15.75" thickBot="1">
      <c r="B86" s="91" t="s">
        <v>974</v>
      </c>
      <c r="C86" s="92"/>
      <c r="D86" s="92"/>
      <c r="E86" s="92"/>
      <c r="F86" s="92"/>
      <c r="G86" s="92"/>
      <c r="H86" s="92"/>
      <c r="I86" s="93"/>
      <c r="J86" s="94"/>
      <c r="K86" s="305">
        <v>0.05</v>
      </c>
      <c r="L86" s="860">
        <f>N79*K86</f>
        <v>1108.4576831362911</v>
      </c>
      <c r="M86" s="861"/>
      <c r="N86" s="51"/>
    </row>
    <row r="87" spans="1:14" ht="15.75" thickBot="1">
      <c r="B87" s="824" t="s">
        <v>953</v>
      </c>
      <c r="C87" s="825"/>
      <c r="D87" s="825"/>
      <c r="E87" s="825"/>
      <c r="F87" s="825"/>
      <c r="G87" s="825"/>
      <c r="H87" s="825"/>
      <c r="I87" s="825"/>
      <c r="J87" s="825"/>
      <c r="K87" s="825"/>
      <c r="L87" s="825"/>
      <c r="M87" s="826"/>
      <c r="N87" s="52">
        <f>L84+L85+L86</f>
        <v>6650.7460988177463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28819.899761543566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7806.1395716296292</v>
      </c>
      <c r="N48" s="272">
        <f>K48*M48</f>
        <v>10147.981443118519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10147.981443118519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11933.222561190558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2386.6445122381115</v>
      </c>
      <c r="M84" s="859"/>
      <c r="N84" s="51"/>
    </row>
    <row r="85" spans="1:14">
      <c r="B85" s="89" t="s">
        <v>973</v>
      </c>
      <c r="C85" s="90"/>
      <c r="D85" s="90"/>
      <c r="E85" s="90"/>
      <c r="F85" s="90"/>
      <c r="G85" s="90"/>
      <c r="H85" s="90"/>
      <c r="I85" s="87"/>
      <c r="J85" s="88"/>
      <c r="K85" s="304">
        <v>0.05</v>
      </c>
      <c r="L85" s="858">
        <f>N79*K85</f>
        <v>596.66112805952787</v>
      </c>
      <c r="M85" s="859"/>
      <c r="N85" s="51"/>
    </row>
    <row r="86" spans="1:14" ht="15.75" thickBot="1">
      <c r="B86" s="91" t="s">
        <v>974</v>
      </c>
      <c r="C86" s="92"/>
      <c r="D86" s="92"/>
      <c r="E86" s="92"/>
      <c r="F86" s="92"/>
      <c r="G86" s="92"/>
      <c r="H86" s="92"/>
      <c r="I86" s="93"/>
      <c r="J86" s="94"/>
      <c r="K86" s="305">
        <v>0.05</v>
      </c>
      <c r="L86" s="860">
        <f>N79*K86</f>
        <v>596.66112805952787</v>
      </c>
      <c r="M86" s="861"/>
      <c r="N86" s="51"/>
    </row>
    <row r="87" spans="1:14" ht="15.75" thickBot="1">
      <c r="B87" s="824" t="s">
        <v>953</v>
      </c>
      <c r="C87" s="825"/>
      <c r="D87" s="825"/>
      <c r="E87" s="825"/>
      <c r="F87" s="825"/>
      <c r="G87" s="825"/>
      <c r="H87" s="825"/>
      <c r="I87" s="825"/>
      <c r="J87" s="825"/>
      <c r="K87" s="825"/>
      <c r="L87" s="825"/>
      <c r="M87" s="826"/>
      <c r="N87" s="52">
        <f>L84+L85+L86</f>
        <v>3579.9667683571674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15513.189329547726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15679.932726656752</v>
      </c>
      <c r="N48" s="272">
        <f>K48*M48</f>
        <v>20383.91254465378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20383.91254465378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1785.2411180720399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22169.153662725821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4433.8307325451642</v>
      </c>
      <c r="M84" s="859"/>
      <c r="N84" s="51"/>
    </row>
    <row r="85" spans="1:14">
      <c r="B85" s="89" t="s">
        <v>973</v>
      </c>
      <c r="C85" s="90"/>
      <c r="D85" s="90"/>
      <c r="E85" s="90"/>
      <c r="F85" s="90"/>
      <c r="G85" s="90"/>
      <c r="H85" s="90"/>
      <c r="I85" s="87"/>
      <c r="J85" s="88"/>
      <c r="K85" s="304">
        <v>0.05</v>
      </c>
      <c r="L85" s="858">
        <f>N79*K85</f>
        <v>1108.4576831362911</v>
      </c>
      <c r="M85" s="859"/>
      <c r="N85" s="51"/>
    </row>
    <row r="86" spans="1:14" ht="15.75" thickBot="1">
      <c r="B86" s="91" t="s">
        <v>974</v>
      </c>
      <c r="C86" s="92"/>
      <c r="D86" s="92"/>
      <c r="E86" s="92"/>
      <c r="F86" s="92"/>
      <c r="G86" s="92"/>
      <c r="H86" s="92"/>
      <c r="I86" s="93"/>
      <c r="J86" s="94"/>
      <c r="K86" s="305">
        <v>0.05</v>
      </c>
      <c r="L86" s="860">
        <f>N79*K86</f>
        <v>1108.4576831362911</v>
      </c>
      <c r="M86" s="861"/>
      <c r="N86" s="51"/>
    </row>
    <row r="87" spans="1:14" ht="15.75" thickBot="1">
      <c r="B87" s="824" t="s">
        <v>953</v>
      </c>
      <c r="C87" s="825"/>
      <c r="D87" s="825"/>
      <c r="E87" s="825"/>
      <c r="F87" s="825"/>
      <c r="G87" s="825"/>
      <c r="H87" s="825"/>
      <c r="I87" s="825"/>
      <c r="J87" s="825"/>
      <c r="K87" s="825"/>
      <c r="L87" s="825"/>
      <c r="M87" s="826"/>
      <c r="N87" s="52">
        <f>L84+L85+L86</f>
        <v>6650.7460988177463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28819.899761543566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64889.811027873176</v>
      </c>
      <c r="L36" s="270"/>
      <c r="M36" s="336">
        <v>15</v>
      </c>
      <c r="N36" s="272">
        <f>K36/M36</f>
        <v>4325.9874018582113</v>
      </c>
    </row>
    <row r="37" spans="1:14">
      <c r="A37" s="113" t="s">
        <v>174</v>
      </c>
      <c r="B37" s="837" t="str">
        <f>VLOOKUP(A37,EQUIPOS!A7:D154,3,FALSE)</f>
        <v>Compactador vibratorio tipo DD-20</v>
      </c>
      <c r="C37" s="838"/>
      <c r="D37" s="838"/>
      <c r="E37" s="838"/>
      <c r="F37" s="838"/>
      <c r="G37" s="838"/>
      <c r="H37" s="839"/>
      <c r="I37" s="421"/>
      <c r="J37" s="422"/>
      <c r="K37" s="269">
        <f>VLOOKUP(A37,EQUIPOS!A7:D164,4,FALSE)</f>
        <v>58412.364823474694</v>
      </c>
      <c r="L37" s="335"/>
      <c r="M37" s="336">
        <v>15</v>
      </c>
      <c r="N37" s="272">
        <f>K37/M37</f>
        <v>3894.157654898313</v>
      </c>
    </row>
    <row r="38" spans="1:14">
      <c r="A38" s="113" t="s">
        <v>269</v>
      </c>
      <c r="B38" s="837" t="str">
        <f>VLOOKUP(A38,EQUIPOS!A8:D154,3,FALSE)</f>
        <v>Motoniveladora  potencia 215 HP, ancho de cuchilla 4,27 m, peso 18 ton.</v>
      </c>
      <c r="C38" s="838"/>
      <c r="D38" s="838"/>
      <c r="E38" s="838"/>
      <c r="F38" s="838"/>
      <c r="G38" s="838"/>
      <c r="H38" s="839"/>
      <c r="I38" s="328"/>
      <c r="J38" s="330"/>
      <c r="K38" s="269">
        <f>VLOOKUP(A38,EQUIPOS!A8:D165,4,FALSE)</f>
        <v>187793.02335771304</v>
      </c>
      <c r="L38" s="423"/>
      <c r="M38" s="424">
        <v>15</v>
      </c>
      <c r="N38" s="272">
        <f>K38/M38</f>
        <v>12519.534890514204</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N75*M41</f>
        <v>49.076288102401321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20788.75623537313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26635.841963755858</v>
      </c>
      <c r="N48" s="272">
        <f>K48*M48</f>
        <v>34626.59455288262</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49.847075675028812</v>
      </c>
      <c r="N49" s="272">
        <f>K49*M49</f>
        <v>1495.4122702508644</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0" t="s">
        <v>953</v>
      </c>
      <c r="C53" s="831"/>
      <c r="D53" s="831"/>
      <c r="E53" s="831"/>
      <c r="F53" s="831"/>
      <c r="G53" s="831"/>
      <c r="H53" s="831"/>
      <c r="I53" s="831"/>
      <c r="J53" s="831"/>
      <c r="K53" s="831"/>
      <c r="L53" s="831"/>
      <c r="M53" s="832"/>
      <c r="N53" s="104">
        <f>SUM(N48:N52)</f>
        <v>36122.006823133481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8">
        <f>VLOOKUP(A58,TRANSPORTE!A1:D117,4,FALSE)</f>
        <v>1238.2250870159367</v>
      </c>
      <c r="M58" s="829"/>
      <c r="N58" s="287">
        <f>K58*L58</f>
        <v>1609.6926131207176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1609.6926131207176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2453.8144051200661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60974.270076747387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12194.854015349478</v>
      </c>
      <c r="M82" s="859"/>
      <c r="N82" s="51"/>
    </row>
    <row r="83" spans="1:14">
      <c r="B83" s="89" t="s">
        <v>973</v>
      </c>
      <c r="C83" s="90"/>
      <c r="D83" s="90"/>
      <c r="E83" s="90"/>
      <c r="F83" s="90"/>
      <c r="G83" s="90"/>
      <c r="H83" s="90"/>
      <c r="I83" s="87"/>
      <c r="J83" s="88"/>
      <c r="K83" s="304">
        <v>0.05</v>
      </c>
      <c r="L83" s="858">
        <f>N77*K83</f>
        <v>3048.7135038373694</v>
      </c>
      <c r="M83" s="859"/>
      <c r="N83" s="51"/>
    </row>
    <row r="84" spans="1:14" ht="15.75" thickBot="1">
      <c r="B84" s="91" t="s">
        <v>974</v>
      </c>
      <c r="C84" s="92"/>
      <c r="D84" s="92"/>
      <c r="E84" s="92"/>
      <c r="F84" s="92"/>
      <c r="G84" s="92"/>
      <c r="H84" s="92"/>
      <c r="I84" s="93"/>
      <c r="J84" s="94"/>
      <c r="K84" s="305">
        <v>0.05</v>
      </c>
      <c r="L84" s="860">
        <f>N77*K84</f>
        <v>3048.7135038373694</v>
      </c>
      <c r="M84" s="861"/>
      <c r="N84" s="51"/>
    </row>
    <row r="85" spans="1:14" ht="15.75" thickBot="1">
      <c r="B85" s="824" t="s">
        <v>953</v>
      </c>
      <c r="C85" s="825"/>
      <c r="D85" s="825"/>
      <c r="E85" s="825"/>
      <c r="F85" s="825"/>
      <c r="G85" s="825"/>
      <c r="H85" s="825"/>
      <c r="I85" s="825"/>
      <c r="J85" s="825"/>
      <c r="K85" s="825"/>
      <c r="L85" s="825"/>
      <c r="M85" s="826"/>
      <c r="N85" s="52">
        <f>L82+L83+L84</f>
        <v>18292.281023024218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79266.551099771605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106.68624361440799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14181.527881502638</v>
      </c>
      <c r="N48" s="272">
        <f>K48*M48</f>
        <v>9927.0695170518466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9927.0695170518466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2133.7248722881595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12167.480632954414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2433.4961265908828</v>
      </c>
      <c r="M84" s="859"/>
      <c r="N84" s="51"/>
    </row>
    <row r="85" spans="1:14">
      <c r="B85" s="89" t="s">
        <v>973</v>
      </c>
      <c r="C85" s="90"/>
      <c r="D85" s="90"/>
      <c r="E85" s="90"/>
      <c r="F85" s="90"/>
      <c r="G85" s="90"/>
      <c r="H85" s="90"/>
      <c r="I85" s="87"/>
      <c r="J85" s="88"/>
      <c r="K85" s="304">
        <v>0.05</v>
      </c>
      <c r="L85" s="858">
        <f>N79*K85</f>
        <v>608.3740316477207</v>
      </c>
      <c r="M85" s="859"/>
      <c r="N85" s="51"/>
    </row>
    <row r="86" spans="1:14" ht="15.75" thickBot="1">
      <c r="B86" s="91" t="s">
        <v>974</v>
      </c>
      <c r="C86" s="92"/>
      <c r="D86" s="92"/>
      <c r="E86" s="92"/>
      <c r="F86" s="92"/>
      <c r="G86" s="92"/>
      <c r="H86" s="92"/>
      <c r="I86" s="93"/>
      <c r="J86" s="94"/>
      <c r="K86" s="305">
        <v>0.05</v>
      </c>
      <c r="L86" s="860">
        <f>N79*K86</f>
        <v>608.3740316477207</v>
      </c>
      <c r="M86" s="861"/>
      <c r="N86" s="51"/>
    </row>
    <row r="87" spans="1:14" ht="15.75" thickBot="1">
      <c r="B87" s="824" t="s">
        <v>953</v>
      </c>
      <c r="C87" s="825"/>
      <c r="D87" s="825"/>
      <c r="E87" s="825"/>
      <c r="F87" s="825"/>
      <c r="G87" s="825"/>
      <c r="H87" s="825"/>
      <c r="I87" s="825"/>
      <c r="J87" s="825"/>
      <c r="K87" s="825"/>
      <c r="L87" s="825"/>
      <c r="M87" s="826"/>
      <c r="N87" s="52">
        <f>L84+L85+L86</f>
        <v>3650.244189886324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52">
        <f>N79+N87</f>
        <v>15817.724822840737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579.66808403601988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71317.4668579563</v>
      </c>
      <c r="N48" s="272">
        <f>K48*M48</f>
        <v>14263.493371591261</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2856.8489084434896</v>
      </c>
      <c r="N49" s="272">
        <f>K49*M49</f>
        <v>2999.691353865664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17263.184725456926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11593.361680720398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29436.214490213344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5887.2428980426694</v>
      </c>
      <c r="M84" s="859"/>
      <c r="N84" s="51"/>
    </row>
    <row r="85" spans="1:14">
      <c r="B85" s="89" t="s">
        <v>973</v>
      </c>
      <c r="C85" s="90"/>
      <c r="D85" s="90"/>
      <c r="E85" s="90"/>
      <c r="F85" s="90"/>
      <c r="G85" s="90"/>
      <c r="H85" s="90"/>
      <c r="I85" s="87"/>
      <c r="J85" s="88"/>
      <c r="K85" s="304">
        <v>0.05</v>
      </c>
      <c r="L85" s="858">
        <f>N79*K85</f>
        <v>1471.8107245106673</v>
      </c>
      <c r="M85" s="859"/>
      <c r="N85" s="51"/>
    </row>
    <row r="86" spans="1:14" ht="15.75" thickBot="1">
      <c r="B86" s="91" t="s">
        <v>974</v>
      </c>
      <c r="C86" s="92"/>
      <c r="D86" s="92"/>
      <c r="E86" s="92"/>
      <c r="F86" s="92"/>
      <c r="G86" s="92"/>
      <c r="H86" s="92"/>
      <c r="I86" s="93"/>
      <c r="J86" s="94"/>
      <c r="K86" s="305">
        <v>0.05</v>
      </c>
      <c r="L86" s="860">
        <f>N79*K86</f>
        <v>1471.8107245106673</v>
      </c>
      <c r="M86" s="861"/>
      <c r="N86" s="51"/>
    </row>
    <row r="87" spans="1:14" ht="15.75" thickBot="1">
      <c r="B87" s="824" t="s">
        <v>953</v>
      </c>
      <c r="C87" s="825"/>
      <c r="D87" s="825"/>
      <c r="E87" s="825"/>
      <c r="F87" s="825"/>
      <c r="G87" s="825"/>
      <c r="H87" s="825"/>
      <c r="I87" s="825"/>
      <c r="J87" s="825"/>
      <c r="K87" s="825"/>
      <c r="L87" s="825"/>
      <c r="M87" s="826"/>
      <c r="N87" s="52">
        <f>L84+L85+L86</f>
        <v>8830.8643470640036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38267.078837277346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53499.17525888337</v>
      </c>
      <c r="L36" s="270"/>
      <c r="M36" s="336">
        <v>1500</v>
      </c>
      <c r="N36" s="272">
        <f>K36/M36</f>
        <v>35.666116839255579</v>
      </c>
    </row>
    <row r="37" spans="1:14">
      <c r="A37" s="113" t="s">
        <v>361</v>
      </c>
      <c r="B37" s="837" t="str">
        <f>VLOOKUP(A37,EQUIPOS!A7:D154,3,FALSE)</f>
        <v>Vehículo delineador</v>
      </c>
      <c r="C37" s="838"/>
      <c r="D37" s="838"/>
      <c r="E37" s="838"/>
      <c r="F37" s="838"/>
      <c r="G37" s="838"/>
      <c r="H37" s="839"/>
      <c r="I37" s="421"/>
      <c r="J37" s="422"/>
      <c r="K37" s="269">
        <f>VLOOKUP(A37,EQUIPOS!A7:D164,4,FALSE)</f>
        <v>140844.76751828479</v>
      </c>
      <c r="L37" s="335"/>
      <c r="M37" s="336">
        <v>1500</v>
      </c>
      <c r="N37" s="272">
        <f>K37/M37</f>
        <v>93.896511678856527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0.24538144051200664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129.8080099586241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4033.4274973687438</v>
      </c>
      <c r="N48" s="272">
        <f>K48*M48</f>
        <v>185.5376648789622</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92565.800709333605</v>
      </c>
      <c r="N49" s="272">
        <f>K49*M49</f>
        <v>1295.9212099306706</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31149.890893207539</v>
      </c>
      <c r="N50" s="272">
        <f>K50*M50</f>
        <v>13.394453084079242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1494.853327893712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24.538144051200664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1649.1994819035367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329.83989638070739</v>
      </c>
      <c r="M84" s="859"/>
      <c r="N84" s="51"/>
    </row>
    <row r="85" spans="1:14">
      <c r="B85" s="89" t="s">
        <v>973</v>
      </c>
      <c r="C85" s="90"/>
      <c r="D85" s="90"/>
      <c r="E85" s="90"/>
      <c r="F85" s="90"/>
      <c r="G85" s="90"/>
      <c r="H85" s="90"/>
      <c r="I85" s="87"/>
      <c r="J85" s="88"/>
      <c r="K85" s="304">
        <v>0.05</v>
      </c>
      <c r="L85" s="858">
        <f>N79*K85</f>
        <v>82.459974095176847</v>
      </c>
      <c r="M85" s="859"/>
      <c r="N85" s="51"/>
    </row>
    <row r="86" spans="1:14" ht="15.75" thickBot="1">
      <c r="B86" s="91" t="s">
        <v>974</v>
      </c>
      <c r="C86" s="92"/>
      <c r="D86" s="92"/>
      <c r="E86" s="92"/>
      <c r="F86" s="92"/>
      <c r="G86" s="92"/>
      <c r="H86" s="92"/>
      <c r="I86" s="93"/>
      <c r="J86" s="94"/>
      <c r="K86" s="305">
        <v>0.05</v>
      </c>
      <c r="L86" s="860">
        <f>N79*K86</f>
        <v>82.459974095176847</v>
      </c>
      <c r="M86" s="861"/>
      <c r="N86" s="51"/>
    </row>
    <row r="87" spans="1:14" ht="15.75" thickBot="1">
      <c r="B87" s="824" t="s">
        <v>953</v>
      </c>
      <c r="C87" s="825"/>
      <c r="D87" s="825"/>
      <c r="E87" s="825"/>
      <c r="F87" s="825"/>
      <c r="G87" s="825"/>
      <c r="H87" s="825"/>
      <c r="I87" s="825"/>
      <c r="J87" s="825"/>
      <c r="K87" s="825"/>
      <c r="L87" s="825"/>
      <c r="M87" s="826"/>
      <c r="N87" s="52">
        <f>L84+L85+L86</f>
        <v>494.75984457106108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2143.9593264745977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53499.17525888337</v>
      </c>
      <c r="L36" s="270"/>
      <c r="M36" s="336">
        <v>1200</v>
      </c>
      <c r="N36" s="272">
        <f>K36/M36</f>
        <v>44.582646049069474</v>
      </c>
    </row>
    <row r="37" spans="1:14">
      <c r="A37" s="113" t="s">
        <v>201</v>
      </c>
      <c r="B37" s="837" t="str">
        <f>VLOOKUP(A37,EQUIPOS!A7:D154,3,FALSE)</f>
        <v>Equipo autopropulsado para pintura termoplástica</v>
      </c>
      <c r="C37" s="838"/>
      <c r="D37" s="838"/>
      <c r="E37" s="838"/>
      <c r="F37" s="838"/>
      <c r="G37" s="838"/>
      <c r="H37" s="839"/>
      <c r="I37" s="421"/>
      <c r="J37" s="422"/>
      <c r="K37" s="269">
        <f>VLOOKUP(A37,EQUIPOS!A7:D164,4,FALSE)</f>
        <v>85583.11277253415</v>
      </c>
      <c r="L37" s="335"/>
      <c r="M37" s="336">
        <v>1200</v>
      </c>
      <c r="N37" s="272">
        <f>K37/M37</f>
        <v>71.319260643778463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0.43712366522334167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116.33903035807128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4033.4274973687438</v>
      </c>
      <c r="N48" s="272">
        <f>K48*M48</f>
        <v>435.61016971582433</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4828.697636000883</v>
      </c>
      <c r="N49" s="272">
        <f>K49*M49</f>
        <v>376.6384156080689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812.24858532389317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43.712366522334165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972.29998220429866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194.45999644085975</v>
      </c>
      <c r="M84" s="859"/>
      <c r="N84" s="51"/>
    </row>
    <row r="85" spans="1:14">
      <c r="B85" s="89" t="s">
        <v>973</v>
      </c>
      <c r="C85" s="90"/>
      <c r="D85" s="90"/>
      <c r="E85" s="90"/>
      <c r="F85" s="90"/>
      <c r="G85" s="90"/>
      <c r="H85" s="90"/>
      <c r="I85" s="87"/>
      <c r="J85" s="88"/>
      <c r="K85" s="304">
        <v>0.05</v>
      </c>
      <c r="L85" s="858">
        <f>N79*K85</f>
        <v>48.614999110214939</v>
      </c>
      <c r="M85" s="859"/>
      <c r="N85" s="51"/>
    </row>
    <row r="86" spans="1:14" ht="15.75" thickBot="1">
      <c r="B86" s="91" t="s">
        <v>974</v>
      </c>
      <c r="C86" s="92"/>
      <c r="D86" s="92"/>
      <c r="E86" s="92"/>
      <c r="F86" s="92"/>
      <c r="G86" s="92"/>
      <c r="H86" s="92"/>
      <c r="I86" s="93"/>
      <c r="J86" s="94"/>
      <c r="K86" s="305">
        <v>0.05</v>
      </c>
      <c r="L86" s="860">
        <f>N79*K86</f>
        <v>48.614999110214939</v>
      </c>
      <c r="M86" s="861"/>
      <c r="N86" s="51"/>
    </row>
    <row r="87" spans="1:14" ht="15.75" thickBot="1">
      <c r="B87" s="824" t="s">
        <v>953</v>
      </c>
      <c r="C87" s="825"/>
      <c r="D87" s="825"/>
      <c r="E87" s="825"/>
      <c r="F87" s="825"/>
      <c r="G87" s="825"/>
      <c r="H87" s="825"/>
      <c r="I87" s="825"/>
      <c r="J87" s="825"/>
      <c r="K87" s="825"/>
      <c r="L87" s="825"/>
      <c r="M87" s="826"/>
      <c r="N87" s="52">
        <f>L84+L85+L86</f>
        <v>291.68999466128963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1263.9899768655882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199</v>
      </c>
      <c r="B36" s="837" t="str">
        <f>VLOOKUP(A36,EQUIPOS!A6:D154,3,FALSE)</f>
        <v xml:space="preserve">Equipo de pintura (Compresor), Presión máxima de trabajo 3300 psi.
</v>
      </c>
      <c r="C36" s="838"/>
      <c r="D36" s="838"/>
      <c r="E36" s="838"/>
      <c r="F36" s="838"/>
      <c r="G36" s="838"/>
      <c r="H36" s="839"/>
      <c r="I36" s="267"/>
      <c r="J36" s="268"/>
      <c r="K36" s="269">
        <f>VLOOKUP(A36,EQUIPOS!A6:D163,4,FALSE)</f>
        <v>16411.390946574164</v>
      </c>
      <c r="L36" s="270"/>
      <c r="M36" s="336">
        <v>6.1</v>
      </c>
      <c r="N36" s="272">
        <f>K36/M36</f>
        <v>2690.3919584547812</v>
      </c>
    </row>
    <row r="37" spans="1:14">
      <c r="A37" s="113" t="s">
        <v>138</v>
      </c>
      <c r="B37" s="837" t="str">
        <f>VLOOKUP(A37,EQUIPOS!A7:D154,3,FALSE)</f>
        <v>Camioneta D-300</v>
      </c>
      <c r="C37" s="838"/>
      <c r="D37" s="838"/>
      <c r="E37" s="838"/>
      <c r="F37" s="838"/>
      <c r="G37" s="838"/>
      <c r="H37" s="839"/>
      <c r="I37" s="421"/>
      <c r="J37" s="422"/>
      <c r="K37" s="269">
        <f>VLOOKUP(A37,EQUIPOS!A7:D164,4,FALSE)</f>
        <v>53499.17525888337</v>
      </c>
      <c r="L37" s="335"/>
      <c r="M37" s="336">
        <v>6.1</v>
      </c>
      <c r="N37" s="272">
        <f>K37/M37</f>
        <v>8770.356599816947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85.991540699673777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11546.740098971401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4033.4274973687438</v>
      </c>
      <c r="N48" s="272">
        <f>K48*M48</f>
        <v>1540.7693039948601</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31149.890893207539</v>
      </c>
      <c r="N49" s="272">
        <f>K49*M49</f>
        <v>1557.494544660377</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92565.800709333605</v>
      </c>
      <c r="N50" s="272">
        <f>K50*M50</f>
        <v>11107.896085120032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14206.159933775269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8599.1540699673769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34352.05410271405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6870.4108205428101</v>
      </c>
      <c r="M84" s="859"/>
      <c r="N84" s="51"/>
    </row>
    <row r="85" spans="1:14">
      <c r="B85" s="89" t="s">
        <v>973</v>
      </c>
      <c r="C85" s="90"/>
      <c r="D85" s="90"/>
      <c r="E85" s="90"/>
      <c r="F85" s="90"/>
      <c r="G85" s="90"/>
      <c r="H85" s="90"/>
      <c r="I85" s="87"/>
      <c r="J85" s="88"/>
      <c r="K85" s="304">
        <v>0.05</v>
      </c>
      <c r="L85" s="858">
        <f>N79*K85</f>
        <v>1717.6027051357025</v>
      </c>
      <c r="M85" s="859"/>
      <c r="N85" s="51"/>
    </row>
    <row r="86" spans="1:14" ht="15.75" thickBot="1">
      <c r="B86" s="91" t="s">
        <v>974</v>
      </c>
      <c r="C86" s="92"/>
      <c r="D86" s="92"/>
      <c r="E86" s="92"/>
      <c r="F86" s="92"/>
      <c r="G86" s="92"/>
      <c r="H86" s="92"/>
      <c r="I86" s="93"/>
      <c r="J86" s="94"/>
      <c r="K86" s="305">
        <v>0.05</v>
      </c>
      <c r="L86" s="860">
        <f>N79*K86</f>
        <v>1717.6027051357025</v>
      </c>
      <c r="M86" s="861"/>
      <c r="N86" s="51"/>
    </row>
    <row r="87" spans="1:14" ht="15.75" thickBot="1">
      <c r="B87" s="824" t="s">
        <v>953</v>
      </c>
      <c r="C87" s="825"/>
      <c r="D87" s="825"/>
      <c r="E87" s="825"/>
      <c r="F87" s="825"/>
      <c r="G87" s="825"/>
      <c r="H87" s="825"/>
      <c r="I87" s="825"/>
      <c r="J87" s="825"/>
      <c r="K87" s="825"/>
      <c r="L87" s="825"/>
      <c r="M87" s="826"/>
      <c r="N87" s="52">
        <f>L84+L85+L86</f>
        <v>10305.616230814216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44657.670333528265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53499.17525888337</v>
      </c>
      <c r="L36" s="270"/>
      <c r="M36" s="336">
        <v>6</v>
      </c>
      <c r="N36" s="272">
        <f>K36/M36</f>
        <v>8916.5292098138943</v>
      </c>
    </row>
    <row r="37" spans="1:14">
      <c r="A37" s="113" t="s">
        <v>1711</v>
      </c>
      <c r="B37" s="837" t="str">
        <f>VLOOKUP(A37,EQUIPOS!A7:D154,3,FALSE)</f>
        <v>Caldera para pintura termoplástica</v>
      </c>
      <c r="C37" s="838"/>
      <c r="D37" s="838"/>
      <c r="E37" s="838"/>
      <c r="F37" s="838"/>
      <c r="G37" s="838"/>
      <c r="H37" s="839"/>
      <c r="I37" s="421"/>
      <c r="J37" s="422"/>
      <c r="K37" s="269">
        <f>VLOOKUP(A37,EQUIPOS!A7:D164,4,FALSE)</f>
        <v>46100.777595282219</v>
      </c>
      <c r="L37" s="335"/>
      <c r="M37" s="336">
        <v>6</v>
      </c>
      <c r="N37" s="272">
        <f>K37/M37</f>
        <v>7683.4629325470369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100.46441950300166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16700.456561863932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4033.4274973687438</v>
      </c>
      <c r="N48" s="272">
        <f>K48*M48</f>
        <v>3630.0847476318695</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4828.697636000883</v>
      </c>
      <c r="N49" s="272">
        <f>K49*M49</f>
        <v>3138.6534634005739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6768.7382110324434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10046.441950300166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33515.636723196541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6703.1273446393088</v>
      </c>
      <c r="M84" s="859"/>
      <c r="N84" s="51"/>
    </row>
    <row r="85" spans="1:14">
      <c r="B85" s="89" t="s">
        <v>973</v>
      </c>
      <c r="C85" s="90"/>
      <c r="D85" s="90"/>
      <c r="E85" s="90"/>
      <c r="F85" s="90"/>
      <c r="G85" s="90"/>
      <c r="H85" s="90"/>
      <c r="I85" s="87"/>
      <c r="J85" s="88"/>
      <c r="K85" s="304">
        <v>0.05</v>
      </c>
      <c r="L85" s="858">
        <f>N79*K85</f>
        <v>1675.7818361598272</v>
      </c>
      <c r="M85" s="859"/>
      <c r="N85" s="51"/>
    </row>
    <row r="86" spans="1:14" ht="15.75" thickBot="1">
      <c r="B86" s="91" t="s">
        <v>974</v>
      </c>
      <c r="C86" s="92"/>
      <c r="D86" s="92"/>
      <c r="E86" s="92"/>
      <c r="F86" s="92"/>
      <c r="G86" s="92"/>
      <c r="H86" s="92"/>
      <c r="I86" s="93"/>
      <c r="J86" s="94"/>
      <c r="K86" s="305">
        <v>0.05</v>
      </c>
      <c r="L86" s="860">
        <f>N79*K86</f>
        <v>1675.7818361598272</v>
      </c>
      <c r="M86" s="861"/>
      <c r="N86" s="51"/>
    </row>
    <row r="87" spans="1:14" ht="15.75" thickBot="1">
      <c r="B87" s="824" t="s">
        <v>953</v>
      </c>
      <c r="C87" s="825"/>
      <c r="D87" s="825"/>
      <c r="E87" s="825"/>
      <c r="F87" s="825"/>
      <c r="G87" s="825"/>
      <c r="H87" s="825"/>
      <c r="I87" s="825"/>
      <c r="J87" s="825"/>
      <c r="K87" s="825"/>
      <c r="L87" s="825"/>
      <c r="M87" s="826"/>
      <c r="N87" s="52">
        <f>L84+L85+L86</f>
        <v>10054.691016958963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43570.327740155502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53499.17525888337</v>
      </c>
      <c r="L36" s="270"/>
      <c r="M36" s="336">
        <v>250</v>
      </c>
      <c r="N36" s="272">
        <f>K36/M36</f>
        <v>213.99670103553348</v>
      </c>
    </row>
    <row r="37" spans="1:14">
      <c r="A37" s="113" t="s">
        <v>251</v>
      </c>
      <c r="B37" s="837" t="str">
        <f>VLOOKUP(A37,EQUIPOS!A7:D154,3,FALSE)</f>
        <v>Maquina térmica pegatachas</v>
      </c>
      <c r="C37" s="838"/>
      <c r="D37" s="838"/>
      <c r="E37" s="838"/>
      <c r="F37" s="838"/>
      <c r="G37" s="838"/>
      <c r="H37" s="839"/>
      <c r="I37" s="421"/>
      <c r="J37" s="422"/>
      <c r="K37" s="269">
        <f>VLOOKUP(A37,EQUIPOS!A7:D164,4,FALSE)</f>
        <v>18624.743770604306</v>
      </c>
      <c r="L37" s="335"/>
      <c r="M37" s="336">
        <v>250</v>
      </c>
      <c r="N37" s="272">
        <f>K37/M37</f>
        <v>74.498975082417218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1.15933616807204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289.65501228602272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4828.697636000883</v>
      </c>
      <c r="N48" s="272">
        <f>K48*M48</f>
        <v>386.29581088007063</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4851.528357684103</v>
      </c>
      <c r="N49" s="272">
        <f>K49*M49</f>
        <v>4851.528357684103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5237.8241685641733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115.93361680720399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5643.4127976574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1128.6825595314801</v>
      </c>
      <c r="M84" s="859"/>
      <c r="N84" s="51"/>
    </row>
    <row r="85" spans="1:14">
      <c r="B85" s="89" t="s">
        <v>973</v>
      </c>
      <c r="C85" s="90"/>
      <c r="D85" s="90"/>
      <c r="E85" s="90"/>
      <c r="F85" s="90"/>
      <c r="G85" s="90"/>
      <c r="H85" s="90"/>
      <c r="I85" s="87"/>
      <c r="J85" s="88"/>
      <c r="K85" s="304">
        <v>0.05</v>
      </c>
      <c r="L85" s="858">
        <f>N79*K85</f>
        <v>282.17063988287003</v>
      </c>
      <c r="M85" s="859"/>
      <c r="N85" s="51"/>
    </row>
    <row r="86" spans="1:14" ht="15.75" thickBot="1">
      <c r="B86" s="91" t="s">
        <v>974</v>
      </c>
      <c r="C86" s="92"/>
      <c r="D86" s="92"/>
      <c r="E86" s="92"/>
      <c r="F86" s="92"/>
      <c r="G86" s="92"/>
      <c r="H86" s="92"/>
      <c r="I86" s="93"/>
      <c r="J86" s="94"/>
      <c r="K86" s="305">
        <v>0.05</v>
      </c>
      <c r="L86" s="860">
        <f>N79*K86</f>
        <v>282.17063988287003</v>
      </c>
      <c r="M86" s="861"/>
      <c r="N86" s="51"/>
    </row>
    <row r="87" spans="1:14" ht="15.75" thickBot="1">
      <c r="B87" s="824" t="s">
        <v>953</v>
      </c>
      <c r="C87" s="825"/>
      <c r="D87" s="825"/>
      <c r="E87" s="825"/>
      <c r="F87" s="825"/>
      <c r="G87" s="825"/>
      <c r="H87" s="825"/>
      <c r="I87" s="825"/>
      <c r="J87" s="825"/>
      <c r="K87" s="825"/>
      <c r="L87" s="825"/>
      <c r="M87" s="826"/>
      <c r="N87" s="52">
        <f>L84+L85+L86</f>
        <v>1693.0238392972203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7336.4366369546206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53499.17525888337</v>
      </c>
      <c r="L36" s="270"/>
      <c r="M36" s="336">
        <v>3.75</v>
      </c>
      <c r="N36" s="272">
        <f>K36/M36</f>
        <v>14266.446735702231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98.152576204802642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14364.599311907034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83237.006136737051</v>
      </c>
      <c r="N48" s="272">
        <f>K48*M48</f>
        <v>83237.006136737051</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211184.1755697786</v>
      </c>
      <c r="N49" s="272">
        <f>K49*M49</f>
        <v>211184.1755697786</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407134.55209642916</v>
      </c>
      <c r="N50" s="272">
        <f>K50*M50</f>
        <v>12214.036562892874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306635.21826940856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9815.2576204802644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330815.07520179584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66163.015040359169</v>
      </c>
      <c r="M84" s="859"/>
      <c r="N84" s="51"/>
    </row>
    <row r="85" spans="1:14">
      <c r="B85" s="89" t="s">
        <v>973</v>
      </c>
      <c r="C85" s="90"/>
      <c r="D85" s="90"/>
      <c r="E85" s="90"/>
      <c r="F85" s="90"/>
      <c r="G85" s="90"/>
      <c r="H85" s="90"/>
      <c r="I85" s="87"/>
      <c r="J85" s="88"/>
      <c r="K85" s="304">
        <v>0.05</v>
      </c>
      <c r="L85" s="858">
        <f>N79*K85</f>
        <v>16540.753760089792</v>
      </c>
      <c r="M85" s="859"/>
      <c r="N85" s="51"/>
    </row>
    <row r="86" spans="1:14" ht="15.75" thickBot="1">
      <c r="B86" s="91" t="s">
        <v>974</v>
      </c>
      <c r="C86" s="92"/>
      <c r="D86" s="92"/>
      <c r="E86" s="92"/>
      <c r="F86" s="92"/>
      <c r="G86" s="92"/>
      <c r="H86" s="92"/>
      <c r="I86" s="93"/>
      <c r="J86" s="94"/>
      <c r="K86" s="305">
        <v>0.05</v>
      </c>
      <c r="L86" s="860">
        <f>N79*K86</f>
        <v>16540.753760089792</v>
      </c>
      <c r="M86" s="861"/>
      <c r="N86" s="51"/>
    </row>
    <row r="87" spans="1:14" ht="15.75" thickBot="1">
      <c r="B87" s="824" t="s">
        <v>953</v>
      </c>
      <c r="C87" s="825"/>
      <c r="D87" s="825"/>
      <c r="E87" s="825"/>
      <c r="F87" s="825"/>
      <c r="G87" s="825"/>
      <c r="H87" s="825"/>
      <c r="I87" s="825"/>
      <c r="J87" s="825"/>
      <c r="K87" s="825"/>
      <c r="L87" s="825"/>
      <c r="M87" s="826"/>
      <c r="N87" s="52">
        <f>L84+L85+L86</f>
        <v>99244.522560538753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430059.59776233463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8.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53499.17525888337</v>
      </c>
      <c r="L36" s="270"/>
      <c r="M36" s="336">
        <v>3.75</v>
      </c>
      <c r="N36" s="272">
        <f>K36/M36</f>
        <v>14266.446735702231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98.152576204802642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14364.599311907034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83237.006136737051</v>
      </c>
      <c r="N48" s="272">
        <f>K48*M48</f>
        <v>83237.006136737051</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285384.02104024135</v>
      </c>
      <c r="N49" s="272">
        <f>K49*M49</f>
        <v>285384.02104024135</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407134.55209642916</v>
      </c>
      <c r="N50" s="272">
        <f>K50*M50</f>
        <v>12214.036562892874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380835.06373987132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9815.2576204802644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405014.9206722586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81002.984134451719</v>
      </c>
      <c r="M84" s="859"/>
      <c r="N84" s="51"/>
    </row>
    <row r="85" spans="1:14">
      <c r="B85" s="89" t="s">
        <v>973</v>
      </c>
      <c r="C85" s="90"/>
      <c r="D85" s="90"/>
      <c r="E85" s="90"/>
      <c r="F85" s="90"/>
      <c r="G85" s="90"/>
      <c r="H85" s="90"/>
      <c r="I85" s="87"/>
      <c r="J85" s="88"/>
      <c r="K85" s="304">
        <v>0.05</v>
      </c>
      <c r="L85" s="858">
        <f>N79*K85</f>
        <v>20250.74603361293</v>
      </c>
      <c r="M85" s="859"/>
      <c r="N85" s="51"/>
    </row>
    <row r="86" spans="1:14" ht="15.75" thickBot="1">
      <c r="B86" s="91" t="s">
        <v>974</v>
      </c>
      <c r="C86" s="92"/>
      <c r="D86" s="92"/>
      <c r="E86" s="92"/>
      <c r="F86" s="92"/>
      <c r="G86" s="92"/>
      <c r="H86" s="92"/>
      <c r="I86" s="93"/>
      <c r="J86" s="94"/>
      <c r="K86" s="305">
        <v>0.05</v>
      </c>
      <c r="L86" s="860">
        <f>N79*K86</f>
        <v>20250.74603361293</v>
      </c>
      <c r="M86" s="861"/>
      <c r="N86" s="51"/>
    </row>
    <row r="87" spans="1:14" ht="15.75" thickBot="1">
      <c r="B87" s="824" t="s">
        <v>953</v>
      </c>
      <c r="C87" s="825"/>
      <c r="D87" s="825"/>
      <c r="E87" s="825"/>
      <c r="F87" s="825"/>
      <c r="G87" s="825"/>
      <c r="H87" s="825"/>
      <c r="I87" s="825"/>
      <c r="J87" s="825"/>
      <c r="K87" s="825"/>
      <c r="L87" s="825"/>
      <c r="M87" s="826"/>
      <c r="N87" s="52">
        <f>L84+L85+L86</f>
        <v>121504.47620167758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526519.39687393617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53499.17525888337</v>
      </c>
      <c r="L36" s="270"/>
      <c r="M36" s="336">
        <v>3</v>
      </c>
      <c r="N36" s="272">
        <f>K36/M36</f>
        <v>17833.058419627789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52.158745833333334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17885.217165461123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125568.96925770618</v>
      </c>
      <c r="N48" s="272">
        <f>K48*M48</f>
        <v>125568.96925770618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407134.55209642916</v>
      </c>
      <c r="N49" s="272">
        <f>K49*M49</f>
        <v>24428.073125785748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149997.04238349193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5215.8745833333332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173098.13413228639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34619.626826457279</v>
      </c>
      <c r="M84" s="859"/>
      <c r="N84" s="51"/>
    </row>
    <row r="85" spans="1:14">
      <c r="B85" s="89" t="s">
        <v>973</v>
      </c>
      <c r="C85" s="90"/>
      <c r="D85" s="90"/>
      <c r="E85" s="90"/>
      <c r="F85" s="90"/>
      <c r="G85" s="90"/>
      <c r="H85" s="90"/>
      <c r="I85" s="87"/>
      <c r="J85" s="88"/>
      <c r="K85" s="304">
        <v>0.05</v>
      </c>
      <c r="L85" s="858">
        <f>N79*K85</f>
        <v>8654.9067066143198</v>
      </c>
      <c r="M85" s="859"/>
      <c r="N85" s="51"/>
    </row>
    <row r="86" spans="1:14" ht="15.75" thickBot="1">
      <c r="B86" s="91" t="s">
        <v>974</v>
      </c>
      <c r="C86" s="92"/>
      <c r="D86" s="92"/>
      <c r="E86" s="92"/>
      <c r="F86" s="92"/>
      <c r="G86" s="92"/>
      <c r="H86" s="92"/>
      <c r="I86" s="93"/>
      <c r="J86" s="94"/>
      <c r="K86" s="305">
        <v>0.05</v>
      </c>
      <c r="L86" s="860">
        <f>N79*K86</f>
        <v>8654.9067066143198</v>
      </c>
      <c r="M86" s="861"/>
      <c r="N86" s="51"/>
    </row>
    <row r="87" spans="1:14" ht="15.75" thickBot="1">
      <c r="B87" s="824" t="s">
        <v>953</v>
      </c>
      <c r="C87" s="825"/>
      <c r="D87" s="825"/>
      <c r="E87" s="825"/>
      <c r="F87" s="825"/>
      <c r="G87" s="825"/>
      <c r="H87" s="825"/>
      <c r="I87" s="825"/>
      <c r="J87" s="825"/>
      <c r="K87" s="825"/>
      <c r="L87" s="825"/>
      <c r="M87" s="826"/>
      <c r="N87" s="52">
        <f>L84+L85+L86</f>
        <v>51929.440239685915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225027.5743719723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135</v>
      </c>
      <c r="B36" s="837" t="str">
        <f>VLOOKUP(A36,EQUIPOS!A6:D154,3,FALSE)</f>
        <v>Camión 350</v>
      </c>
      <c r="C36" s="838"/>
      <c r="D36" s="838"/>
      <c r="E36" s="838"/>
      <c r="F36" s="838"/>
      <c r="G36" s="838"/>
      <c r="H36" s="839"/>
      <c r="I36" s="267"/>
      <c r="J36" s="268"/>
      <c r="K36" s="269">
        <f>VLOOKUP(A36,EQUIPOS!A6:D163,4,FALSE)</f>
        <v>58958.274775095961</v>
      </c>
      <c r="L36" s="270"/>
      <c r="M36" s="336">
        <v>6.25</v>
      </c>
      <c r="N36" s="272">
        <f>K36/M36</f>
        <v>9433.3239640153533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357.04822361440802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9790.3721876297604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148399.69094092547</v>
      </c>
      <c r="N48" s="272">
        <f>K48*M48</f>
        <v>37099.922735231368</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394400.71707761352</v>
      </c>
      <c r="N49" s="272">
        <f>K49*M49</f>
        <v>95496.541665281722</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132596.4644005131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7140.9644722881594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149527.801060431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29905.560212086202</v>
      </c>
      <c r="M84" s="859"/>
      <c r="N84" s="51"/>
    </row>
    <row r="85" spans="1:14">
      <c r="B85" s="89" t="s">
        <v>973</v>
      </c>
      <c r="C85" s="90"/>
      <c r="D85" s="90"/>
      <c r="E85" s="90"/>
      <c r="F85" s="90"/>
      <c r="G85" s="90"/>
      <c r="H85" s="90"/>
      <c r="I85" s="87"/>
      <c r="J85" s="88"/>
      <c r="K85" s="304">
        <v>0.05</v>
      </c>
      <c r="L85" s="858">
        <f>N79*K85</f>
        <v>7476.3900530215506</v>
      </c>
      <c r="M85" s="859"/>
      <c r="N85" s="51"/>
    </row>
    <row r="86" spans="1:14" ht="15.75" thickBot="1">
      <c r="B86" s="91" t="s">
        <v>974</v>
      </c>
      <c r="C86" s="92"/>
      <c r="D86" s="92"/>
      <c r="E86" s="92"/>
      <c r="F86" s="92"/>
      <c r="G86" s="92"/>
      <c r="H86" s="92"/>
      <c r="I86" s="93"/>
      <c r="J86" s="94"/>
      <c r="K86" s="305">
        <v>0.05</v>
      </c>
      <c r="L86" s="860">
        <f>N79*K86</f>
        <v>7476.3900530215506</v>
      </c>
      <c r="M86" s="861"/>
      <c r="N86" s="51"/>
    </row>
    <row r="87" spans="1:14" ht="15.75" thickBot="1">
      <c r="B87" s="824" t="s">
        <v>953</v>
      </c>
      <c r="C87" s="825"/>
      <c r="D87" s="825"/>
      <c r="E87" s="825"/>
      <c r="F87" s="825"/>
      <c r="G87" s="825"/>
      <c r="H87" s="825"/>
      <c r="I87" s="825"/>
      <c r="J87" s="825"/>
      <c r="K87" s="825"/>
      <c r="L87" s="825"/>
      <c r="M87" s="826"/>
      <c r="N87" s="52">
        <f>L84+L85+L86</f>
        <v>44858.340318129296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194386.14137856028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41.726996666666665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74496.644852344602</v>
      </c>
      <c r="N48" s="272">
        <f>K48*M48</f>
        <v>74496.644852344602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74496.644852344602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4172.6996666666664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78711.071515677933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15742.214303135588</v>
      </c>
      <c r="M84" s="859"/>
      <c r="N84" s="51"/>
    </row>
    <row r="85" spans="1:14">
      <c r="B85" s="89" t="s">
        <v>973</v>
      </c>
      <c r="C85" s="90"/>
      <c r="D85" s="90"/>
      <c r="E85" s="90"/>
      <c r="F85" s="90"/>
      <c r="G85" s="90"/>
      <c r="H85" s="90"/>
      <c r="I85" s="87"/>
      <c r="J85" s="88"/>
      <c r="K85" s="304">
        <v>0.05</v>
      </c>
      <c r="L85" s="858">
        <f>N79*K85</f>
        <v>3935.553575783897</v>
      </c>
      <c r="M85" s="859"/>
      <c r="N85" s="51"/>
    </row>
    <row r="86" spans="1:14" ht="15.75" thickBot="1">
      <c r="B86" s="91" t="s">
        <v>974</v>
      </c>
      <c r="C86" s="92"/>
      <c r="D86" s="92"/>
      <c r="E86" s="92"/>
      <c r="F86" s="92"/>
      <c r="G86" s="92"/>
      <c r="H86" s="92"/>
      <c r="I86" s="93"/>
      <c r="J86" s="94"/>
      <c r="K86" s="305">
        <v>0.05</v>
      </c>
      <c r="L86" s="860">
        <f>N79*K86</f>
        <v>3935.553575783897</v>
      </c>
      <c r="M86" s="861"/>
      <c r="N86" s="51"/>
    </row>
    <row r="87" spans="1:14" ht="15.75" thickBot="1">
      <c r="B87" s="824" t="s">
        <v>953</v>
      </c>
      <c r="C87" s="825"/>
      <c r="D87" s="825"/>
      <c r="E87" s="825"/>
      <c r="F87" s="825"/>
      <c r="G87" s="825"/>
      <c r="H87" s="825"/>
      <c r="I87" s="825"/>
      <c r="J87" s="825"/>
      <c r="K87" s="825"/>
      <c r="L87" s="825"/>
      <c r="M87" s="826"/>
      <c r="N87" s="52">
        <f>L84+L85+L86</f>
        <v>23613.321454703379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102324.3929703813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43.165858620689654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74526.493263743207</v>
      </c>
      <c r="N48" s="272">
        <f>K48*M48</f>
        <v>74526.493263743207</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74526.493263743207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4316.5858620689651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78886.244984432866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15777.248996886574</v>
      </c>
      <c r="M84" s="859"/>
      <c r="N84" s="51"/>
    </row>
    <row r="85" spans="1:14">
      <c r="B85" s="89" t="s">
        <v>973</v>
      </c>
      <c r="C85" s="90"/>
      <c r="D85" s="90"/>
      <c r="E85" s="90"/>
      <c r="F85" s="90"/>
      <c r="G85" s="90"/>
      <c r="H85" s="90"/>
      <c r="I85" s="87"/>
      <c r="J85" s="88"/>
      <c r="K85" s="304">
        <v>0.05</v>
      </c>
      <c r="L85" s="858">
        <f>N79*K85</f>
        <v>3944.3122492216435</v>
      </c>
      <c r="M85" s="859"/>
      <c r="N85" s="51"/>
    </row>
    <row r="86" spans="1:14" ht="15.75" thickBot="1">
      <c r="B86" s="91" t="s">
        <v>974</v>
      </c>
      <c r="C86" s="92"/>
      <c r="D86" s="92"/>
      <c r="E86" s="92"/>
      <c r="F86" s="92"/>
      <c r="G86" s="92"/>
      <c r="H86" s="92"/>
      <c r="I86" s="93"/>
      <c r="J86" s="94"/>
      <c r="K86" s="305">
        <v>0.05</v>
      </c>
      <c r="L86" s="860">
        <f>N79*K86</f>
        <v>3944.3122492216435</v>
      </c>
      <c r="M86" s="861"/>
      <c r="N86" s="51"/>
    </row>
    <row r="87" spans="1:14" ht="15.75" thickBot="1">
      <c r="B87" s="824" t="s">
        <v>953</v>
      </c>
      <c r="C87" s="825"/>
      <c r="D87" s="825"/>
      <c r="E87" s="825"/>
      <c r="F87" s="825"/>
      <c r="G87" s="825"/>
      <c r="H87" s="825"/>
      <c r="I87" s="825"/>
      <c r="J87" s="825"/>
      <c r="K87" s="825"/>
      <c r="L87" s="825"/>
      <c r="M87" s="826"/>
      <c r="N87" s="52">
        <f>L84+L85+L86</f>
        <v>23665.873495329859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102552.11847976272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43.165858620689654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40600.633393324999</v>
      </c>
      <c r="N48" s="272">
        <f>K48*M48</f>
        <v>40600.633393324999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40600.633393324999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4316.5858620689651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44960.385114014658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8992.0770228029323</v>
      </c>
      <c r="M84" s="859"/>
      <c r="N84" s="51"/>
    </row>
    <row r="85" spans="1:14">
      <c r="B85" s="89" t="s">
        <v>973</v>
      </c>
      <c r="C85" s="90"/>
      <c r="D85" s="90"/>
      <c r="E85" s="90"/>
      <c r="F85" s="90"/>
      <c r="G85" s="90"/>
      <c r="H85" s="90"/>
      <c r="I85" s="87"/>
      <c r="J85" s="88"/>
      <c r="K85" s="304">
        <v>0.05</v>
      </c>
      <c r="L85" s="858">
        <f>N79*K85</f>
        <v>2248.0192557007331</v>
      </c>
      <c r="M85" s="859"/>
      <c r="N85" s="51"/>
    </row>
    <row r="86" spans="1:14" ht="15.75" thickBot="1">
      <c r="B86" s="91" t="s">
        <v>974</v>
      </c>
      <c r="C86" s="92"/>
      <c r="D86" s="92"/>
      <c r="E86" s="92"/>
      <c r="F86" s="92"/>
      <c r="G86" s="92"/>
      <c r="H86" s="92"/>
      <c r="I86" s="93"/>
      <c r="J86" s="94"/>
      <c r="K86" s="305">
        <v>0.05</v>
      </c>
      <c r="L86" s="860">
        <f>N79*K86</f>
        <v>2248.0192557007331</v>
      </c>
      <c r="M86" s="861"/>
      <c r="N86" s="51"/>
    </row>
    <row r="87" spans="1:14" ht="15.75" thickBot="1">
      <c r="B87" s="824" t="s">
        <v>953</v>
      </c>
      <c r="C87" s="825"/>
      <c r="D87" s="825"/>
      <c r="E87" s="825"/>
      <c r="F87" s="825"/>
      <c r="G87" s="825"/>
      <c r="H87" s="825"/>
      <c r="I87" s="825"/>
      <c r="J87" s="825"/>
      <c r="K87" s="825"/>
      <c r="L87" s="825"/>
      <c r="M87" s="826"/>
      <c r="N87" s="52">
        <f>L84+L85+L86</f>
        <v>13488.115534204397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58448.500648219051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7753.7052454071654</v>
      </c>
      <c r="L36" s="270"/>
      <c r="M36" s="336">
        <v>1.25</v>
      </c>
      <c r="N36" s="272">
        <f>K36/M36</f>
        <v>6202.9641963257327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N77*M41</f>
        <v>588.91545722881597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6791.8796535545489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3607.2540259486505</v>
      </c>
      <c r="N48" s="272">
        <f>K48*M48</f>
        <v>34629.638649107044</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389053.76205940353</v>
      </c>
      <c r="N49" s="272">
        <f>K49*M49</f>
        <v>46686.45144712842</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7655.1409803834331</v>
      </c>
      <c r="N50" s="272">
        <f>K50*M50</f>
        <v>3827.5704901917165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85143.660586427184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29445.772861440797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121381.31310142254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24276.262620284509</v>
      </c>
      <c r="M84" s="859"/>
      <c r="N84" s="51"/>
    </row>
    <row r="85" spans="1:14">
      <c r="B85" s="89" t="s">
        <v>973</v>
      </c>
      <c r="C85" s="90"/>
      <c r="D85" s="90"/>
      <c r="E85" s="90"/>
      <c r="F85" s="90"/>
      <c r="G85" s="90"/>
      <c r="H85" s="90"/>
      <c r="I85" s="87"/>
      <c r="J85" s="88"/>
      <c r="K85" s="304">
        <v>0.05</v>
      </c>
      <c r="L85" s="858">
        <f>N79*K85</f>
        <v>6069.0656550711274</v>
      </c>
      <c r="M85" s="859"/>
      <c r="N85" s="51"/>
    </row>
    <row r="86" spans="1:14" ht="15.75" thickBot="1">
      <c r="B86" s="91" t="s">
        <v>974</v>
      </c>
      <c r="C86" s="92"/>
      <c r="D86" s="92"/>
      <c r="E86" s="92"/>
      <c r="F86" s="92"/>
      <c r="G86" s="92"/>
      <c r="H86" s="92"/>
      <c r="I86" s="93"/>
      <c r="J86" s="94"/>
      <c r="K86" s="305">
        <v>0.05</v>
      </c>
      <c r="L86" s="860">
        <f>N79*K86</f>
        <v>6069.0656550711274</v>
      </c>
      <c r="M86" s="861"/>
      <c r="N86" s="51"/>
    </row>
    <row r="87" spans="1:14" ht="15.75" thickBot="1">
      <c r="B87" s="824" t="s">
        <v>953</v>
      </c>
      <c r="C87" s="825"/>
      <c r="D87" s="825"/>
      <c r="E87" s="825"/>
      <c r="F87" s="825"/>
      <c r="G87" s="825"/>
      <c r="H87" s="825"/>
      <c r="I87" s="825"/>
      <c r="J87" s="825"/>
      <c r="K87" s="825"/>
      <c r="L87" s="825"/>
      <c r="M87" s="826"/>
      <c r="N87" s="52">
        <f>L84+L85+L86</f>
        <v>36414.393930426762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157795.70703184931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8.9414992857142845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8561.5206312072405</v>
      </c>
      <c r="N48" s="272">
        <f>K48*M48</f>
        <v>8561.5206312072405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8561.5206312072405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894.14992857142852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9464.6120590643841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1892.9224118128768</v>
      </c>
      <c r="M84" s="859"/>
      <c r="N84" s="51"/>
    </row>
    <row r="85" spans="1:14">
      <c r="B85" s="89" t="s">
        <v>973</v>
      </c>
      <c r="C85" s="90"/>
      <c r="D85" s="90"/>
      <c r="E85" s="90"/>
      <c r="F85" s="90"/>
      <c r="G85" s="90"/>
      <c r="H85" s="90"/>
      <c r="I85" s="87"/>
      <c r="J85" s="88"/>
      <c r="K85" s="304">
        <v>0.05</v>
      </c>
      <c r="L85" s="858">
        <f>N79*K85</f>
        <v>473.2306029532192</v>
      </c>
      <c r="M85" s="859"/>
      <c r="N85" s="51"/>
    </row>
    <row r="86" spans="1:14" ht="15.75" thickBot="1">
      <c r="B86" s="91" t="s">
        <v>974</v>
      </c>
      <c r="C86" s="92"/>
      <c r="D86" s="92"/>
      <c r="E86" s="92"/>
      <c r="F86" s="92"/>
      <c r="G86" s="92"/>
      <c r="H86" s="92"/>
      <c r="I86" s="93"/>
      <c r="J86" s="94"/>
      <c r="K86" s="305">
        <v>0.05</v>
      </c>
      <c r="L86" s="860">
        <f>N79*K86</f>
        <v>473.2306029532192</v>
      </c>
      <c r="M86" s="861"/>
      <c r="N86" s="51"/>
    </row>
    <row r="87" spans="1:14" ht="15.75" thickBot="1">
      <c r="B87" s="824" t="s">
        <v>953</v>
      </c>
      <c r="C87" s="825"/>
      <c r="D87" s="825"/>
      <c r="E87" s="825"/>
      <c r="F87" s="825"/>
      <c r="G87" s="825"/>
      <c r="H87" s="825"/>
      <c r="I87" s="825"/>
      <c r="J87" s="825"/>
      <c r="K87" s="825"/>
      <c r="L87" s="825"/>
      <c r="M87" s="826"/>
      <c r="N87" s="52">
        <f>L84+L85+L86</f>
        <v>2839.3836177193152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12303.995676783699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3"/>
      <c r="C1" s="925"/>
      <c r="D1" s="926"/>
      <c r="E1" s="926"/>
      <c r="F1" s="926"/>
      <c r="G1" s="926"/>
      <c r="H1" s="926"/>
      <c r="I1" s="926"/>
      <c r="J1" s="927"/>
      <c r="K1" s="928" t="s">
        <v>933</v>
      </c>
      <c r="L1" s="930" t="s">
        <v>2198</v>
      </c>
      <c r="M1" s="931"/>
      <c r="N1" s="932"/>
    </row>
    <row r="2" spans="2:14" ht="24.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53499.17525888337</v>
      </c>
      <c r="L36" s="270"/>
      <c r="M36" s="336">
        <v>160</v>
      </c>
      <c r="N36" s="272">
        <f>K36/M36</f>
        <v>334.36984536802106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21.159592326800993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355.52943769482204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29183.999098496333</v>
      </c>
      <c r="N48" s="272">
        <f>K48*M48</f>
        <v>29183.999098496333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407134.55209642916</v>
      </c>
      <c r="N49" s="272">
        <f>K49*M49</f>
        <v>12214.036562892874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41398.035661389207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2115.9592326800994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43869.524331764129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8773.9048663528265</v>
      </c>
      <c r="M84" s="859"/>
      <c r="N84" s="51"/>
    </row>
    <row r="85" spans="1:14">
      <c r="B85" s="89" t="s">
        <v>973</v>
      </c>
      <c r="C85" s="90"/>
      <c r="D85" s="90"/>
      <c r="E85" s="90"/>
      <c r="F85" s="90"/>
      <c r="G85" s="90"/>
      <c r="H85" s="90"/>
      <c r="I85" s="87"/>
      <c r="J85" s="88"/>
      <c r="K85" s="304">
        <v>0.05</v>
      </c>
      <c r="L85" s="858">
        <f>N79*K85</f>
        <v>2193.4762165882066</v>
      </c>
      <c r="M85" s="859"/>
      <c r="N85" s="51"/>
    </row>
    <row r="86" spans="1:14" ht="15.75" thickBot="1">
      <c r="B86" s="91" t="s">
        <v>974</v>
      </c>
      <c r="C86" s="92"/>
      <c r="D86" s="92"/>
      <c r="E86" s="92"/>
      <c r="F86" s="92"/>
      <c r="G86" s="92"/>
      <c r="H86" s="92"/>
      <c r="I86" s="93"/>
      <c r="J86" s="94"/>
      <c r="K86" s="305">
        <v>0.05</v>
      </c>
      <c r="L86" s="860">
        <f>N79*K86</f>
        <v>2193.4762165882066</v>
      </c>
      <c r="M86" s="861"/>
      <c r="N86" s="51"/>
    </row>
    <row r="87" spans="1:14" ht="15.75" thickBot="1">
      <c r="B87" s="824" t="s">
        <v>953</v>
      </c>
      <c r="C87" s="825"/>
      <c r="D87" s="825"/>
      <c r="E87" s="825"/>
      <c r="F87" s="825"/>
      <c r="G87" s="825"/>
      <c r="H87" s="825"/>
      <c r="I87" s="825"/>
      <c r="J87" s="825"/>
      <c r="K87" s="825"/>
      <c r="L87" s="825"/>
      <c r="M87" s="826"/>
      <c r="N87" s="52">
        <f>L84+L85+L86</f>
        <v>13160.857299529238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57030.381631293363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83.453993333333329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6530.098884970982</v>
      </c>
      <c r="N48" s="272">
        <f>K48*M48</f>
        <v>261.2039553988393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19025.601402682758</v>
      </c>
      <c r="N49" s="272">
        <f>K49*M49</f>
        <v>7610.2405610731039</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595.84403967243634</v>
      </c>
      <c r="N50" s="272">
        <f>K50*M50</f>
        <v>1787.532119017309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9658.9766354892527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834.53993333333324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10576.970562155919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2115.3941124311837</v>
      </c>
      <c r="M84" s="859"/>
      <c r="N84" s="51"/>
    </row>
    <row r="85" spans="1:14">
      <c r="B85" s="89" t="s">
        <v>973</v>
      </c>
      <c r="C85" s="90"/>
      <c r="D85" s="90"/>
      <c r="E85" s="90"/>
      <c r="F85" s="90"/>
      <c r="G85" s="90"/>
      <c r="H85" s="90"/>
      <c r="I85" s="87"/>
      <c r="J85" s="88"/>
      <c r="K85" s="304">
        <v>0.05</v>
      </c>
      <c r="L85" s="858">
        <f>N79*K85</f>
        <v>528.84852810779591</v>
      </c>
      <c r="M85" s="859"/>
      <c r="N85" s="51"/>
    </row>
    <row r="86" spans="1:14" ht="15.75" thickBot="1">
      <c r="B86" s="91" t="s">
        <v>974</v>
      </c>
      <c r="C86" s="92"/>
      <c r="D86" s="92"/>
      <c r="E86" s="92"/>
      <c r="F86" s="92"/>
      <c r="G86" s="92"/>
      <c r="H86" s="92"/>
      <c r="I86" s="93"/>
      <c r="J86" s="94"/>
      <c r="K86" s="305">
        <v>0.05</v>
      </c>
      <c r="L86" s="860">
        <f>N79*K86</f>
        <v>528.84852810779591</v>
      </c>
      <c r="M86" s="861"/>
      <c r="N86" s="51"/>
    </row>
    <row r="87" spans="1:14" ht="15.75" thickBot="1">
      <c r="B87" s="824" t="s">
        <v>953</v>
      </c>
      <c r="C87" s="825"/>
      <c r="D87" s="825"/>
      <c r="E87" s="825"/>
      <c r="F87" s="825"/>
      <c r="G87" s="825"/>
      <c r="H87" s="825"/>
      <c r="I87" s="825"/>
      <c r="J87" s="825"/>
      <c r="K87" s="825"/>
      <c r="L87" s="825"/>
      <c r="M87" s="826"/>
      <c r="N87" s="52">
        <f>L84+L85+L86</f>
        <v>3173.0911686467757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13750.061730802694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83.453993333333329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32784.554652194682</v>
      </c>
      <c r="N48" s="272">
        <f>K48*M48</f>
        <v>13113.821860877873</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595.84403967243634</v>
      </c>
      <c r="N49" s="272">
        <f>K49*M49</f>
        <v>1787.532119017309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14901.353979895182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834.53993333333324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15819.347906561849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3163.86958131237</v>
      </c>
      <c r="M84" s="859"/>
      <c r="N84" s="51"/>
    </row>
    <row r="85" spans="1:14">
      <c r="B85" s="89" t="s">
        <v>973</v>
      </c>
      <c r="C85" s="90"/>
      <c r="D85" s="90"/>
      <c r="E85" s="90"/>
      <c r="F85" s="90"/>
      <c r="G85" s="90"/>
      <c r="H85" s="90"/>
      <c r="I85" s="87"/>
      <c r="J85" s="88"/>
      <c r="K85" s="304">
        <v>0.05</v>
      </c>
      <c r="L85" s="858">
        <f>N79*K85</f>
        <v>790.96739532809249</v>
      </c>
      <c r="M85" s="859"/>
      <c r="N85" s="51"/>
    </row>
    <row r="86" spans="1:14" ht="15.75" thickBot="1">
      <c r="B86" s="91" t="s">
        <v>974</v>
      </c>
      <c r="C86" s="92"/>
      <c r="D86" s="92"/>
      <c r="E86" s="92"/>
      <c r="F86" s="92"/>
      <c r="G86" s="92"/>
      <c r="H86" s="92"/>
      <c r="I86" s="93"/>
      <c r="J86" s="94"/>
      <c r="K86" s="305">
        <v>0.05</v>
      </c>
      <c r="L86" s="860">
        <f>N79*K86</f>
        <v>790.96739532809249</v>
      </c>
      <c r="M86" s="861"/>
      <c r="N86" s="51"/>
    </row>
    <row r="87" spans="1:14" ht="15.75" thickBot="1">
      <c r="B87" s="824" t="s">
        <v>953</v>
      </c>
      <c r="C87" s="825"/>
      <c r="D87" s="825"/>
      <c r="E87" s="825"/>
      <c r="F87" s="825"/>
      <c r="G87" s="825"/>
      <c r="H87" s="825"/>
      <c r="I87" s="825"/>
      <c r="J87" s="825"/>
      <c r="K87" s="825"/>
      <c r="L87" s="825"/>
      <c r="M87" s="826"/>
      <c r="N87" s="52">
        <f>L84+L85+L86</f>
        <v>4745.8043719685547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20565.152278530404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309.15631148587727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6530.098884970982</v>
      </c>
      <c r="N48" s="272">
        <f>K48*M48</f>
        <v>522.4079107976786</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19025.601402682758</v>
      </c>
      <c r="N49" s="272">
        <f>K49*M49</f>
        <v>7610.2405610731039</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595.84403967243634</v>
      </c>
      <c r="N50" s="272">
        <f>K50*M50</f>
        <v>1787.532119017309</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17399.305564383121</v>
      </c>
      <c r="N51" s="272">
        <f>K51*M51</f>
        <v>26098.958346574684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36019.138937462776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3091.5631148587727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39419.858363807427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7883.9716727614859</v>
      </c>
      <c r="M84" s="859"/>
      <c r="N84" s="51"/>
    </row>
    <row r="85" spans="1:14">
      <c r="B85" s="89" t="s">
        <v>973</v>
      </c>
      <c r="C85" s="90"/>
      <c r="D85" s="90"/>
      <c r="E85" s="90"/>
      <c r="F85" s="90"/>
      <c r="G85" s="90"/>
      <c r="H85" s="90"/>
      <c r="I85" s="87"/>
      <c r="J85" s="88"/>
      <c r="K85" s="304">
        <v>0.05</v>
      </c>
      <c r="L85" s="858">
        <f>N79*K85</f>
        <v>1970.9929181903715</v>
      </c>
      <c r="M85" s="859"/>
      <c r="N85" s="51"/>
    </row>
    <row r="86" spans="1:14" ht="15.75" thickBot="1">
      <c r="B86" s="91" t="s">
        <v>974</v>
      </c>
      <c r="C86" s="92"/>
      <c r="D86" s="92"/>
      <c r="E86" s="92"/>
      <c r="F86" s="92"/>
      <c r="G86" s="92"/>
      <c r="H86" s="92"/>
      <c r="I86" s="93"/>
      <c r="J86" s="94"/>
      <c r="K86" s="305">
        <v>0.05</v>
      </c>
      <c r="L86" s="860">
        <f>N79*K86</f>
        <v>1970.9929181903715</v>
      </c>
      <c r="M86" s="861"/>
      <c r="N86" s="51"/>
    </row>
    <row r="87" spans="1:14" ht="15.75" thickBot="1">
      <c r="B87" s="824" t="s">
        <v>953</v>
      </c>
      <c r="C87" s="825"/>
      <c r="D87" s="825"/>
      <c r="E87" s="825"/>
      <c r="F87" s="825"/>
      <c r="G87" s="825"/>
      <c r="H87" s="825"/>
      <c r="I87" s="825"/>
      <c r="J87" s="825"/>
      <c r="K87" s="825"/>
      <c r="L87" s="825"/>
      <c r="M87" s="826"/>
      <c r="N87" s="52">
        <f>L84+L85+L86</f>
        <v>11825.957509142228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51245.815872949657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309.15631148587727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32784.554652194682</v>
      </c>
      <c r="N48" s="272">
        <f>K48*M48</f>
        <v>13113.821860877873</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595.84403967243634</v>
      </c>
      <c r="N49" s="272">
        <f>K49*M49</f>
        <v>1787.532119017309</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17399.305564383121</v>
      </c>
      <c r="N50" s="272">
        <f>K50*M50</f>
        <v>26098.958346574684</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41000.312326469866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3091.5631148587727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44401.031752814517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8880.206350562903</v>
      </c>
      <c r="M84" s="859"/>
      <c r="N84" s="51"/>
    </row>
    <row r="85" spans="1:14">
      <c r="B85" s="89" t="s">
        <v>973</v>
      </c>
      <c r="C85" s="90"/>
      <c r="D85" s="90"/>
      <c r="E85" s="90"/>
      <c r="F85" s="90"/>
      <c r="G85" s="90"/>
      <c r="H85" s="90"/>
      <c r="I85" s="87"/>
      <c r="J85" s="88"/>
      <c r="K85" s="304">
        <v>0.05</v>
      </c>
      <c r="L85" s="858">
        <f>N79*K85</f>
        <v>2220.0515876407258</v>
      </c>
      <c r="M85" s="859"/>
      <c r="N85" s="51"/>
    </row>
    <row r="86" spans="1:14" ht="15.75" thickBot="1">
      <c r="B86" s="91" t="s">
        <v>974</v>
      </c>
      <c r="C86" s="92"/>
      <c r="D86" s="92"/>
      <c r="E86" s="92"/>
      <c r="F86" s="92"/>
      <c r="G86" s="92"/>
      <c r="H86" s="92"/>
      <c r="I86" s="93"/>
      <c r="J86" s="94"/>
      <c r="K86" s="305">
        <v>0.05</v>
      </c>
      <c r="L86" s="860">
        <f>N79*K86</f>
        <v>2220.0515876407258</v>
      </c>
      <c r="M86" s="861"/>
      <c r="N86" s="51"/>
    </row>
    <row r="87" spans="1:14" ht="15.75" thickBot="1">
      <c r="B87" s="824" t="s">
        <v>953</v>
      </c>
      <c r="C87" s="825"/>
      <c r="D87" s="825"/>
      <c r="E87" s="825"/>
      <c r="F87" s="825"/>
      <c r="G87" s="825"/>
      <c r="H87" s="825"/>
      <c r="I87" s="825"/>
      <c r="J87" s="825"/>
      <c r="K87" s="825"/>
      <c r="L87" s="825"/>
      <c r="M87" s="826"/>
      <c r="N87" s="52">
        <f>L84+L85+L86</f>
        <v>13320.309525844355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57721.341278658874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241</v>
      </c>
      <c r="B36" s="837" t="str">
        <f>VLOOKUP(A36,EQUIPOS!A6:D154,3,FALSE)</f>
        <v>Grúa (capacidad 15 ton)</v>
      </c>
      <c r="C36" s="838"/>
      <c r="D36" s="838"/>
      <c r="E36" s="838"/>
      <c r="F36" s="838"/>
      <c r="G36" s="838"/>
      <c r="H36" s="839"/>
      <c r="I36" s="267"/>
      <c r="J36" s="268"/>
      <c r="K36" s="269">
        <f>VLOOKUP(A36,EQUIPOS!A6:D163,4,FALSE)</f>
        <v>175783.00442204537</v>
      </c>
      <c r="L36" s="270"/>
      <c r="M36" s="336">
        <v>0.75</v>
      </c>
      <c r="N36" s="272">
        <f>K36/M36</f>
        <v>234377.33922939384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9815.2576204802663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244192.5968498741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13299.854597706893</v>
      </c>
      <c r="N48" s="272">
        <f>K48*M48</f>
        <v>13299.854597706893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13299.854597706893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49076.288102401333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306568.73954998236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61313.747909996477</v>
      </c>
      <c r="M84" s="859"/>
      <c r="N84" s="51"/>
    </row>
    <row r="85" spans="1:14">
      <c r="B85" s="89" t="s">
        <v>973</v>
      </c>
      <c r="C85" s="90"/>
      <c r="D85" s="90"/>
      <c r="E85" s="90"/>
      <c r="F85" s="90"/>
      <c r="G85" s="90"/>
      <c r="H85" s="90"/>
      <c r="I85" s="87"/>
      <c r="J85" s="88"/>
      <c r="K85" s="304">
        <v>0.05</v>
      </c>
      <c r="L85" s="858">
        <f>N79*K85</f>
        <v>15328.436977499119</v>
      </c>
      <c r="M85" s="859"/>
      <c r="N85" s="51"/>
    </row>
    <row r="86" spans="1:14" ht="15.75" thickBot="1">
      <c r="B86" s="91" t="s">
        <v>974</v>
      </c>
      <c r="C86" s="92"/>
      <c r="D86" s="92"/>
      <c r="E86" s="92"/>
      <c r="F86" s="92"/>
      <c r="G86" s="92"/>
      <c r="H86" s="92"/>
      <c r="I86" s="93"/>
      <c r="J86" s="94"/>
      <c r="K86" s="305">
        <v>0.05</v>
      </c>
      <c r="L86" s="860">
        <f>N79*K86</f>
        <v>15328.436977499119</v>
      </c>
      <c r="M86" s="861"/>
      <c r="N86" s="51"/>
    </row>
    <row r="87" spans="1:14" ht="15.75" thickBot="1">
      <c r="B87" s="824" t="s">
        <v>953</v>
      </c>
      <c r="C87" s="825"/>
      <c r="D87" s="825"/>
      <c r="E87" s="825"/>
      <c r="F87" s="825"/>
      <c r="G87" s="825"/>
      <c r="H87" s="825"/>
      <c r="I87" s="825"/>
      <c r="J87" s="825"/>
      <c r="K87" s="825"/>
      <c r="L87" s="825"/>
      <c r="M87" s="826"/>
      <c r="N87" s="52">
        <f>L84+L85+L86</f>
        <v>91970.621864994711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398539.36141497706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7361.4432153601992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13299.854597706893</v>
      </c>
      <c r="N48" s="272">
        <f>K48*M48</f>
        <v>13299.854597706893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13299.854597706893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36807.216076800993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57468.513889868089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11493.702777973618</v>
      </c>
      <c r="M84" s="859"/>
      <c r="N84" s="51"/>
    </row>
    <row r="85" spans="1:14">
      <c r="B85" s="89" t="s">
        <v>973</v>
      </c>
      <c r="C85" s="90"/>
      <c r="D85" s="90"/>
      <c r="E85" s="90"/>
      <c r="F85" s="90"/>
      <c r="G85" s="90"/>
      <c r="H85" s="90"/>
      <c r="I85" s="87"/>
      <c r="J85" s="88"/>
      <c r="K85" s="304">
        <v>0.05</v>
      </c>
      <c r="L85" s="858">
        <f>N79*K85</f>
        <v>2873.4256944934045</v>
      </c>
      <c r="M85" s="859"/>
      <c r="N85" s="51"/>
    </row>
    <row r="86" spans="1:14" ht="15.75" thickBot="1">
      <c r="B86" s="91" t="s">
        <v>974</v>
      </c>
      <c r="C86" s="92"/>
      <c r="D86" s="92"/>
      <c r="E86" s="92"/>
      <c r="F86" s="92"/>
      <c r="G86" s="92"/>
      <c r="H86" s="92"/>
      <c r="I86" s="93"/>
      <c r="J86" s="94"/>
      <c r="K86" s="305">
        <v>0.05</v>
      </c>
      <c r="L86" s="860">
        <f>N79*K86</f>
        <v>2873.4256944934045</v>
      </c>
      <c r="M86" s="861"/>
      <c r="N86" s="51"/>
    </row>
    <row r="87" spans="1:14" ht="15.75" thickBot="1">
      <c r="B87" s="824" t="s">
        <v>953</v>
      </c>
      <c r="C87" s="825"/>
      <c r="D87" s="825"/>
      <c r="E87" s="825"/>
      <c r="F87" s="825"/>
      <c r="G87" s="825"/>
      <c r="H87" s="825"/>
      <c r="I87" s="825"/>
      <c r="J87" s="825"/>
      <c r="K87" s="825"/>
      <c r="L87" s="825"/>
      <c r="M87" s="826"/>
      <c r="N87" s="52">
        <f>L84+L85+L86</f>
        <v>17240.554166960428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74709.068056828517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2898.3404201801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13299.854597706893</v>
      </c>
      <c r="N48" s="272">
        <f>K48*M48</f>
        <v>13299.854597706893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13299.854597706893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19322.269467867332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35520.464485754324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7104.0928971508656</v>
      </c>
      <c r="M84" s="859"/>
      <c r="N84" s="51"/>
    </row>
    <row r="85" spans="1:14">
      <c r="B85" s="89" t="s">
        <v>973</v>
      </c>
      <c r="C85" s="90"/>
      <c r="D85" s="90"/>
      <c r="E85" s="90"/>
      <c r="F85" s="90"/>
      <c r="G85" s="90"/>
      <c r="H85" s="90"/>
      <c r="I85" s="87"/>
      <c r="J85" s="88"/>
      <c r="K85" s="304">
        <v>0.05</v>
      </c>
      <c r="L85" s="858">
        <f>N79*K85</f>
        <v>1776.0232242877164</v>
      </c>
      <c r="M85" s="859"/>
      <c r="N85" s="51"/>
    </row>
    <row r="86" spans="1:14" ht="15.75" thickBot="1">
      <c r="B86" s="91" t="s">
        <v>974</v>
      </c>
      <c r="C86" s="92"/>
      <c r="D86" s="92"/>
      <c r="E86" s="92"/>
      <c r="F86" s="92"/>
      <c r="G86" s="92"/>
      <c r="H86" s="92"/>
      <c r="I86" s="93"/>
      <c r="J86" s="94"/>
      <c r="K86" s="305">
        <v>0.05</v>
      </c>
      <c r="L86" s="860">
        <f>N79*K86</f>
        <v>1776.0232242877164</v>
      </c>
      <c r="M86" s="861"/>
      <c r="N86" s="51"/>
    </row>
    <row r="87" spans="1:14" ht="15.75" thickBot="1">
      <c r="B87" s="824" t="s">
        <v>953</v>
      </c>
      <c r="C87" s="825"/>
      <c r="D87" s="825"/>
      <c r="E87" s="825"/>
      <c r="F87" s="825"/>
      <c r="G87" s="825"/>
      <c r="H87" s="825"/>
      <c r="I87" s="825"/>
      <c r="J87" s="825"/>
      <c r="K87" s="825"/>
      <c r="L87" s="825"/>
      <c r="M87" s="826"/>
      <c r="N87" s="52">
        <f>L84+L85+L86</f>
        <v>10656.1393457263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46176.603831480621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2173.7553151350749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13299.854597706893</v>
      </c>
      <c r="N48" s="272">
        <f>K48*M48</f>
        <v>13299.854597706893</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13299.854597706893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14491.702100900498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29965.312013742467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5993.0624027484937</v>
      </c>
      <c r="M84" s="859"/>
      <c r="N84" s="51"/>
    </row>
    <row r="85" spans="1:14">
      <c r="B85" s="89" t="s">
        <v>973</v>
      </c>
      <c r="C85" s="90"/>
      <c r="D85" s="90"/>
      <c r="E85" s="90"/>
      <c r="F85" s="90"/>
      <c r="G85" s="90"/>
      <c r="H85" s="90"/>
      <c r="I85" s="87"/>
      <c r="J85" s="88"/>
      <c r="K85" s="304">
        <v>0.05</v>
      </c>
      <c r="L85" s="858">
        <f>N79*K85</f>
        <v>1498.2656006871234</v>
      </c>
      <c r="M85" s="859"/>
      <c r="N85" s="51"/>
    </row>
    <row r="86" spans="1:14" ht="15.75" thickBot="1">
      <c r="B86" s="91" t="s">
        <v>974</v>
      </c>
      <c r="C86" s="92"/>
      <c r="D86" s="92"/>
      <c r="E86" s="92"/>
      <c r="F86" s="92"/>
      <c r="G86" s="92"/>
      <c r="H86" s="92"/>
      <c r="I86" s="93"/>
      <c r="J86" s="94"/>
      <c r="K86" s="305">
        <v>0.05</v>
      </c>
      <c r="L86" s="860">
        <f>N79*K86</f>
        <v>1498.2656006871234</v>
      </c>
      <c r="M86" s="861"/>
      <c r="N86" s="51"/>
    </row>
    <row r="87" spans="1:14" ht="15.75" thickBot="1">
      <c r="B87" s="824" t="s">
        <v>953</v>
      </c>
      <c r="C87" s="825"/>
      <c r="D87" s="825"/>
      <c r="E87" s="825"/>
      <c r="F87" s="825"/>
      <c r="G87" s="825"/>
      <c r="H87" s="825"/>
      <c r="I87" s="825"/>
      <c r="J87" s="825"/>
      <c r="K87" s="825"/>
      <c r="L87" s="825"/>
      <c r="M87" s="826"/>
      <c r="N87" s="52">
        <f>L84+L85+L86</f>
        <v>8989.5936041227415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38954.90561786521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12372.173471193613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202736.80854698742</v>
      </c>
      <c r="N48" s="272">
        <f>K48*M48</f>
        <v>425747.2979486736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13299.854597706893</v>
      </c>
      <c r="N49" s="272">
        <f>K49*M49</f>
        <v>13299.854597706893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439047.15254638047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82481.156474624091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533900.48249219812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106780.09649843963</v>
      </c>
      <c r="M84" s="859"/>
      <c r="N84" s="51"/>
    </row>
    <row r="85" spans="1:14">
      <c r="B85" s="89" t="s">
        <v>973</v>
      </c>
      <c r="C85" s="90"/>
      <c r="D85" s="90"/>
      <c r="E85" s="90"/>
      <c r="F85" s="90"/>
      <c r="G85" s="90"/>
      <c r="H85" s="90"/>
      <c r="I85" s="87"/>
      <c r="J85" s="88"/>
      <c r="K85" s="304">
        <v>0.05</v>
      </c>
      <c r="L85" s="858">
        <f>N79*K85</f>
        <v>26695.024124609907</v>
      </c>
      <c r="M85" s="859"/>
      <c r="N85" s="51"/>
    </row>
    <row r="86" spans="1:14" ht="15.75" thickBot="1">
      <c r="B86" s="91" t="s">
        <v>974</v>
      </c>
      <c r="C86" s="92"/>
      <c r="D86" s="92"/>
      <c r="E86" s="92"/>
      <c r="F86" s="92"/>
      <c r="G86" s="92"/>
      <c r="H86" s="92"/>
      <c r="I86" s="93"/>
      <c r="J86" s="94"/>
      <c r="K86" s="305">
        <v>0.05</v>
      </c>
      <c r="L86" s="860">
        <f>N79*K86</f>
        <v>26695.024124609907</v>
      </c>
      <c r="M86" s="861"/>
      <c r="N86" s="51"/>
    </row>
    <row r="87" spans="1:14" ht="15.75" thickBot="1">
      <c r="B87" s="824" t="s">
        <v>953</v>
      </c>
      <c r="C87" s="825"/>
      <c r="D87" s="825"/>
      <c r="E87" s="825"/>
      <c r="F87" s="825"/>
      <c r="G87" s="825"/>
      <c r="H87" s="825"/>
      <c r="I87" s="825"/>
      <c r="J87" s="825"/>
      <c r="K87" s="825"/>
      <c r="L87" s="825"/>
      <c r="M87" s="826"/>
      <c r="N87" s="52">
        <f>L84+L85+L86</f>
        <v>160170.14474765945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694070.62723985757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12372.173471193613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202736.80854698742</v>
      </c>
      <c r="N48" s="272">
        <f>K48*M48</f>
        <v>405473.61709397484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13299.854597706893</v>
      </c>
      <c r="N49" s="272">
        <f>K49*M49</f>
        <v>13299.854597706893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418773.47169168171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82481.156474624091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513626.80163749936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102725.36032749987</v>
      </c>
      <c r="M84" s="859"/>
      <c r="N84" s="51"/>
    </row>
    <row r="85" spans="1:14">
      <c r="B85" s="89" t="s">
        <v>973</v>
      </c>
      <c r="C85" s="90"/>
      <c r="D85" s="90"/>
      <c r="E85" s="90"/>
      <c r="F85" s="90"/>
      <c r="G85" s="90"/>
      <c r="H85" s="90"/>
      <c r="I85" s="87"/>
      <c r="J85" s="88"/>
      <c r="K85" s="304">
        <v>0.05</v>
      </c>
      <c r="L85" s="858">
        <f>N79*K85</f>
        <v>25681.340081874969</v>
      </c>
      <c r="M85" s="859"/>
      <c r="N85" s="51"/>
    </row>
    <row r="86" spans="1:14" ht="15.75" thickBot="1">
      <c r="B86" s="91" t="s">
        <v>974</v>
      </c>
      <c r="C86" s="92"/>
      <c r="D86" s="92"/>
      <c r="E86" s="92"/>
      <c r="F86" s="92"/>
      <c r="G86" s="92"/>
      <c r="H86" s="92"/>
      <c r="I86" s="93"/>
      <c r="J86" s="94"/>
      <c r="K86" s="305">
        <v>0.05</v>
      </c>
      <c r="L86" s="860">
        <f>N79*K86</f>
        <v>25681.340081874969</v>
      </c>
      <c r="M86" s="861"/>
      <c r="N86" s="51"/>
    </row>
    <row r="87" spans="1:14" ht="15.75" thickBot="1">
      <c r="B87" s="824" t="s">
        <v>953</v>
      </c>
      <c r="C87" s="825"/>
      <c r="D87" s="825"/>
      <c r="E87" s="825"/>
      <c r="F87" s="825"/>
      <c r="G87" s="825"/>
      <c r="H87" s="825"/>
      <c r="I87" s="825"/>
      <c r="J87" s="825"/>
      <c r="K87" s="825"/>
      <c r="L87" s="825"/>
      <c r="M87" s="826"/>
      <c r="N87" s="52">
        <f>L84+L85+L86</f>
        <v>154088.04049124982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667714.84212874924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5165.9250634106666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202736.80854698742</v>
      </c>
      <c r="N48" s="272">
        <f>K48*M48</f>
        <v>265585.21919655352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13299.854597706893</v>
      </c>
      <c r="N49" s="272">
        <f>K49*M49</f>
        <v>13299.854597706893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278885.07379426039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51659.250634106662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335710.24949177774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67142.049898355544</v>
      </c>
      <c r="M84" s="859"/>
      <c r="N84" s="51"/>
    </row>
    <row r="85" spans="1:14">
      <c r="B85" s="89" t="s">
        <v>973</v>
      </c>
      <c r="C85" s="90"/>
      <c r="D85" s="90"/>
      <c r="E85" s="90"/>
      <c r="F85" s="90"/>
      <c r="G85" s="90"/>
      <c r="H85" s="90"/>
      <c r="I85" s="87"/>
      <c r="J85" s="88"/>
      <c r="K85" s="304">
        <v>0.05</v>
      </c>
      <c r="L85" s="858">
        <f>N79*K85</f>
        <v>16785.512474588886</v>
      </c>
      <c r="M85" s="859"/>
      <c r="N85" s="51"/>
    </row>
    <row r="86" spans="1:14" ht="15.75" thickBot="1">
      <c r="B86" s="91" t="s">
        <v>974</v>
      </c>
      <c r="C86" s="92"/>
      <c r="D86" s="92"/>
      <c r="E86" s="92"/>
      <c r="F86" s="92"/>
      <c r="G86" s="92"/>
      <c r="H86" s="92"/>
      <c r="I86" s="93"/>
      <c r="J86" s="94"/>
      <c r="K86" s="305">
        <v>0.05</v>
      </c>
      <c r="L86" s="860">
        <f>N79*K86</f>
        <v>16785.512474588886</v>
      </c>
      <c r="M86" s="861"/>
      <c r="N86" s="51"/>
    </row>
    <row r="87" spans="1:14" ht="15.75" thickBot="1">
      <c r="B87" s="824" t="s">
        <v>953</v>
      </c>
      <c r="C87" s="825"/>
      <c r="D87" s="825"/>
      <c r="E87" s="825"/>
      <c r="F87" s="825"/>
      <c r="G87" s="825"/>
      <c r="H87" s="825"/>
      <c r="I87" s="825"/>
      <c r="J87" s="825"/>
      <c r="K87" s="825"/>
      <c r="L87" s="825"/>
      <c r="M87" s="826"/>
      <c r="N87" s="52">
        <f>L84+L85+L86</f>
        <v>100713.07484753332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436423.32433931105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4330.2607149177647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202736.80854698742</v>
      </c>
      <c r="N48" s="272">
        <f>K48*M48</f>
        <v>223010.48940168618</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13299.854597706893</v>
      </c>
      <c r="N49" s="272">
        <f>K49*M49</f>
        <v>13299.854597706893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236310.34399939308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43302.607149177646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283943.21186348848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56788.642372697701</v>
      </c>
      <c r="M84" s="859"/>
      <c r="N84" s="51"/>
    </row>
    <row r="85" spans="1:14">
      <c r="B85" s="89" t="s">
        <v>973</v>
      </c>
      <c r="C85" s="90"/>
      <c r="D85" s="90"/>
      <c r="E85" s="90"/>
      <c r="F85" s="90"/>
      <c r="G85" s="90"/>
      <c r="H85" s="90"/>
      <c r="I85" s="87"/>
      <c r="J85" s="88"/>
      <c r="K85" s="304">
        <v>0.05</v>
      </c>
      <c r="L85" s="858">
        <f>N79*K85</f>
        <v>14197.160593174425</v>
      </c>
      <c r="M85" s="859"/>
      <c r="N85" s="51"/>
    </row>
    <row r="86" spans="1:14" ht="15.75" thickBot="1">
      <c r="B86" s="91" t="s">
        <v>974</v>
      </c>
      <c r="C86" s="92"/>
      <c r="D86" s="92"/>
      <c r="E86" s="92"/>
      <c r="F86" s="92"/>
      <c r="G86" s="92"/>
      <c r="H86" s="92"/>
      <c r="I86" s="93"/>
      <c r="J86" s="94"/>
      <c r="K86" s="305">
        <v>0.05</v>
      </c>
      <c r="L86" s="860">
        <f>N79*K86</f>
        <v>14197.160593174425</v>
      </c>
      <c r="M86" s="861"/>
      <c r="N86" s="51"/>
    </row>
    <row r="87" spans="1:14" ht="15.75" thickBot="1">
      <c r="B87" s="824" t="s">
        <v>953</v>
      </c>
      <c r="C87" s="825"/>
      <c r="D87" s="825"/>
      <c r="E87" s="825"/>
      <c r="F87" s="825"/>
      <c r="G87" s="825"/>
      <c r="H87" s="825"/>
      <c r="I87" s="825"/>
      <c r="J87" s="825"/>
      <c r="K87" s="825"/>
      <c r="L87" s="825"/>
      <c r="M87" s="826"/>
      <c r="N87" s="52">
        <f>L84+L85+L86</f>
        <v>85182.963559046548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369126.17542253505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294.45772861440798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202736.80854698742</v>
      </c>
      <c r="N48" s="272">
        <f>K48*M48</f>
        <v>10136.840427349372</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49.847075675028812</v>
      </c>
      <c r="N49" s="272">
        <f>K49*M49</f>
        <v>249.23537837514405</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5775.8032279400995</v>
      </c>
      <c r="N50" s="272">
        <f>K50*M50</f>
        <v>5775.8032279400995</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16161.879033664616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2944.5772861440796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19400.914048423103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3880.1828096846207</v>
      </c>
      <c r="M84" s="859"/>
      <c r="N84" s="51"/>
    </row>
    <row r="85" spans="1:14">
      <c r="B85" s="89" t="s">
        <v>973</v>
      </c>
      <c r="C85" s="90"/>
      <c r="D85" s="90"/>
      <c r="E85" s="90"/>
      <c r="F85" s="90"/>
      <c r="G85" s="90"/>
      <c r="H85" s="90"/>
      <c r="I85" s="87"/>
      <c r="J85" s="88"/>
      <c r="K85" s="304">
        <v>0.05</v>
      </c>
      <c r="L85" s="858">
        <f>N79*K85</f>
        <v>970.04570242115517</v>
      </c>
      <c r="M85" s="859"/>
      <c r="N85" s="51"/>
    </row>
    <row r="86" spans="1:14" ht="15.75" thickBot="1">
      <c r="B86" s="91" t="s">
        <v>974</v>
      </c>
      <c r="C86" s="92"/>
      <c r="D86" s="92"/>
      <c r="E86" s="92"/>
      <c r="F86" s="92"/>
      <c r="G86" s="92"/>
      <c r="H86" s="92"/>
      <c r="I86" s="93"/>
      <c r="J86" s="94"/>
      <c r="K86" s="305">
        <v>0.05</v>
      </c>
      <c r="L86" s="860">
        <f>N79*K86</f>
        <v>970.04570242115517</v>
      </c>
      <c r="M86" s="861"/>
      <c r="N86" s="51"/>
    </row>
    <row r="87" spans="1:14" ht="15.75" thickBot="1">
      <c r="B87" s="824" t="s">
        <v>953</v>
      </c>
      <c r="C87" s="825"/>
      <c r="D87" s="825"/>
      <c r="E87" s="825"/>
      <c r="F87" s="825"/>
      <c r="G87" s="825"/>
      <c r="H87" s="825"/>
      <c r="I87" s="825"/>
      <c r="J87" s="825"/>
      <c r="K87" s="825"/>
      <c r="L87" s="825"/>
      <c r="M87" s="826"/>
      <c r="N87" s="52">
        <f>L84+L85+L86</f>
        <v>5820.2742145269312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25221.188262950032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125.18099000000001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1242.1082210623867</v>
      </c>
      <c r="N48" s="272">
        <f>K48*M48</f>
        <v>1242.1082210623867</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23443.494734344476</v>
      </c>
      <c r="N49" s="272">
        <f>K49*M49</f>
        <v>1172.1747367172238</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202736.80854698742</v>
      </c>
      <c r="N50" s="272">
        <f>K50*M50</f>
        <v>15205.260641024055</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49.847075675028812</v>
      </c>
      <c r="N51" s="272">
        <f>K51*M51</f>
        <v>249.23537837514405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17868.778977178808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1251.8099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19245.769867178809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3849.1539734357621</v>
      </c>
      <c r="M84" s="859"/>
      <c r="N84" s="51"/>
    </row>
    <row r="85" spans="1:14">
      <c r="B85" s="89" t="s">
        <v>973</v>
      </c>
      <c r="C85" s="90"/>
      <c r="D85" s="90"/>
      <c r="E85" s="90"/>
      <c r="F85" s="90"/>
      <c r="G85" s="90"/>
      <c r="H85" s="90"/>
      <c r="I85" s="87"/>
      <c r="J85" s="88"/>
      <c r="K85" s="304">
        <v>0.05</v>
      </c>
      <c r="L85" s="858">
        <f>N79*K85</f>
        <v>962.28849335894051</v>
      </c>
      <c r="M85" s="859"/>
      <c r="N85" s="51"/>
    </row>
    <row r="86" spans="1:14" ht="15.75" thickBot="1">
      <c r="B86" s="91" t="s">
        <v>974</v>
      </c>
      <c r="C86" s="92"/>
      <c r="D86" s="92"/>
      <c r="E86" s="92"/>
      <c r="F86" s="92"/>
      <c r="G86" s="92"/>
      <c r="H86" s="92"/>
      <c r="I86" s="93"/>
      <c r="J86" s="94"/>
      <c r="K86" s="305">
        <v>0.05</v>
      </c>
      <c r="L86" s="860">
        <f>N79*K86</f>
        <v>962.28849335894051</v>
      </c>
      <c r="M86" s="861"/>
      <c r="N86" s="51"/>
    </row>
    <row r="87" spans="1:14" ht="15.75" thickBot="1">
      <c r="B87" s="824" t="s">
        <v>953</v>
      </c>
      <c r="C87" s="825"/>
      <c r="D87" s="825"/>
      <c r="E87" s="825"/>
      <c r="F87" s="825"/>
      <c r="G87" s="825"/>
      <c r="H87" s="825"/>
      <c r="I87" s="825"/>
      <c r="J87" s="825"/>
      <c r="K87" s="825"/>
      <c r="L87" s="825"/>
      <c r="M87" s="826"/>
      <c r="N87" s="52">
        <f>L84+L85+L86</f>
        <v>5773.7309601536426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25019.500827332453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253</v>
      </c>
      <c r="B36" s="837" t="str">
        <f>VLOOKUP(A36,EQUIPOS!A6:D154,3,FALSE)</f>
        <v>Máquina hidrosembradora</v>
      </c>
      <c r="C36" s="838"/>
      <c r="D36" s="838"/>
      <c r="E36" s="838"/>
      <c r="F36" s="838"/>
      <c r="G36" s="838"/>
      <c r="H36" s="839"/>
      <c r="I36" s="267"/>
      <c r="J36" s="268"/>
      <c r="K36" s="269">
        <f>VLOOKUP(A36,EQUIPOS!A6:D163,4,FALSE)</f>
        <v>24575.656857182195</v>
      </c>
      <c r="L36" s="270"/>
      <c r="M36" s="336">
        <v>350</v>
      </c>
      <c r="N36" s="272">
        <f>K36/M36</f>
        <v>70.216162449091982</v>
      </c>
    </row>
    <row r="37" spans="1:14">
      <c r="A37" s="113" t="s">
        <v>138</v>
      </c>
      <c r="B37" s="837" t="str">
        <f>VLOOKUP(A37,EQUIPOS!A7:D154,3,FALSE)</f>
        <v>Camioneta D-300</v>
      </c>
      <c r="C37" s="838"/>
      <c r="D37" s="838"/>
      <c r="E37" s="838"/>
      <c r="F37" s="838"/>
      <c r="G37" s="838"/>
      <c r="H37" s="839"/>
      <c r="I37" s="421"/>
      <c r="J37" s="422"/>
      <c r="K37" s="269">
        <f>VLOOKUP(A37,EQUIPOS!A7:D164,4,FALSE)</f>
        <v>53499.17525888337</v>
      </c>
      <c r="L37" s="335"/>
      <c r="M37" s="336">
        <v>350</v>
      </c>
      <c r="N37" s="272">
        <f>K37/M37</f>
        <v>152.85478645395247</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5.2581737252572855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228.32912262830172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1242.1082210623867</v>
      </c>
      <c r="N48" s="272">
        <f>K48*M48</f>
        <v>1242.1082210623867</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2461.6338118574226</v>
      </c>
      <c r="N49" s="272">
        <f>K49*M49</f>
        <v>984.65352474296913</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49.847075675028812</v>
      </c>
      <c r="N50" s="272">
        <f>K50*M50</f>
        <v>249.23537837514405</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23443.494734344476</v>
      </c>
      <c r="N51" s="272">
        <f>K51*M51</f>
        <v>1172.1747367172238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3648.1718608977239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105.1634745051457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3981.6644580311713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796.33289160623428</v>
      </c>
      <c r="M84" s="859"/>
      <c r="N84" s="51"/>
    </row>
    <row r="85" spans="1:14">
      <c r="B85" s="89" t="s">
        <v>973</v>
      </c>
      <c r="C85" s="90"/>
      <c r="D85" s="90"/>
      <c r="E85" s="90"/>
      <c r="F85" s="90"/>
      <c r="G85" s="90"/>
      <c r="H85" s="90"/>
      <c r="I85" s="87"/>
      <c r="J85" s="88"/>
      <c r="K85" s="304">
        <v>0.05</v>
      </c>
      <c r="L85" s="858">
        <f>N79*K85</f>
        <v>199.08322290155857</v>
      </c>
      <c r="M85" s="859"/>
      <c r="N85" s="51"/>
    </row>
    <row r="86" spans="1:14" ht="15.75" thickBot="1">
      <c r="B86" s="91" t="s">
        <v>974</v>
      </c>
      <c r="C86" s="92"/>
      <c r="D86" s="92"/>
      <c r="E86" s="92"/>
      <c r="F86" s="92"/>
      <c r="G86" s="92"/>
      <c r="H86" s="92"/>
      <c r="I86" s="93"/>
      <c r="J86" s="94"/>
      <c r="K86" s="305">
        <v>0.05</v>
      </c>
      <c r="L86" s="860">
        <f>N79*K86</f>
        <v>199.08322290155857</v>
      </c>
      <c r="M86" s="861"/>
      <c r="N86" s="51"/>
    </row>
    <row r="87" spans="1:14" ht="15.75" thickBot="1">
      <c r="B87" s="824" t="s">
        <v>953</v>
      </c>
      <c r="C87" s="825"/>
      <c r="D87" s="825"/>
      <c r="E87" s="825"/>
      <c r="F87" s="825"/>
      <c r="G87" s="825"/>
      <c r="H87" s="825"/>
      <c r="I87" s="825"/>
      <c r="J87" s="825"/>
      <c r="K87" s="825"/>
      <c r="L87" s="825"/>
      <c r="M87" s="826"/>
      <c r="N87" s="52">
        <f>L84+L85+L86</f>
        <v>1194.4993374093515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5176.1637954405232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53499.17525888337</v>
      </c>
      <c r="L36" s="270"/>
      <c r="M36" s="336">
        <v>8000</v>
      </c>
      <c r="N36" s="272">
        <f>K36/M36</f>
        <v>6.6873969073604211</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29.445772861440798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36.133169768801217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4308.6687665505051</v>
      </c>
      <c r="N48" s="272">
        <f>K48*M48</f>
        <v>4524.1022048780305</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17337.473779996497</v>
      </c>
      <c r="N49" s="272">
        <f>K49*M49</f>
        <v>17337.473779996497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978.67860121282649</v>
      </c>
      <c r="N50" s="272">
        <f>K50*M50</f>
        <v>1957.357202425653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23818.933187300183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2944.5772861440796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26799.643643213061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5359.9287286426124</v>
      </c>
      <c r="M84" s="859"/>
      <c r="N84" s="51"/>
    </row>
    <row r="85" spans="1:14">
      <c r="B85" s="89" t="s">
        <v>973</v>
      </c>
      <c r="C85" s="90"/>
      <c r="D85" s="90"/>
      <c r="E85" s="90"/>
      <c r="F85" s="90"/>
      <c r="G85" s="90"/>
      <c r="H85" s="90"/>
      <c r="I85" s="87"/>
      <c r="J85" s="88"/>
      <c r="K85" s="304">
        <v>0.05</v>
      </c>
      <c r="L85" s="858">
        <f>N79*K85</f>
        <v>1339.9821821606531</v>
      </c>
      <c r="M85" s="859"/>
      <c r="N85" s="51"/>
    </row>
    <row r="86" spans="1:14" ht="15.75" thickBot="1">
      <c r="B86" s="91" t="s">
        <v>974</v>
      </c>
      <c r="C86" s="92"/>
      <c r="D86" s="92"/>
      <c r="E86" s="92"/>
      <c r="F86" s="92"/>
      <c r="G86" s="92"/>
      <c r="H86" s="92"/>
      <c r="I86" s="93"/>
      <c r="J86" s="94"/>
      <c r="K86" s="305">
        <v>0.05</v>
      </c>
      <c r="L86" s="860">
        <f>N79*K86</f>
        <v>1339.9821821606531</v>
      </c>
      <c r="M86" s="861"/>
      <c r="N86" s="51"/>
    </row>
    <row r="87" spans="1:14" ht="15.75" thickBot="1">
      <c r="B87" s="824" t="s">
        <v>953</v>
      </c>
      <c r="C87" s="825"/>
      <c r="D87" s="825"/>
      <c r="E87" s="825"/>
      <c r="F87" s="825"/>
      <c r="G87" s="825"/>
      <c r="H87" s="825"/>
      <c r="I87" s="825"/>
      <c r="J87" s="825"/>
      <c r="K87" s="825"/>
      <c r="L87" s="825"/>
      <c r="M87" s="826"/>
      <c r="N87" s="52">
        <f>L84+L85+L86</f>
        <v>8039.8930929639182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34839.536736176982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53499.17525888337</v>
      </c>
      <c r="L36" s="270"/>
      <c r="M36" s="336">
        <v>8000</v>
      </c>
      <c r="N36" s="272">
        <f>K36/M36</f>
        <v>6.6873969073604211</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29.445772861440798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36.133169768801217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8327.7351205229315</v>
      </c>
      <c r="N48" s="272">
        <f>K48*M48</f>
        <v>8744.1218765490794</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17337.473779996497</v>
      </c>
      <c r="N49" s="272">
        <f>K49*M49</f>
        <v>17337.473779996497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978.67860121282649</v>
      </c>
      <c r="N50" s="272">
        <f>K50*M50</f>
        <v>1957.357202425653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28038.952858971232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2944.5772861440796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31019.66331488411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6203.932662976822</v>
      </c>
      <c r="M84" s="859"/>
      <c r="N84" s="51"/>
    </row>
    <row r="85" spans="1:14">
      <c r="B85" s="89" t="s">
        <v>973</v>
      </c>
      <c r="C85" s="90"/>
      <c r="D85" s="90"/>
      <c r="E85" s="90"/>
      <c r="F85" s="90"/>
      <c r="G85" s="90"/>
      <c r="H85" s="90"/>
      <c r="I85" s="87"/>
      <c r="J85" s="88"/>
      <c r="K85" s="304">
        <v>0.05</v>
      </c>
      <c r="L85" s="858">
        <f>N79*K85</f>
        <v>1550.9831657442055</v>
      </c>
      <c r="M85" s="859"/>
      <c r="N85" s="51"/>
    </row>
    <row r="86" spans="1:14" ht="15.75" thickBot="1">
      <c r="B86" s="91" t="s">
        <v>974</v>
      </c>
      <c r="C86" s="92"/>
      <c r="D86" s="92"/>
      <c r="E86" s="92"/>
      <c r="F86" s="92"/>
      <c r="G86" s="92"/>
      <c r="H86" s="92"/>
      <c r="I86" s="93"/>
      <c r="J86" s="94"/>
      <c r="K86" s="305">
        <v>0.05</v>
      </c>
      <c r="L86" s="860">
        <f>N79*K86</f>
        <v>1550.9831657442055</v>
      </c>
      <c r="M86" s="861"/>
      <c r="N86" s="51"/>
    </row>
    <row r="87" spans="1:14" ht="15.75" thickBot="1">
      <c r="B87" s="824" t="s">
        <v>953</v>
      </c>
      <c r="C87" s="825"/>
      <c r="D87" s="825"/>
      <c r="E87" s="825"/>
      <c r="F87" s="825"/>
      <c r="G87" s="825"/>
      <c r="H87" s="825"/>
      <c r="I87" s="825"/>
      <c r="J87" s="825"/>
      <c r="K87" s="825"/>
      <c r="L87" s="825"/>
      <c r="M87" s="826"/>
      <c r="N87" s="52">
        <f>L84+L85+L86</f>
        <v>9305.898994465233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40325.562309349341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119</v>
      </c>
      <c r="B36" s="837" t="str">
        <f>VLOOKUP(A36,EQUIPOS!A6:D154,3,FALSE)</f>
        <v xml:space="preserve">Bomba de concreto, Producción: 30 m3/h, POTENCIA: 67 HP, MAX PRESION DE CONCRETO: 1150 PSI
</v>
      </c>
      <c r="C36" s="838"/>
      <c r="D36" s="838"/>
      <c r="E36" s="838"/>
      <c r="F36" s="838"/>
      <c r="G36" s="838"/>
      <c r="H36" s="839"/>
      <c r="I36" s="267"/>
      <c r="J36" s="268"/>
      <c r="K36" s="269">
        <f>VLOOKUP(A36,EQUIPOS!A6:D163,4,FALSE)</f>
        <v>47437.620053821098</v>
      </c>
      <c r="L36" s="270"/>
      <c r="M36" s="336">
        <v>100</v>
      </c>
      <c r="N36" s="272">
        <f>K36/M36</f>
        <v>474.37620053821098</v>
      </c>
    </row>
    <row r="37" spans="1:14">
      <c r="A37" s="113" t="s">
        <v>138</v>
      </c>
      <c r="B37" s="837" t="str">
        <f>VLOOKUP(A37,EQUIPOS!A7:D154,3,FALSE)</f>
        <v>Camioneta D-300</v>
      </c>
      <c r="C37" s="838"/>
      <c r="D37" s="838"/>
      <c r="E37" s="838"/>
      <c r="F37" s="838"/>
      <c r="G37" s="838"/>
      <c r="H37" s="839"/>
      <c r="I37" s="421"/>
      <c r="J37" s="422"/>
      <c r="K37" s="269">
        <f>VLOOKUP(A37,EQUIPOS!A7:D164,4,FALSE)</f>
        <v>53499.17525888337</v>
      </c>
      <c r="L37" s="335"/>
      <c r="M37" s="336">
        <v>1000</v>
      </c>
      <c r="N37" s="272">
        <f>K37/M37</f>
        <v>53.499175258883369</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4.4631027951800997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532.33847859227444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476971.44665322866</v>
      </c>
      <c r="N48" s="272">
        <f>K48*M48</f>
        <v>47697.14466532287</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3483.8187485644853</v>
      </c>
      <c r="N49" s="272">
        <f>K49*M49</f>
        <v>3832.2006234209343</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6210.5411053119333</v>
      </c>
      <c r="N50" s="272">
        <f>K50*M50</f>
        <v>6210.5411053119333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57739.886394055735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446.31027951800996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58718.53515216602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11743.707030433205</v>
      </c>
      <c r="M84" s="859"/>
      <c r="N84" s="51"/>
    </row>
    <row r="85" spans="1:14">
      <c r="B85" s="89" t="s">
        <v>973</v>
      </c>
      <c r="C85" s="90"/>
      <c r="D85" s="90"/>
      <c r="E85" s="90"/>
      <c r="F85" s="90"/>
      <c r="G85" s="90"/>
      <c r="H85" s="90"/>
      <c r="I85" s="87"/>
      <c r="J85" s="88"/>
      <c r="K85" s="304">
        <v>0.05</v>
      </c>
      <c r="L85" s="858">
        <f>N79*K85</f>
        <v>2935.9267576083012</v>
      </c>
      <c r="M85" s="859"/>
      <c r="N85" s="51"/>
    </row>
    <row r="86" spans="1:14" ht="15.75" thickBot="1">
      <c r="B86" s="91" t="s">
        <v>974</v>
      </c>
      <c r="C86" s="92"/>
      <c r="D86" s="92"/>
      <c r="E86" s="92"/>
      <c r="F86" s="92"/>
      <c r="G86" s="92"/>
      <c r="H86" s="92"/>
      <c r="I86" s="93"/>
      <c r="J86" s="94"/>
      <c r="K86" s="305">
        <v>0.05</v>
      </c>
      <c r="L86" s="860">
        <f>N79*K86</f>
        <v>2935.9267576083012</v>
      </c>
      <c r="M86" s="861"/>
      <c r="N86" s="51"/>
    </row>
    <row r="87" spans="1:14" ht="15.75" thickBot="1">
      <c r="B87" s="824" t="s">
        <v>953</v>
      </c>
      <c r="C87" s="825"/>
      <c r="D87" s="825"/>
      <c r="E87" s="825"/>
      <c r="F87" s="825"/>
      <c r="G87" s="825"/>
      <c r="H87" s="825"/>
      <c r="I87" s="825"/>
      <c r="J87" s="825"/>
      <c r="K87" s="825"/>
      <c r="L87" s="825"/>
      <c r="M87" s="826"/>
      <c r="N87" s="52">
        <f>L84+L85+L86</f>
        <v>17615.560545649805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76334.095697815821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312.95247499999999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202736.80854698742</v>
      </c>
      <c r="N48" s="272">
        <f>K48*M48</f>
        <v>101368.40427349371</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22830.721683219304</v>
      </c>
      <c r="N49" s="272">
        <f>K49*M49</f>
        <v>22830.721683219304</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124199.12595671302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6259.0494999999992</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130771.12793171301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26154.225586342603</v>
      </c>
      <c r="M84" s="859"/>
      <c r="N84" s="51"/>
    </row>
    <row r="85" spans="1:14">
      <c r="B85" s="89" t="s">
        <v>973</v>
      </c>
      <c r="C85" s="90"/>
      <c r="D85" s="90"/>
      <c r="E85" s="90"/>
      <c r="F85" s="90"/>
      <c r="G85" s="90"/>
      <c r="H85" s="90"/>
      <c r="I85" s="87"/>
      <c r="J85" s="88"/>
      <c r="K85" s="304">
        <v>0.05</v>
      </c>
      <c r="L85" s="858">
        <f>N79*K85</f>
        <v>6538.5563965856509</v>
      </c>
      <c r="M85" s="859"/>
      <c r="N85" s="51"/>
    </row>
    <row r="86" spans="1:14" ht="15.75" thickBot="1">
      <c r="B86" s="91" t="s">
        <v>974</v>
      </c>
      <c r="C86" s="92"/>
      <c r="D86" s="92"/>
      <c r="E86" s="92"/>
      <c r="F86" s="92"/>
      <c r="G86" s="92"/>
      <c r="H86" s="92"/>
      <c r="I86" s="93"/>
      <c r="J86" s="94"/>
      <c r="K86" s="305">
        <v>0.05</v>
      </c>
      <c r="L86" s="860">
        <f>N79*K86</f>
        <v>6538.5563965856509</v>
      </c>
      <c r="M86" s="861"/>
      <c r="N86" s="51"/>
    </row>
    <row r="87" spans="1:14" ht="15.75" thickBot="1">
      <c r="B87" s="824" t="s">
        <v>953</v>
      </c>
      <c r="C87" s="825"/>
      <c r="D87" s="825"/>
      <c r="E87" s="825"/>
      <c r="F87" s="825"/>
      <c r="G87" s="825"/>
      <c r="H87" s="825"/>
      <c r="I87" s="825"/>
      <c r="J87" s="825"/>
      <c r="K87" s="825"/>
      <c r="L87" s="825"/>
      <c r="M87" s="826"/>
      <c r="N87" s="52">
        <f>L84+L85+L86</f>
        <v>39231.338379513902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170002.46631122692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N76*M41</f>
        <v>104317.49166666667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17123.041262414481</v>
      </c>
      <c r="N48" s="272">
        <f>K48*M48</f>
        <v>18835345.388655931</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4" t="s">
        <v>953</v>
      </c>
      <c r="C54" s="825"/>
      <c r="D54" s="825"/>
      <c r="E54" s="825"/>
      <c r="F54" s="825"/>
      <c r="G54" s="825"/>
      <c r="H54" s="825"/>
      <c r="I54" s="825"/>
      <c r="J54" s="825"/>
      <c r="K54" s="825"/>
      <c r="L54" s="825"/>
      <c r="M54" s="826"/>
      <c r="N54" s="394">
        <f>SUM(N48:N53)</f>
        <v>18835345.388655931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6"/>
      <c r="M64" s="997"/>
      <c r="N64" s="485"/>
    </row>
    <row r="65" spans="1:15" ht="15.75" thickBot="1">
      <c r="B65" s="824" t="s">
        <v>953</v>
      </c>
      <c r="C65" s="825"/>
      <c r="D65" s="825"/>
      <c r="E65" s="825"/>
      <c r="F65" s="825"/>
      <c r="G65" s="825"/>
      <c r="H65" s="825"/>
      <c r="I65" s="825"/>
      <c r="J65" s="825"/>
      <c r="K65" s="825"/>
      <c r="L65" s="825"/>
      <c r="M65" s="826"/>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976"/>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2"/>
      <c r="C75" s="993"/>
      <c r="D75" s="993"/>
      <c r="E75" s="993"/>
      <c r="F75" s="993"/>
      <c r="G75" s="993"/>
      <c r="H75" s="993"/>
      <c r="I75" s="169"/>
      <c r="J75" s="169"/>
      <c r="K75" s="169"/>
      <c r="L75" s="994"/>
      <c r="M75" s="995"/>
      <c r="N75" s="45"/>
    </row>
    <row r="76" spans="1:15" ht="15.75" thickBot="1">
      <c r="B76" s="824" t="s">
        <v>953</v>
      </c>
      <c r="C76" s="825"/>
      <c r="D76" s="825"/>
      <c r="E76" s="825"/>
      <c r="F76" s="825"/>
      <c r="G76" s="825"/>
      <c r="H76" s="825"/>
      <c r="I76" s="825"/>
      <c r="J76" s="825"/>
      <c r="K76" s="825"/>
      <c r="L76" s="825"/>
      <c r="M76" s="826"/>
      <c r="N76" s="301">
        <f>SUM(N70:N75)</f>
        <v>2086349.8333333333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21026012.71365593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4205202.5427311864</v>
      </c>
      <c r="M83" s="859"/>
      <c r="N83" s="51"/>
    </row>
    <row r="84" spans="1:14">
      <c r="B84" s="89" t="s">
        <v>973</v>
      </c>
      <c r="C84" s="90"/>
      <c r="D84" s="90"/>
      <c r="E84" s="90"/>
      <c r="F84" s="90"/>
      <c r="G84" s="90"/>
      <c r="H84" s="90"/>
      <c r="I84" s="87"/>
      <c r="J84" s="88"/>
      <c r="K84" s="304">
        <v>0.05</v>
      </c>
      <c r="L84" s="858">
        <f>N78*K84</f>
        <v>1051300.6356827966</v>
      </c>
      <c r="M84" s="859"/>
      <c r="N84" s="51"/>
    </row>
    <row r="85" spans="1:14" ht="15.75" thickBot="1">
      <c r="B85" s="91" t="s">
        <v>974</v>
      </c>
      <c r="C85" s="92"/>
      <c r="D85" s="92"/>
      <c r="E85" s="92"/>
      <c r="F85" s="92"/>
      <c r="G85" s="92"/>
      <c r="H85" s="92"/>
      <c r="I85" s="93"/>
      <c r="J85" s="94"/>
      <c r="K85" s="305">
        <v>0.05</v>
      </c>
      <c r="L85" s="860">
        <f>N78*K85</f>
        <v>1051300.6356827966</v>
      </c>
      <c r="M85" s="861"/>
      <c r="N85" s="51"/>
    </row>
    <row r="86" spans="1:14" ht="15.75" thickBot="1">
      <c r="B86" s="824" t="s">
        <v>953</v>
      </c>
      <c r="C86" s="825"/>
      <c r="D86" s="825"/>
      <c r="E86" s="825"/>
      <c r="F86" s="825"/>
      <c r="G86" s="825"/>
      <c r="H86" s="825"/>
      <c r="I86" s="825"/>
      <c r="J86" s="825"/>
      <c r="K86" s="825"/>
      <c r="L86" s="825"/>
      <c r="M86" s="826"/>
      <c r="N86" s="52">
        <f>L83+L84+L85</f>
        <v>6307803.8140967805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27333816.527752712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71" t="s">
        <v>373</v>
      </c>
      <c r="B36" s="837" t="str">
        <f>VLOOKUP(A36,EQUIPOS!A6:D154,3,FALSE)</f>
        <v>Volqueta 6 m3</v>
      </c>
      <c r="C36" s="838"/>
      <c r="D36" s="838"/>
      <c r="E36" s="838"/>
      <c r="F36" s="838"/>
      <c r="G36" s="838"/>
      <c r="H36" s="839"/>
      <c r="I36" s="267"/>
      <c r="J36" s="268"/>
      <c r="K36" s="269">
        <f>VLOOKUP(A36,EQUIPOS!A6:D161,4,FALSE)</f>
        <v>63325.554388066033</v>
      </c>
      <c r="L36" s="270"/>
      <c r="M36" s="455">
        <v>81</v>
      </c>
      <c r="N36" s="272">
        <f>K36/M36</f>
        <v>781.79696775390164</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781.79696775390164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781.79696775390164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156.35939355078034</v>
      </c>
      <c r="M83" s="859"/>
      <c r="N83" s="51"/>
    </row>
    <row r="84" spans="1:14">
      <c r="B84" s="89" t="s">
        <v>973</v>
      </c>
      <c r="C84" s="90"/>
      <c r="D84" s="90"/>
      <c r="E84" s="90"/>
      <c r="F84" s="90"/>
      <c r="G84" s="90"/>
      <c r="H84" s="90"/>
      <c r="I84" s="87"/>
      <c r="J84" s="88"/>
      <c r="K84" s="304">
        <v>0.05</v>
      </c>
      <c r="L84" s="858">
        <f>N78*K84</f>
        <v>39.089848387695085</v>
      </c>
      <c r="M84" s="859"/>
      <c r="N84" s="51"/>
    </row>
    <row r="85" spans="1:14" ht="15.75" thickBot="1">
      <c r="B85" s="91" t="s">
        <v>974</v>
      </c>
      <c r="C85" s="92"/>
      <c r="D85" s="92"/>
      <c r="E85" s="92"/>
      <c r="F85" s="92"/>
      <c r="G85" s="92"/>
      <c r="H85" s="92"/>
      <c r="I85" s="93"/>
      <c r="J85" s="94"/>
      <c r="K85" s="305">
        <v>0.05</v>
      </c>
      <c r="L85" s="860">
        <f>N78*K85</f>
        <v>39.089848387695085</v>
      </c>
      <c r="M85" s="861"/>
      <c r="N85" s="51"/>
    </row>
    <row r="86" spans="1:14" ht="15.75" thickBot="1">
      <c r="B86" s="824" t="s">
        <v>953</v>
      </c>
      <c r="C86" s="825"/>
      <c r="D86" s="825"/>
      <c r="E86" s="825"/>
      <c r="F86" s="825"/>
      <c r="G86" s="825"/>
      <c r="H86" s="825"/>
      <c r="I86" s="825"/>
      <c r="J86" s="825"/>
      <c r="K86" s="825"/>
      <c r="L86" s="825"/>
      <c r="M86" s="826"/>
      <c r="N86" s="52">
        <f>L83+L84+L85</f>
        <v>234.53909032617054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1016.3360580800722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63325.554388066033</v>
      </c>
      <c r="L36" s="270"/>
      <c r="M36" s="283">
        <v>66</v>
      </c>
      <c r="N36" s="272">
        <f>K36/M36</f>
        <v>959.47809678887927</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959.47809678887927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959.47809678887927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191.89561935777587</v>
      </c>
      <c r="M83" s="859"/>
      <c r="N83" s="51"/>
    </row>
    <row r="84" spans="1:14">
      <c r="B84" s="89" t="s">
        <v>973</v>
      </c>
      <c r="C84" s="90"/>
      <c r="D84" s="90"/>
      <c r="E84" s="90"/>
      <c r="F84" s="90"/>
      <c r="G84" s="90"/>
      <c r="H84" s="90"/>
      <c r="I84" s="87"/>
      <c r="J84" s="88"/>
      <c r="K84" s="304">
        <v>0.05</v>
      </c>
      <c r="L84" s="858">
        <f>N78*K84</f>
        <v>47.973904839443968</v>
      </c>
      <c r="M84" s="859"/>
      <c r="N84" s="51"/>
    </row>
    <row r="85" spans="1:14" ht="15.75" thickBot="1">
      <c r="B85" s="91" t="s">
        <v>974</v>
      </c>
      <c r="C85" s="92"/>
      <c r="D85" s="92"/>
      <c r="E85" s="92"/>
      <c r="F85" s="92"/>
      <c r="G85" s="92"/>
      <c r="H85" s="92"/>
      <c r="I85" s="93"/>
      <c r="J85" s="94"/>
      <c r="K85" s="305">
        <v>0.05</v>
      </c>
      <c r="L85" s="860">
        <f>N78*K85</f>
        <v>47.973904839443968</v>
      </c>
      <c r="M85" s="861"/>
      <c r="N85" s="51"/>
    </row>
    <row r="86" spans="1:14" ht="15.75" thickBot="1">
      <c r="B86" s="824" t="s">
        <v>953</v>
      </c>
      <c r="C86" s="825"/>
      <c r="D86" s="825"/>
      <c r="E86" s="825"/>
      <c r="F86" s="825"/>
      <c r="G86" s="825"/>
      <c r="H86" s="825"/>
      <c r="I86" s="825"/>
      <c r="J86" s="825"/>
      <c r="K86" s="825"/>
      <c r="L86" s="825"/>
      <c r="M86" s="826"/>
      <c r="N86" s="52">
        <f>L83+L84+L85</f>
        <v>287.84342903666379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1247.3215258255432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2" t="s">
        <v>942</v>
      </c>
      <c r="C27" s="1003"/>
      <c r="D27" s="1003"/>
      <c r="E27" s="1003"/>
      <c r="F27" s="1003"/>
      <c r="G27" s="1003"/>
      <c r="H27" s="1003"/>
      <c r="I27" s="1003"/>
      <c r="J27" s="1003"/>
      <c r="K27" s="1003"/>
      <c r="L27" s="1003"/>
      <c r="M27" s="1003"/>
      <c r="N27" s="1004"/>
    </row>
    <row r="28" spans="1:14" ht="15.75" thickBot="1">
      <c r="B28" s="33"/>
      <c r="C28" s="34"/>
      <c r="D28" s="34"/>
      <c r="E28" s="34"/>
      <c r="F28" s="34"/>
      <c r="G28" s="34"/>
      <c r="H28" s="34"/>
      <c r="I28" s="34"/>
      <c r="J28" s="34"/>
      <c r="K28" s="34"/>
      <c r="L28" s="34"/>
      <c r="M28" s="34"/>
      <c r="N28" s="35"/>
    </row>
    <row r="29" spans="1:14" ht="26.25" thickBot="1">
      <c r="B29" s="71" t="s">
        <v>943</v>
      </c>
      <c r="C29" s="1000" t="s">
        <v>944</v>
      </c>
      <c r="D29" s="1001"/>
      <c r="E29" s="1001"/>
      <c r="F29" s="1001"/>
      <c r="G29" s="1001"/>
      <c r="H29" s="1001"/>
      <c r="I29" s="1001"/>
      <c r="J29" s="72"/>
      <c r="K29" s="342" t="s">
        <v>2215</v>
      </c>
      <c r="L29" s="1005" t="s">
        <v>945</v>
      </c>
      <c r="M29" s="100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63325.554388066033</v>
      </c>
      <c r="L36" s="270"/>
      <c r="M36" s="283">
        <v>66</v>
      </c>
      <c r="N36" s="272">
        <f>K36/M36</f>
        <v>959.47809678887927</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959.47809678887927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959.47809678887927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191.89561935777587</v>
      </c>
      <c r="M83" s="859"/>
      <c r="N83" s="51"/>
    </row>
    <row r="84" spans="1:14">
      <c r="B84" s="89" t="s">
        <v>973</v>
      </c>
      <c r="C84" s="90"/>
      <c r="D84" s="90"/>
      <c r="E84" s="90"/>
      <c r="F84" s="90"/>
      <c r="G84" s="90"/>
      <c r="H84" s="90"/>
      <c r="I84" s="87"/>
      <c r="J84" s="88"/>
      <c r="K84" s="304">
        <v>0.05</v>
      </c>
      <c r="L84" s="858">
        <f>N78*K84</f>
        <v>47.973904839443968</v>
      </c>
      <c r="M84" s="859"/>
      <c r="N84" s="51"/>
    </row>
    <row r="85" spans="1:14" ht="15.75" thickBot="1">
      <c r="B85" s="91" t="s">
        <v>974</v>
      </c>
      <c r="C85" s="92"/>
      <c r="D85" s="92"/>
      <c r="E85" s="92"/>
      <c r="F85" s="92"/>
      <c r="G85" s="92"/>
      <c r="H85" s="92"/>
      <c r="I85" s="93"/>
      <c r="J85" s="94"/>
      <c r="K85" s="305">
        <v>0.05</v>
      </c>
      <c r="L85" s="860">
        <f>N78*K85</f>
        <v>47.973904839443968</v>
      </c>
      <c r="M85" s="861"/>
      <c r="N85" s="51"/>
    </row>
    <row r="86" spans="1:14" ht="15.75" thickBot="1">
      <c r="B86" s="824" t="s">
        <v>953</v>
      </c>
      <c r="C86" s="825"/>
      <c r="D86" s="825"/>
      <c r="E86" s="825"/>
      <c r="F86" s="825"/>
      <c r="G86" s="825"/>
      <c r="H86" s="825"/>
      <c r="I86" s="825"/>
      <c r="J86" s="825"/>
      <c r="K86" s="825"/>
      <c r="L86" s="825"/>
      <c r="M86" s="826"/>
      <c r="N86" s="52">
        <f>L83+L84+L85</f>
        <v>287.84342903666379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1247.3215258255432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9D813796-241F-4B71-994E-8A9674C1E51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B7F15EEA-AC04-4340-94D7-0A168BAB1416}">
  <ds:schemaRefs>
    <ds:schemaRef ds:uri="http://schemas.microsoft.com/sharepoint/v3/contenttype/forms"/>
  </ds:schemaRefs>
</ds:datastoreItem>
</file>

<file path=customXml/itemProps3.xml><?xml version="1.0" encoding="utf-8"?>
<ds:datastoreItem xmlns:ds="http://schemas.openxmlformats.org/officeDocument/2006/customXml" ds:itemID="{53597A10-545C-4C43-B644-6DA7DBCD65EE}">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2021-08-10T20:30:50Z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