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69D76E0D-B884-49CE-BEA5-0A6B25DCC093}" xr6:coauthVersionLast="45" xr6:coauthVersionMax="45" xr10:uidLastSave="{00000000-0000-0000-0000-000000000000}"/>
  <bookViews>
    <workbookView xWindow="3510" yWindow="351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6" i="2"/>
  <c r="D29" i="2"/>
  <c r="D9" i="2"/>
  <c r="D38" i="2" l="1"/>
  <c r="D32" i="2"/>
  <c r="D33" i="2"/>
  <c r="D31" i="2"/>
  <c r="D34" i="2"/>
  <c r="D39"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84" i="220"/>
  <c r="N46" i="220" s="1"/>
  <c r="N76" i="98"/>
  <c r="N41" i="98" s="1"/>
  <c r="N76" i="101"/>
  <c r="N41" i="101" s="1"/>
  <c r="N76" i="134"/>
  <c r="N41" i="134" s="1"/>
  <c r="N76" i="65"/>
  <c r="N41" i="65" s="1"/>
  <c r="N43" i="65" s="1"/>
  <c r="N77" i="362"/>
  <c r="N41" i="362" s="1"/>
  <c r="N81" i="280"/>
  <c r="N44" i="280" s="1"/>
  <c r="N46" i="280" s="1"/>
  <c r="N77" i="337"/>
  <c r="N41" i="337" s="1"/>
  <c r="N77" i="193"/>
  <c r="N43" i="193" s="1"/>
  <c r="N76" i="92"/>
  <c r="N41" i="92" s="1"/>
  <c r="N76" i="96"/>
  <c r="N41" i="96" s="1"/>
  <c r="N43" i="96" s="1"/>
  <c r="N76" i="107"/>
  <c r="N41" i="107" s="1"/>
  <c r="N43" i="107" s="1"/>
  <c r="N75" i="133"/>
  <c r="N41" i="133" s="1"/>
  <c r="N76" i="135"/>
  <c r="N41" i="135" s="1"/>
  <c r="N83" i="221"/>
  <c r="N46" i="221" s="1"/>
  <c r="N48" i="221" s="1"/>
  <c r="N72" i="227"/>
  <c r="N41" i="227" s="1"/>
  <c r="N76" i="242"/>
  <c r="N40" i="242" s="1"/>
  <c r="N80" i="164"/>
  <c r="N46" i="164" s="1"/>
  <c r="N83" i="165"/>
  <c r="N49" i="165" s="1"/>
  <c r="N81" i="170"/>
  <c r="N47" i="170" s="1"/>
  <c r="N49" i="170" s="1"/>
  <c r="N81" i="176"/>
  <c r="N47" i="176" s="1"/>
  <c r="N81" i="171"/>
  <c r="N47" i="171" s="1"/>
  <c r="N81" i="178"/>
  <c r="N47" i="178" s="1"/>
  <c r="N49" i="178" s="1"/>
  <c r="N77" i="323"/>
  <c r="N77" i="328"/>
  <c r="N41" i="328" s="1"/>
  <c r="N43" i="328" s="1"/>
  <c r="N76" i="136"/>
  <c r="N41" i="136" s="1"/>
  <c r="N76" i="137"/>
  <c r="N41" i="137" s="1"/>
  <c r="N76" i="146"/>
  <c r="N41" i="146" s="1"/>
  <c r="N43" i="146" s="1"/>
  <c r="N76" i="144"/>
  <c r="N41" i="144" s="1"/>
  <c r="N78" i="273"/>
  <c r="N41" i="273" s="1"/>
  <c r="N81" i="282"/>
  <c r="N44" i="282" s="1"/>
  <c r="N46" i="282" s="1"/>
  <c r="N75" i="289"/>
  <c r="N41" i="289" s="1"/>
  <c r="N43" i="289" s="1"/>
  <c r="N77" i="289" s="1"/>
  <c r="L84" i="289" s="1"/>
  <c r="N75" i="293"/>
  <c r="N41" i="293" s="1"/>
  <c r="N43" i="293" s="1"/>
  <c r="N77" i="295"/>
  <c r="N41" i="295" s="1"/>
  <c r="N43" i="295" s="1"/>
  <c r="N75" i="325"/>
  <c r="N41" i="325" s="1"/>
  <c r="N43" i="325" s="1"/>
  <c r="N77" i="329"/>
  <c r="N41" i="329" s="1"/>
  <c r="N43" i="329" s="1"/>
  <c r="N76" i="26"/>
  <c r="N42" i="26" s="1"/>
  <c r="N43" i="26" s="1"/>
  <c r="N79" i="50"/>
  <c r="N42" i="50" s="1"/>
  <c r="N43" i="50" s="1"/>
  <c r="N76" i="56"/>
  <c r="N42" i="56" s="1"/>
  <c r="N43" i="56" s="1"/>
  <c r="N78" i="56" s="1"/>
  <c r="L85" i="56" s="1"/>
  <c r="N76" i="67"/>
  <c r="N41" i="67" s="1"/>
  <c r="N43" i="67" s="1"/>
  <c r="N78" i="67" s="1"/>
  <c r="N76" i="68"/>
  <c r="N41" i="68" s="1"/>
  <c r="N75" i="75"/>
  <c r="N41" i="75" s="1"/>
  <c r="N76" i="80"/>
  <c r="N41" i="80" s="1"/>
  <c r="N43" i="80" s="1"/>
  <c r="N76" i="82"/>
  <c r="N41" i="82" s="1"/>
  <c r="N76" i="84"/>
  <c r="N41" i="84" s="1"/>
  <c r="N76" i="86"/>
  <c r="N41" i="86" s="1"/>
  <c r="N76" i="88"/>
  <c r="N41" i="88" s="1"/>
  <c r="N43" i="88" s="1"/>
  <c r="N76" i="90"/>
  <c r="N41" i="90" s="1"/>
  <c r="N43" i="90" s="1"/>
  <c r="N76" i="94"/>
  <c r="N41" i="94" s="1"/>
  <c r="N76" i="102"/>
  <c r="N41" i="102" s="1"/>
  <c r="N76" i="105"/>
  <c r="N41" i="105" s="1"/>
  <c r="N43" i="105" s="1"/>
  <c r="N76" i="108"/>
  <c r="N41" i="108" s="1"/>
  <c r="N80" i="179"/>
  <c r="N46" i="179" s="1"/>
  <c r="N48" i="179" s="1"/>
  <c r="N80" i="180"/>
  <c r="N46" i="180" s="1"/>
  <c r="N80" i="177"/>
  <c r="N46" i="177" s="1"/>
  <c r="N48" i="177" s="1"/>
  <c r="N80" i="181"/>
  <c r="N46" i="181" s="1"/>
  <c r="N48" i="181" s="1"/>
  <c r="N80" i="183"/>
  <c r="N46" i="183" s="1"/>
  <c r="N80" i="184"/>
  <c r="N46" i="184" s="1"/>
  <c r="N81" i="185"/>
  <c r="N47" i="185" s="1"/>
  <c r="N81" i="186"/>
  <c r="N47" i="186" s="1"/>
  <c r="N49" i="186" s="1"/>
  <c r="N80" i="188"/>
  <c r="N46" i="188" s="1"/>
  <c r="N48" i="188" s="1"/>
  <c r="N81" i="187"/>
  <c r="N47" i="187" s="1"/>
  <c r="N76" i="231"/>
  <c r="N40" i="231" s="1"/>
  <c r="N42" i="231" s="1"/>
  <c r="N77" i="233"/>
  <c r="N41" i="233" s="1"/>
  <c r="N43" i="233" s="1"/>
  <c r="N76" i="243"/>
  <c r="N40" i="243" s="1"/>
  <c r="N81" i="267"/>
  <c r="N41" i="267" s="1"/>
  <c r="N43" i="267" s="1"/>
  <c r="N83" i="279"/>
  <c r="N46" i="279" s="1"/>
  <c r="N77" i="250"/>
  <c r="N41" i="250" s="1"/>
  <c r="N43" i="250" s="1"/>
  <c r="N79" i="250" s="1"/>
  <c r="N77" i="254"/>
  <c r="N41" i="254" s="1"/>
  <c r="N91" i="260"/>
  <c r="N47" i="260" s="1"/>
  <c r="N75" i="290"/>
  <c r="N41" i="290" s="1"/>
  <c r="N43" i="290" s="1"/>
  <c r="N77" i="294"/>
  <c r="N41" i="294" s="1"/>
  <c r="N43" i="294" s="1"/>
  <c r="N75" i="299"/>
  <c r="N41" i="299" s="1"/>
  <c r="N43" i="299" s="1"/>
  <c r="N61" i="221"/>
  <c r="N53" i="325"/>
  <c r="N76" i="19"/>
  <c r="N42" i="19" s="1"/>
  <c r="N43" i="19" s="1"/>
  <c r="N43" i="22"/>
  <c r="N76" i="24"/>
  <c r="N42" i="24" s="1"/>
  <c r="N76" i="25"/>
  <c r="N42" i="25" s="1"/>
  <c r="N43" i="25" s="1"/>
  <c r="N76" i="61"/>
  <c r="N42" i="61" s="1"/>
  <c r="N76" i="64"/>
  <c r="N41" i="64" s="1"/>
  <c r="N43" i="64" s="1"/>
  <c r="N75" i="72"/>
  <c r="N41" i="72" s="1"/>
  <c r="N43" i="72" s="1"/>
  <c r="N77" i="72" s="1"/>
  <c r="L84" i="72" s="1"/>
  <c r="N75" i="74"/>
  <c r="N41" i="74" s="1"/>
  <c r="N43" i="74" s="1"/>
  <c r="N77" i="74" s="1"/>
  <c r="N76" i="79"/>
  <c r="N41" i="79" s="1"/>
  <c r="N76" i="81"/>
  <c r="N41" i="81" s="1"/>
  <c r="N76" i="83"/>
  <c r="N41" i="83" s="1"/>
  <c r="N43" i="83" s="1"/>
  <c r="N76" i="85"/>
  <c r="N41" i="85" s="1"/>
  <c r="N43" i="85" s="1"/>
  <c r="N76" i="87"/>
  <c r="N41" i="87" s="1"/>
  <c r="N76" i="89"/>
  <c r="N41" i="89" s="1"/>
  <c r="N76" i="91"/>
  <c r="N41" i="91" s="1"/>
  <c r="N76" i="100"/>
  <c r="N41" i="100" s="1"/>
  <c r="N43" i="100" s="1"/>
  <c r="N76" i="106"/>
  <c r="N41" i="106" s="1"/>
  <c r="N43" i="106" s="1"/>
  <c r="N80" i="160"/>
  <c r="N46" i="160" s="1"/>
  <c r="N48" i="160" s="1"/>
  <c r="N78" i="232"/>
  <c r="N41" i="232" s="1"/>
  <c r="N43" i="232" s="1"/>
  <c r="N76" i="234"/>
  <c r="N40" i="234" s="1"/>
  <c r="N42" i="234" s="1"/>
  <c r="N79" i="244"/>
  <c r="N45" i="244" s="1"/>
  <c r="N87" i="246"/>
  <c r="N45" i="246" s="1"/>
  <c r="N81" i="266"/>
  <c r="N41" i="266" s="1"/>
  <c r="N78" i="272"/>
  <c r="N41" i="272" s="1"/>
  <c r="N77" i="321"/>
  <c r="N77" i="342"/>
  <c r="N41" i="342" s="1"/>
  <c r="N77" i="347"/>
  <c r="N41" i="347" s="1"/>
  <c r="N43" i="347" s="1"/>
  <c r="N77" i="364"/>
  <c r="N41" i="364" s="1"/>
  <c r="N43" i="364" s="1"/>
  <c r="N43" i="31"/>
  <c r="N76" i="63"/>
  <c r="N41" i="63" s="1"/>
  <c r="N43" i="63" s="1"/>
  <c r="N76" i="95"/>
  <c r="N41" i="95" s="1"/>
  <c r="N43" i="95" s="1"/>
  <c r="N76" i="97"/>
  <c r="N41" i="97" s="1"/>
  <c r="N43" i="97" s="1"/>
  <c r="N76" i="99"/>
  <c r="N41" i="99" s="1"/>
  <c r="N76" i="103"/>
  <c r="N41" i="103" s="1"/>
  <c r="N43" i="103" s="1"/>
  <c r="N81" i="154"/>
  <c r="N47" i="154" s="1"/>
  <c r="N49" i="154" s="1"/>
  <c r="N73" i="229"/>
  <c r="N40" i="229" s="1"/>
  <c r="N42" i="229" s="1"/>
  <c r="N77" i="258"/>
  <c r="N41"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7" i="259"/>
  <c r="N41" i="259" s="1"/>
  <c r="N75" i="283"/>
  <c r="N41" i="283" s="1"/>
  <c r="N75" i="292"/>
  <c r="N41" i="292" s="1"/>
  <c r="N43" i="292" s="1"/>
  <c r="N75" i="302"/>
  <c r="N41" i="302" s="1"/>
  <c r="N43" i="302" s="1"/>
  <c r="N77" i="308"/>
  <c r="N41" i="308" s="1"/>
  <c r="N43" i="308" s="1"/>
  <c r="N79" i="308"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91"/>
  <c r="N43" i="98"/>
  <c r="N43" i="101"/>
  <c r="N43" i="108"/>
  <c r="N43" i="133"/>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8" i="180"/>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L85" i="51" l="1"/>
  <c r="L83" i="51"/>
  <c r="L83" i="65"/>
  <c r="N78" i="37"/>
  <c r="L85" i="37" s="1"/>
  <c r="N79" i="364"/>
  <c r="L84" i="65"/>
  <c r="N81" i="248"/>
  <c r="N43" i="248" s="1"/>
  <c r="N45" i="248" s="1"/>
  <c r="N43" i="137"/>
  <c r="L85" i="67"/>
  <c r="L83" i="67"/>
  <c r="L84" i="67"/>
  <c r="N86" i="67" s="1"/>
  <c r="N88" i="67" s="1"/>
  <c r="D58" i="5" s="1"/>
  <c r="N78" i="25"/>
  <c r="L85" i="25" s="1"/>
  <c r="N79" i="347"/>
  <c r="L84" i="347" s="1"/>
  <c r="N78" i="43"/>
  <c r="L85" i="43" s="1"/>
  <c r="N81" i="50"/>
  <c r="L87" i="50" s="1"/>
  <c r="L84" i="78"/>
  <c r="N78" i="34"/>
  <c r="L83" i="34" s="1"/>
  <c r="L83" i="47"/>
  <c r="L83" i="7"/>
  <c r="L84" i="208"/>
  <c r="L82" i="289"/>
  <c r="N78" i="22"/>
  <c r="L85" i="22" s="1"/>
  <c r="N78" i="21"/>
  <c r="L84" i="21" s="1"/>
  <c r="L86" i="356"/>
  <c r="L86" i="323"/>
  <c r="L83" i="289"/>
  <c r="L84" i="226"/>
  <c r="N80" i="275"/>
  <c r="L87" i="275" s="1"/>
  <c r="L83" i="78"/>
  <c r="L84" i="63"/>
  <c r="L84" i="74"/>
  <c r="L82" i="74"/>
  <c r="L83" i="74"/>
  <c r="N78" i="42"/>
  <c r="L85" i="42" s="1"/>
  <c r="L84" i="253"/>
  <c r="N79" i="333"/>
  <c r="L85" i="333" s="1"/>
  <c r="L85" i="46"/>
  <c r="L83" i="46"/>
  <c r="N78" i="38"/>
  <c r="L85" i="38" s="1"/>
  <c r="L85" i="63"/>
  <c r="L82" i="72"/>
  <c r="N79" i="363"/>
  <c r="L84"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8" i="219"/>
  <c r="L89" i="219"/>
  <c r="L87" i="219"/>
  <c r="L83" i="21"/>
  <c r="L85" i="21"/>
  <c r="L85" i="7"/>
  <c r="L83" i="43"/>
  <c r="L84" i="46"/>
  <c r="L84" i="339"/>
  <c r="N83" i="282"/>
  <c r="L89" i="282" s="1"/>
  <c r="N79" i="256"/>
  <c r="L84" i="256" s="1"/>
  <c r="N78" i="35"/>
  <c r="N77" i="284"/>
  <c r="L84" i="284" s="1"/>
  <c r="L88" i="218"/>
  <c r="N90" i="218" s="1"/>
  <c r="N92" i="218" s="1"/>
  <c r="D180" i="5" s="1"/>
  <c r="L85" i="253"/>
  <c r="N78" i="33"/>
  <c r="L83" i="33" s="1"/>
  <c r="L84" i="64"/>
  <c r="N78" i="53"/>
  <c r="L85" i="53" s="1"/>
  <c r="N78" i="215"/>
  <c r="L84" i="215" s="1"/>
  <c r="L84" i="348"/>
  <c r="L86" i="328"/>
  <c r="N78" i="213"/>
  <c r="L83" i="213" s="1"/>
  <c r="N77" i="299"/>
  <c r="L83" i="299" s="1"/>
  <c r="N80" i="272"/>
  <c r="L85" i="272" s="1"/>
  <c r="L85" i="32"/>
  <c r="L84" i="31"/>
  <c r="L84" i="32"/>
  <c r="L85" i="31"/>
  <c r="N74" i="227"/>
  <c r="L79" i="227" s="1"/>
  <c r="N70" i="182"/>
  <c r="N70" i="154"/>
  <c r="N83" i="154" s="1"/>
  <c r="L88" i="154" s="1"/>
  <c r="N79" i="261"/>
  <c r="L84" i="261" s="1"/>
  <c r="L82" i="305"/>
  <c r="L83" i="305"/>
  <c r="L87" i="281"/>
  <c r="N78" i="243"/>
  <c r="L83" i="243" s="1"/>
  <c r="N82" i="217"/>
  <c r="L89" i="217" s="1"/>
  <c r="N70" i="171"/>
  <c r="N83" i="171" s="1"/>
  <c r="L90" i="171" s="1"/>
  <c r="L83" i="39"/>
  <c r="L85" i="128"/>
  <c r="L84" i="306"/>
  <c r="N78" i="136"/>
  <c r="L85" i="136" s="1"/>
  <c r="L84" i="39"/>
  <c r="N79" i="332"/>
  <c r="L85" i="332" s="1"/>
  <c r="N78" i="9"/>
  <c r="L84" i="9" s="1"/>
  <c r="N80" i="273"/>
  <c r="L86" i="273" s="1"/>
  <c r="N78" i="19"/>
  <c r="L85" i="19" s="1"/>
  <c r="N78" i="108"/>
  <c r="L84" i="108" s="1"/>
  <c r="N79" i="334"/>
  <c r="L84" i="334" s="1"/>
  <c r="L83" i="132"/>
  <c r="L85" i="132"/>
  <c r="L84" i="127"/>
  <c r="L82" i="127"/>
  <c r="L83" i="130"/>
  <c r="L85" i="130"/>
  <c r="L85" i="58"/>
  <c r="L84" i="58"/>
  <c r="L85" i="47"/>
  <c r="L83" i="72"/>
  <c r="L86" i="360"/>
  <c r="L86" i="348"/>
  <c r="L85" i="131"/>
  <c r="N78" i="79"/>
  <c r="L83" i="79" s="1"/>
  <c r="N78" i="68"/>
  <c r="L84" i="130"/>
  <c r="L85" i="208"/>
  <c r="N79" i="342"/>
  <c r="L85" i="342" s="1"/>
  <c r="L99" i="260"/>
  <c r="L100" i="260"/>
  <c r="N78" i="40"/>
  <c r="L84" i="40" s="1"/>
  <c r="L87" i="277"/>
  <c r="L86" i="277"/>
  <c r="L85" i="250"/>
  <c r="L84" i="250"/>
  <c r="N85" i="207"/>
  <c r="L92" i="207" s="1"/>
  <c r="N78" i="45"/>
  <c r="L85" i="45" s="1"/>
  <c r="N78" i="36"/>
  <c r="N80" i="274"/>
  <c r="L86" i="274" s="1"/>
  <c r="N79" i="259"/>
  <c r="L84" i="259"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37"/>
  <c r="L84" i="57"/>
  <c r="L85" i="371"/>
  <c r="L86" i="343"/>
  <c r="L86" i="321"/>
  <c r="L85" i="328"/>
  <c r="L84" i="323"/>
  <c r="N87" i="323" s="1"/>
  <c r="N89" i="323" s="1"/>
  <c r="D279" i="5" s="1"/>
  <c r="L86" i="250"/>
  <c r="L85" i="224"/>
  <c r="L84" i="132"/>
  <c r="L83" i="131"/>
  <c r="L83" i="127"/>
  <c r="L83" i="129"/>
  <c r="L84" i="129"/>
  <c r="L85" i="129"/>
  <c r="L84" i="52"/>
  <c r="L85" i="52"/>
  <c r="L83" i="52"/>
  <c r="L85" i="306"/>
  <c r="N79" i="337"/>
  <c r="N83" i="280"/>
  <c r="N78" i="44"/>
  <c r="N86" i="11"/>
  <c r="N88" i="11" s="1"/>
  <c r="D319" i="5" s="1"/>
  <c r="L85" i="14"/>
  <c r="L85" i="16"/>
  <c r="N83" i="248"/>
  <c r="L88" i="248" s="1"/>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5"/>
  <c r="N88" i="65" s="1"/>
  <c r="D56" i="5" s="1"/>
  <c r="L83" i="56"/>
  <c r="L84" i="56"/>
  <c r="N86" i="51"/>
  <c r="N88" i="51" s="1"/>
  <c r="D43" i="5" s="1"/>
  <c r="L84" i="38"/>
  <c r="L83" i="38"/>
  <c r="N86" i="28"/>
  <c r="N88" i="28" s="1"/>
  <c r="D20" i="5" s="1"/>
  <c r="L85" i="18"/>
  <c r="L83" i="18"/>
  <c r="L85" i="15"/>
  <c r="L83" i="15"/>
  <c r="N78" i="12"/>
  <c r="L85" i="12" s="1"/>
  <c r="N87" i="356" l="1"/>
  <c r="N89" i="356" s="1"/>
  <c r="D308" i="5" s="1"/>
  <c r="N78" i="137"/>
  <c r="L83" i="137" s="1"/>
  <c r="N69" i="184"/>
  <c r="N82" i="184" s="1"/>
  <c r="L88" i="184" s="1"/>
  <c r="N83" i="155"/>
  <c r="L88" i="155" s="1"/>
  <c r="N69" i="172"/>
  <c r="N82" i="174"/>
  <c r="L89" i="174" s="1"/>
  <c r="N79" i="314"/>
  <c r="L86" i="314" s="1"/>
  <c r="N85" i="72"/>
  <c r="N87" i="72" s="1"/>
  <c r="D63" i="5" s="1"/>
  <c r="L85" i="34"/>
  <c r="L82" i="75"/>
  <c r="L84" i="34"/>
  <c r="L86" i="50"/>
  <c r="N86" i="7"/>
  <c r="N88" i="7" s="1"/>
  <c r="D3" i="5" s="1"/>
  <c r="L88" i="50"/>
  <c r="N72" i="165"/>
  <c r="N85" i="165" s="1"/>
  <c r="L91" i="165" s="1"/>
  <c r="N69" i="177"/>
  <c r="N82" i="177" s="1"/>
  <c r="L89" i="177" s="1"/>
  <c r="N70" i="268"/>
  <c r="N83" i="268" s="1"/>
  <c r="L90" i="268" s="1"/>
  <c r="N86" i="64"/>
  <c r="N88" i="64" s="1"/>
  <c r="D55" i="5" s="1"/>
  <c r="N77" i="287"/>
  <c r="N85" i="289"/>
  <c r="N87" i="289" s="1"/>
  <c r="D245" i="5" s="1"/>
  <c r="N79" i="318"/>
  <c r="L86" i="318" s="1"/>
  <c r="N79" i="319"/>
  <c r="L84" i="319" s="1"/>
  <c r="N66" i="294"/>
  <c r="N79" i="294" s="1"/>
  <c r="L86" i="294" s="1"/>
  <c r="L83" i="24"/>
  <c r="N70" i="266"/>
  <c r="N83" i="266" s="1"/>
  <c r="L88" i="266" s="1"/>
  <c r="N69" i="179"/>
  <c r="N82" i="179" s="1"/>
  <c r="L87" i="179" s="1"/>
  <c r="L84" i="24"/>
  <c r="N86" i="47"/>
  <c r="N88" i="47" s="1"/>
  <c r="D39" i="5" s="1"/>
  <c r="L92" i="221"/>
  <c r="L85" i="347"/>
  <c r="L85" i="254"/>
  <c r="L86" i="347"/>
  <c r="N79" i="311"/>
  <c r="L84" i="311" s="1"/>
  <c r="N79" i="317"/>
  <c r="L84" i="317" s="1"/>
  <c r="N70" i="267"/>
  <c r="N83" i="267" s="1"/>
  <c r="L88" i="267" s="1"/>
  <c r="N69" i="180"/>
  <c r="N82" i="180" s="1"/>
  <c r="L89" i="180" s="1"/>
  <c r="N70" i="168"/>
  <c r="N79" i="239"/>
  <c r="L84" i="239" s="1"/>
  <c r="L83" i="19"/>
  <c r="L84" i="75"/>
  <c r="L84" i="43"/>
  <c r="N86" i="43" s="1"/>
  <c r="N88" i="43" s="1"/>
  <c r="D34" i="5" s="1"/>
  <c r="L83" i="22"/>
  <c r="L84" i="102"/>
  <c r="L84" i="19"/>
  <c r="L84" i="25"/>
  <c r="N89" i="50"/>
  <c r="N91" i="50" s="1"/>
  <c r="D42" i="5" s="1"/>
  <c r="L83" i="25"/>
  <c r="N87" i="253"/>
  <c r="N89" i="253" s="1"/>
  <c r="D213" i="5" s="1"/>
  <c r="N86" i="46"/>
  <c r="N88" i="46" s="1"/>
  <c r="D38" i="5" s="1"/>
  <c r="L84" i="22"/>
  <c r="L84" i="27"/>
  <c r="N86" i="131"/>
  <c r="N88" i="131" s="1"/>
  <c r="D122" i="5" s="1"/>
  <c r="L84" i="30"/>
  <c r="L83" i="30"/>
  <c r="N87" i="340"/>
  <c r="N89" i="340" s="1"/>
  <c r="D294" i="5" s="1"/>
  <c r="N86" i="63"/>
  <c r="N88" i="63" s="1"/>
  <c r="D54" i="5" s="1"/>
  <c r="N69" i="183"/>
  <c r="N82" i="183" s="1"/>
  <c r="L88" i="183" s="1"/>
  <c r="L90" i="282"/>
  <c r="N79" i="316"/>
  <c r="L86" i="316" s="1"/>
  <c r="N85" i="78"/>
  <c r="N87" i="78" s="1"/>
  <c r="D69" i="5" s="1"/>
  <c r="N64" i="297"/>
  <c r="N77" i="297" s="1"/>
  <c r="L82" i="297" s="1"/>
  <c r="N69" i="164"/>
  <c r="N82" i="164" s="1"/>
  <c r="L87" i="164" s="1"/>
  <c r="N79" i="313"/>
  <c r="L84" i="313" s="1"/>
  <c r="L84" i="147"/>
  <c r="N86" i="147" s="1"/>
  <c r="N88" i="147" s="1"/>
  <c r="D137" i="5" s="1"/>
  <c r="L85" i="213"/>
  <c r="L88" i="282"/>
  <c r="L85" i="147"/>
  <c r="L83" i="215"/>
  <c r="N87" i="371"/>
  <c r="N89" i="371" s="1"/>
  <c r="D293" i="5" s="1"/>
  <c r="L83" i="102"/>
  <c r="L85" i="240"/>
  <c r="L86" i="254"/>
  <c r="L85" i="215"/>
  <c r="L86" i="240"/>
  <c r="L85" i="135"/>
  <c r="L83" i="105"/>
  <c r="L85" i="41"/>
  <c r="L85" i="105"/>
  <c r="L85" i="138"/>
  <c r="L85" i="92"/>
  <c r="L83" i="135"/>
  <c r="N86" i="208"/>
  <c r="N88" i="208" s="1"/>
  <c r="D119" i="5" s="1"/>
  <c r="L83" i="92"/>
  <c r="N85" i="303"/>
  <c r="N87" i="303" s="1"/>
  <c r="D259" i="5" s="1"/>
  <c r="L85" i="27"/>
  <c r="L84" i="298"/>
  <c r="L82" i="298"/>
  <c r="N86" i="121"/>
  <c r="N88" i="121" s="1"/>
  <c r="D111" i="5" s="1"/>
  <c r="N86" i="226"/>
  <c r="N88" i="226" s="1"/>
  <c r="D187" i="5" s="1"/>
  <c r="N86" i="123"/>
  <c r="N88" i="123" s="1"/>
  <c r="D114" i="5" s="1"/>
  <c r="L86" i="275"/>
  <c r="L85" i="275"/>
  <c r="L84" i="100"/>
  <c r="L85" i="363"/>
  <c r="L86" i="262"/>
  <c r="N87" i="343"/>
  <c r="N89" i="343" s="1"/>
  <c r="D296" i="5" s="1"/>
  <c r="L86" i="363"/>
  <c r="N86" i="124"/>
  <c r="N88" i="124" s="1"/>
  <c r="D113" i="5" s="1"/>
  <c r="L82" i="286"/>
  <c r="N87" i="339"/>
  <c r="N89" i="339" s="1"/>
  <c r="D292" i="5" s="1"/>
  <c r="L84" i="365"/>
  <c r="L86" i="241"/>
  <c r="L84" i="103"/>
  <c r="N79" i="315"/>
  <c r="L84" i="315" s="1"/>
  <c r="L83" i="59"/>
  <c r="N70" i="157"/>
  <c r="N83" i="157" s="1"/>
  <c r="L90" i="157" s="1"/>
  <c r="N86" i="58"/>
  <c r="N88" i="58" s="1"/>
  <c r="D49" i="5" s="1"/>
  <c r="N87" i="327"/>
  <c r="N89" i="327" s="1"/>
  <c r="D281" i="5" s="1"/>
  <c r="N85" i="74"/>
  <c r="N87" i="74" s="1"/>
  <c r="D65" i="5" s="1"/>
  <c r="L86" i="251"/>
  <c r="L85" i="241"/>
  <c r="N87" i="321"/>
  <c r="N89" i="321" s="1"/>
  <c r="D277" i="5" s="1"/>
  <c r="N86" i="224"/>
  <c r="N88" i="224" s="1"/>
  <c r="D185" i="5" s="1"/>
  <c r="N87" i="328"/>
  <c r="N89" i="328" s="1"/>
  <c r="D282" i="5" s="1"/>
  <c r="L85" i="336"/>
  <c r="L86" i="365"/>
  <c r="L83" i="42"/>
  <c r="L84" i="42"/>
  <c r="L83" i="284"/>
  <c r="L84" i="251"/>
  <c r="N90" i="219"/>
  <c r="N92" i="219" s="1"/>
  <c r="D181" i="5" s="1"/>
  <c r="N70" i="176"/>
  <c r="N83" i="176" s="1"/>
  <c r="L88" i="176" s="1"/>
  <c r="N70" i="178"/>
  <c r="N83" i="178" s="1"/>
  <c r="L88" i="178" s="1"/>
  <c r="L87" i="232"/>
  <c r="L85" i="232"/>
  <c r="L86" i="232"/>
  <c r="N86" i="21"/>
  <c r="N88" i="21" s="1"/>
  <c r="D13" i="5" s="1"/>
  <c r="L85" i="69"/>
  <c r="L84" i="142"/>
  <c r="L83" i="302"/>
  <c r="L87" i="274"/>
  <c r="L82" i="302"/>
  <c r="L86" i="332"/>
  <c r="L84" i="346"/>
  <c r="L84" i="332"/>
  <c r="L84" i="26"/>
  <c r="L86" i="256"/>
  <c r="N86" i="132"/>
  <c r="N88" i="132" s="1"/>
  <c r="D123" i="5" s="1"/>
  <c r="L91" i="221"/>
  <c r="L83" i="26"/>
  <c r="N86" i="130"/>
  <c r="N88" i="130" s="1"/>
  <c r="D121" i="5" s="1"/>
  <c r="L83" i="286"/>
  <c r="L84" i="342"/>
  <c r="L85" i="142"/>
  <c r="L82" i="284"/>
  <c r="L85" i="26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9" i="267"/>
  <c r="L83" i="301"/>
  <c r="L84" i="301"/>
  <c r="L85" i="9"/>
  <c r="L83" i="9"/>
  <c r="N85" i="127"/>
  <c r="N87" i="127" s="1"/>
  <c r="D117" i="5" s="1"/>
  <c r="L88" i="188"/>
  <c r="L89" i="188"/>
  <c r="L89" i="185"/>
  <c r="L88" i="177"/>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4" i="285"/>
  <c r="L82" i="285"/>
  <c r="L83" i="285"/>
  <c r="L85" i="48"/>
  <c r="L87" i="48"/>
  <c r="L86" i="48"/>
  <c r="L85" i="66"/>
  <c r="L84" i="66"/>
  <c r="L83" i="66"/>
  <c r="L84" i="71"/>
  <c r="L83" i="71"/>
  <c r="L85" i="71"/>
  <c r="L85" i="54"/>
  <c r="L83" i="54"/>
  <c r="L84" i="54"/>
  <c r="L84"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15"/>
  <c r="N88" i="15" s="1"/>
  <c r="D7" i="5" s="1"/>
  <c r="L83" i="12"/>
  <c r="L84" i="12"/>
  <c r="N87" i="347" l="1"/>
  <c r="N89" i="347" s="1"/>
  <c r="D300" i="5" s="1"/>
  <c r="N85" i="75"/>
  <c r="N87" i="75" s="1"/>
  <c r="D66" i="5" s="1"/>
  <c r="L89" i="268"/>
  <c r="L88" i="268"/>
  <c r="L87" i="177"/>
  <c r="L86" i="319"/>
  <c r="L85" i="319"/>
  <c r="L85" i="318"/>
  <c r="N87" i="318" s="1"/>
  <c r="N89" i="318" s="1"/>
  <c r="D274" i="5" s="1"/>
  <c r="L84" i="318"/>
  <c r="L92" i="165"/>
  <c r="N93" i="165" s="1"/>
  <c r="N95" i="165" s="1"/>
  <c r="D150" i="5" s="1"/>
  <c r="L90" i="165"/>
  <c r="L84" i="294"/>
  <c r="N93" i="221"/>
  <c r="N95" i="221" s="1"/>
  <c r="D184" i="5" s="1"/>
  <c r="L85" i="294"/>
  <c r="L86" i="313"/>
  <c r="N86" i="24"/>
  <c r="N88" i="24" s="1"/>
  <c r="D16" i="5" s="1"/>
  <c r="L86" i="315"/>
  <c r="L86" i="311"/>
  <c r="N87" i="311" s="1"/>
  <c r="N89" i="311" s="1"/>
  <c r="D267" i="5" s="1"/>
  <c r="L85" i="311"/>
  <c r="L89" i="266"/>
  <c r="N91" i="266" s="1"/>
  <c r="N93" i="266" s="1"/>
  <c r="D225" i="5" s="1"/>
  <c r="N86" i="26"/>
  <c r="N88" i="26" s="1"/>
  <c r="D18" i="5" s="1"/>
  <c r="L86" i="317"/>
  <c r="N91" i="282"/>
  <c r="N93" i="282" s="1"/>
  <c r="D239" i="5" s="1"/>
  <c r="L89" i="179"/>
  <c r="L85" i="317"/>
  <c r="L87" i="183"/>
  <c r="L90" i="266"/>
  <c r="L88" i="179"/>
  <c r="N86" i="213"/>
  <c r="N88" i="213" s="1"/>
  <c r="D175" i="5" s="1"/>
  <c r="L89" i="183"/>
  <c r="N86" i="30"/>
  <c r="N88" i="30" s="1"/>
  <c r="D22" i="5" s="1"/>
  <c r="N86" i="25"/>
  <c r="N88" i="25" s="1"/>
  <c r="D17" i="5" s="1"/>
  <c r="N86" i="19"/>
  <c r="N88" i="19" s="1"/>
  <c r="D11" i="5" s="1"/>
  <c r="N87" i="254"/>
  <c r="N89" i="254" s="1"/>
  <c r="D214" i="5" s="1"/>
  <c r="N86" i="22"/>
  <c r="N88" i="22" s="1"/>
  <c r="D14" i="5" s="1"/>
  <c r="N86" i="209"/>
  <c r="N88" i="209" s="1"/>
  <c r="D131" i="5" s="1"/>
  <c r="L87" i="180"/>
  <c r="L83" i="297"/>
  <c r="L88" i="180"/>
  <c r="N86" i="135"/>
  <c r="N88" i="135" s="1"/>
  <c r="D126" i="5" s="1"/>
  <c r="N86" i="215"/>
  <c r="N88" i="215" s="1"/>
  <c r="D177" i="5" s="1"/>
  <c r="L86" i="239"/>
  <c r="L85" i="239"/>
  <c r="L89" i="164"/>
  <c r="L88" i="164"/>
  <c r="N86" i="41"/>
  <c r="N88" i="41" s="1"/>
  <c r="D32" i="5" s="1"/>
  <c r="N88" i="274"/>
  <c r="N90" i="274" s="1"/>
  <c r="D232" i="5" s="1"/>
  <c r="N85" i="286"/>
  <c r="N87" i="286" s="1"/>
  <c r="D243" i="5" s="1"/>
  <c r="N87" i="363"/>
  <c r="N89" i="363" s="1"/>
  <c r="D313" i="5" s="1"/>
  <c r="N86" i="102"/>
  <c r="N88" i="102" s="1"/>
  <c r="D92" i="5" s="1"/>
  <c r="L84" i="316"/>
  <c r="N87" i="316" s="1"/>
  <c r="N89" i="316" s="1"/>
  <c r="D272" i="5" s="1"/>
  <c r="N86" i="33"/>
  <c r="N88" i="33" s="1"/>
  <c r="D25" i="5" s="1"/>
  <c r="L90" i="176"/>
  <c r="L89" i="176"/>
  <c r="L89" i="157"/>
  <c r="N87" i="262"/>
  <c r="N89" i="262" s="1"/>
  <c r="D221" i="5" s="1"/>
  <c r="N87" i="240"/>
  <c r="N89" i="240" s="1"/>
  <c r="D200" i="5" s="1"/>
  <c r="N86" i="140"/>
  <c r="N88" i="140" s="1"/>
  <c r="D132" i="5" s="1"/>
  <c r="L88" i="157"/>
  <c r="N86" i="27"/>
  <c r="N88" i="27" s="1"/>
  <c r="D19" i="5" s="1"/>
  <c r="N87" i="241"/>
  <c r="N89" i="241" s="1"/>
  <c r="D201" i="5" s="1"/>
  <c r="N85" i="298"/>
  <c r="N87" i="298" s="1"/>
  <c r="D254" i="5" s="1"/>
  <c r="N86" i="105"/>
  <c r="N88" i="105" s="1"/>
  <c r="D95" i="5" s="1"/>
  <c r="L85" i="313"/>
  <c r="N87" i="313" s="1"/>
  <c r="N89" i="313" s="1"/>
  <c r="D269" i="5" s="1"/>
  <c r="L84" i="297"/>
  <c r="N86" i="138"/>
  <c r="N88" i="138" s="1"/>
  <c r="D129" i="5" s="1"/>
  <c r="N86" i="96"/>
  <c r="N88" i="96" s="1"/>
  <c r="D86" i="5" s="1"/>
  <c r="N86" i="103"/>
  <c r="N88" i="103" s="1"/>
  <c r="D93" i="5" s="1"/>
  <c r="L87" i="189"/>
  <c r="N87" i="346"/>
  <c r="N89" i="346" s="1"/>
  <c r="D299" i="5" s="1"/>
  <c r="N85" i="284"/>
  <c r="N87" i="284" s="1"/>
  <c r="D241" i="5" s="1"/>
  <c r="N87" i="365"/>
  <c r="N89" i="365" s="1"/>
  <c r="D315" i="5" s="1"/>
  <c r="N85" i="302"/>
  <c r="N87" i="302" s="1"/>
  <c r="N87" i="251"/>
  <c r="N89" i="251" s="1"/>
  <c r="D211" i="5" s="1"/>
  <c r="N91" i="249"/>
  <c r="N93" i="249" s="1"/>
  <c r="D209" i="5" s="1"/>
  <c r="N86" i="100"/>
  <c r="N88" i="100" s="1"/>
  <c r="D90" i="5" s="1"/>
  <c r="N86" i="92"/>
  <c r="N88" i="92" s="1"/>
  <c r="D83" i="5" s="1"/>
  <c r="L85" i="315"/>
  <c r="N86" i="69"/>
  <c r="N88" i="69" s="1"/>
  <c r="D60" i="5" s="1"/>
  <c r="L89" i="189"/>
  <c r="N86" i="88"/>
  <c r="N88" i="88" s="1"/>
  <c r="D79" i="5" s="1"/>
  <c r="N88" i="275"/>
  <c r="N90" i="275" s="1"/>
  <c r="D233" i="5" s="1"/>
  <c r="N86" i="42"/>
  <c r="N88" i="42" s="1"/>
  <c r="D33" i="5" s="1"/>
  <c r="N87" i="235"/>
  <c r="N89" i="235" s="1"/>
  <c r="D195" i="5" s="1"/>
  <c r="N85" i="325"/>
  <c r="N87" i="325" s="1"/>
  <c r="D280" i="5" s="1"/>
  <c r="N86" i="149"/>
  <c r="N88" i="149" s="1"/>
  <c r="D135" i="5" s="1"/>
  <c r="N86" i="142"/>
  <c r="N88" i="142" s="1"/>
  <c r="D134" i="5" s="1"/>
  <c r="N88" i="232"/>
  <c r="N90" i="232" s="1"/>
  <c r="D192" i="5" s="1"/>
  <c r="N86" i="59"/>
  <c r="N88" i="59" s="1"/>
  <c r="D50" i="5" s="1"/>
  <c r="N86" i="214"/>
  <c r="N88" i="214" s="1"/>
  <c r="D176" i="5" s="1"/>
  <c r="N87" i="342"/>
  <c r="N89" i="342" s="1"/>
  <c r="D295" i="5" s="1"/>
  <c r="N86" i="99"/>
  <c r="N88" i="99" s="1"/>
  <c r="D89" i="5" s="1"/>
  <c r="N87" i="264"/>
  <c r="N89" i="264" s="1"/>
  <c r="D223" i="5" s="1"/>
  <c r="N87" i="256"/>
  <c r="N89" i="256" s="1"/>
  <c r="D215" i="5" s="1"/>
  <c r="N86" i="80"/>
  <c r="N88" i="80" s="1"/>
  <c r="D71" i="5" s="1"/>
  <c r="N86" i="231"/>
  <c r="N88" i="231" s="1"/>
  <c r="D191" i="5" s="1"/>
  <c r="N87" i="332"/>
  <c r="N89" i="332" s="1"/>
  <c r="D286" i="5" s="1"/>
  <c r="L89" i="178"/>
  <c r="N82" i="227"/>
  <c r="N84" i="227" s="1"/>
  <c r="D188" i="5" s="1"/>
  <c r="N87" i="336"/>
  <c r="N89" i="336" s="1"/>
  <c r="D290" i="5" s="1"/>
  <c r="N87" i="238"/>
  <c r="N89" i="238" s="1"/>
  <c r="D198" i="5" s="1"/>
  <c r="L83" i="60"/>
  <c r="L90" i="178"/>
  <c r="N90" i="217"/>
  <c r="N92" i="217" s="1"/>
  <c r="D179" i="5" s="1"/>
  <c r="N91" i="268"/>
  <c r="N93" i="268" s="1"/>
  <c r="D227" i="5" s="1"/>
  <c r="N87" i="295"/>
  <c r="N89" i="295" s="1"/>
  <c r="D251" i="5" s="1"/>
  <c r="N86" i="53"/>
  <c r="N88" i="53" s="1"/>
  <c r="D45" i="5" s="1"/>
  <c r="N86" i="29"/>
  <c r="N88" i="29" s="1"/>
  <c r="D21" i="5" s="1"/>
  <c r="N87" i="333"/>
  <c r="N89" i="333" s="1"/>
  <c r="D287" i="5" s="1"/>
  <c r="N86" i="9"/>
  <c r="N88" i="9" s="1"/>
  <c r="D4"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5" l="1"/>
  <c r="N89" i="315" s="1"/>
  <c r="D271" i="5" s="1"/>
  <c r="N87" i="294"/>
  <c r="N89" i="294" s="1"/>
  <c r="D250" i="5" s="1"/>
  <c r="N90" i="179"/>
  <c r="N92" i="179" s="1"/>
  <c r="D158" i="5" s="1"/>
  <c r="N90" i="183"/>
  <c r="N92" i="183" s="1"/>
  <c r="D163" i="5" s="1"/>
  <c r="N87" i="317"/>
  <c r="N89" i="317" s="1"/>
  <c r="D273" i="5" s="1"/>
  <c r="N85" i="297"/>
  <c r="N87" i="297" s="1"/>
  <c r="D253" i="5" s="1"/>
  <c r="N90" i="189"/>
  <c r="N92" i="189" s="1"/>
  <c r="D169" i="5" s="1"/>
  <c r="N90" i="164"/>
  <c r="N92" i="164" s="1"/>
  <c r="D149" i="5" s="1"/>
  <c r="N91" i="176"/>
  <c r="N93" i="176" s="1"/>
  <c r="D155" i="5" s="1"/>
  <c r="N90" i="180"/>
  <c r="N92" i="180" s="1"/>
  <c r="D159" i="5" s="1"/>
  <c r="N87" i="239"/>
  <c r="N89" i="239" s="1"/>
  <c r="D199" i="5" s="1"/>
  <c r="N91" i="157"/>
  <c r="N93" i="157" s="1"/>
  <c r="D145" i="5" s="1"/>
  <c r="N91" i="158"/>
  <c r="N93" i="158" s="1"/>
  <c r="D146" i="5" s="1"/>
  <c r="N91" i="178"/>
  <c r="N93" i="178" s="1"/>
  <c r="D157" i="5" s="1"/>
  <c r="N90" i="172"/>
  <c r="N92" i="172" s="1"/>
  <c r="D153" i="5" s="1"/>
  <c r="N86" i="60"/>
  <c r="N88" i="60" s="1"/>
  <c r="D51"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<sst xmlns="http://schemas.openxmlformats.org/spreadsheetml/2006/main" count="38539" uniqueCount="2344">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</sst>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3" fontId="3" fillId="16" borderId="63" xfId="3" applyNumberFormat="1" applyFill="1" applyBorder="1" applyProtection="1">
      <protection locked="0"/>
    </xf>
    <xf numFmtId="4" fontId="3" fillId="16" borderId="63" xfId="3" applyNumberFormat="1" applyFill="1" applyBorder="1" applyProtection="1">
      <protection locked="0"/>
    </xf>
    <xf numFmtId="164" fontId="7" fillId="25" borderId="6"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5" fillId="26" borderId="3" xfId="2" applyFont="1" applyFill="1" applyBorder="1" applyAlignment="1" applyProtection="1">
      <alignment vertical="center"/>
    </xf>
    <xf numFmtId="0" fontId="5" fillId="26" borderId="3" xfId="2" applyFont="1" applyFill="1" applyBorder="1" applyAlignment="1" applyProtection="1">
      <alignment vertical="center" wrapText="1"/>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NARIÑO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7" sqref="B17"/>
    </sheetView>
  </sheetViews>
  <sheetFormatPr baseColWidth="10" defaultRowHeight="15"/>
  <cols>
    <col min="2" max="2" width="10.7109375" customWidth="1"/>
    <col min="8" max="8" width="83" customWidth="1"/>
    <col min="26" max="26" width="10.710937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140625" style="181" customWidth="1"/>
    <col min="5" max="5" width="30" style="201"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2640224.4030259848</v>
      </c>
      <c r="G3" t="s">
        <v>980</v>
      </c>
      <c r="J3" s="1"/>
    </row>
    <row r="4" spans="1:10" ht="54" thickTop="1" thickBot="1">
      <c r="A4" s="131" t="s">
        <v>985</v>
      </c>
      <c r="B4" s="132" t="s">
        <v>1169</v>
      </c>
      <c r="C4" s="130" t="s">
        <v>984</v>
      </c>
      <c r="D4" s="177">
        <f>VLOOKUP('200.2'!A88,'200.2'!A37:N108,14,FALSE)</f>
        <v>235890.80912350124</v>
      </c>
      <c r="J4" s="1"/>
    </row>
    <row r="5" spans="1:10" ht="54" thickTop="1" thickBot="1">
      <c r="A5" s="131" t="s">
        <v>986</v>
      </c>
      <c r="B5" s="132" t="s">
        <v>1170</v>
      </c>
      <c r="C5" s="133" t="s">
        <v>987</v>
      </c>
      <c r="D5" s="177">
        <f>VLOOKUP('201.1'!A88,'201.1'!A38:N109,14,FALSE)</f>
        <v>129248.21214529444</v>
      </c>
    </row>
    <row r="6" spans="1:10" ht="54" thickTop="1" thickBot="1">
      <c r="A6" s="131" t="s">
        <v>988</v>
      </c>
      <c r="B6" s="132" t="s">
        <v>1171</v>
      </c>
      <c r="C6" s="133" t="s">
        <v>987</v>
      </c>
      <c r="D6" s="177">
        <f>VLOOKUP('201.2'!A88,'201.2'!A39:N110,14,FALSE)</f>
        <v>121325.62393570108</v>
      </c>
    </row>
    <row r="7" spans="1:10" ht="70.5" customHeight="1" thickTop="1" thickBot="1">
      <c r="A7" s="131" t="s">
        <v>989</v>
      </c>
      <c r="B7" s="132" t="s">
        <v>1172</v>
      </c>
      <c r="C7" s="133" t="s">
        <v>987</v>
      </c>
      <c r="D7" s="177">
        <f>VLOOKUP('201.3'!A88,'201.3'!A40:N111,14,FALSE)</f>
        <v>30433.401768617266</v>
      </c>
    </row>
    <row r="8" spans="1:10" ht="54" thickTop="1" thickBot="1">
      <c r="A8" s="131" t="s">
        <v>990</v>
      </c>
      <c r="B8" s="132" t="s">
        <v>1173</v>
      </c>
      <c r="C8" s="133" t="s">
        <v>987</v>
      </c>
      <c r="D8" s="178">
        <f>VLOOKUP('201.4'!A88,'201.4'!A41:N112,14,FALSE)</f>
        <v>46372.87375719141</v>
      </c>
    </row>
    <row r="9" spans="1:10" ht="54" thickTop="1" thickBot="1">
      <c r="A9" s="131" t="s">
        <v>991</v>
      </c>
      <c r="B9" s="132" t="s">
        <v>1170</v>
      </c>
      <c r="C9" s="133" t="s">
        <v>1845</v>
      </c>
      <c r="D9" s="178">
        <f>VLOOKUP('201.5'!A88,'201.5'!A42:N113,14,FALSE)</f>
        <v>129248.21214529444</v>
      </c>
    </row>
    <row r="10" spans="1:10" ht="54" thickTop="1" thickBot="1">
      <c r="A10" s="131" t="s">
        <v>992</v>
      </c>
      <c r="B10" s="132" t="s">
        <v>1171</v>
      </c>
      <c r="C10" s="133" t="s">
        <v>1845</v>
      </c>
      <c r="D10" s="178">
        <f>VLOOKUP('201.6'!A88,'201.6'!A43:N114,14,FALSE)</f>
        <v>121325.62393570108</v>
      </c>
    </row>
    <row r="11" spans="1:10" ht="54" thickTop="1" thickBot="1">
      <c r="A11" s="131" t="s">
        <v>993</v>
      </c>
      <c r="B11" s="132" t="s">
        <v>1171</v>
      </c>
      <c r="C11" s="133" t="s">
        <v>387</v>
      </c>
      <c r="D11" s="178">
        <f>VLOOKUP('201.7'!A88,'201.7'!A44:N115,14,FALSE)</f>
        <v>117743.89480893157</v>
      </c>
    </row>
    <row r="12" spans="1:10" ht="54" thickTop="1" thickBot="1">
      <c r="A12" s="131" t="s">
        <v>994</v>
      </c>
      <c r="B12" s="132" t="s">
        <v>1174</v>
      </c>
      <c r="C12" s="133" t="s">
        <v>233</v>
      </c>
      <c r="D12" s="178">
        <f>VLOOKUP('201.8'!A88,'201.8'!A45:N116,14,FALSE)</f>
        <v>12795.21662920075</v>
      </c>
    </row>
    <row r="13" spans="1:10" ht="54" thickTop="1" thickBot="1">
      <c r="A13" s="131" t="s">
        <v>995</v>
      </c>
      <c r="B13" s="132" t="s">
        <v>1175</v>
      </c>
      <c r="C13" s="133" t="s">
        <v>233</v>
      </c>
      <c r="D13" s="178">
        <f>VLOOKUP('201.9'!A88,'201.9'!A46:N117,14,FALSE)</f>
        <v>12497.005766042243</v>
      </c>
    </row>
    <row r="14" spans="1:10" ht="54" thickTop="1" thickBot="1">
      <c r="A14" s="131" t="s">
        <v>996</v>
      </c>
      <c r="B14" s="132" t="s">
        <v>1176</v>
      </c>
      <c r="C14" s="133" t="s">
        <v>144</v>
      </c>
      <c r="D14" s="178">
        <f>VLOOKUP('201.10'!A88,'201.10'!A47:N118,14,FALSE)</f>
        <v>4613.9017937042463</v>
      </c>
    </row>
    <row r="15" spans="1:10" ht="54" thickTop="1" thickBot="1">
      <c r="A15" s="131" t="s">
        <v>997</v>
      </c>
      <c r="B15" s="132" t="s">
        <v>1177</v>
      </c>
      <c r="C15" s="133" t="s">
        <v>998</v>
      </c>
      <c r="D15" s="178">
        <f>VLOOKUP('201.11'!A88,'201.11'!A48:N119,14,FALSE)</f>
        <v>1243.2959436898436</v>
      </c>
    </row>
    <row r="16" spans="1:10" ht="54" thickTop="1" thickBot="1">
      <c r="A16" s="131" t="s">
        <v>999</v>
      </c>
      <c r="B16" s="132" t="s">
        <v>1178</v>
      </c>
      <c r="C16" s="133" t="s">
        <v>1845</v>
      </c>
      <c r="D16" s="178">
        <f>VLOOKUP('201.12'!A88,'201.12'!A49:N120,14,FALSE)</f>
        <v>83638.566438376118</v>
      </c>
    </row>
    <row r="17" spans="1:4" ht="64.5" thickTop="1" thickBot="1">
      <c r="A17" s="134" t="s">
        <v>1000</v>
      </c>
      <c r="B17" s="135" t="s">
        <v>1179</v>
      </c>
      <c r="C17" s="133" t="s">
        <v>1845</v>
      </c>
      <c r="D17" s="178">
        <f>VLOOKUP('201.13'!A88,'201.13'!A50:N121,14,FALSE)</f>
        <v>93306.772041236836</v>
      </c>
    </row>
    <row r="18" spans="1:4" ht="54" thickTop="1" thickBot="1">
      <c r="A18" s="131" t="s">
        <v>1001</v>
      </c>
      <c r="B18" s="132" t="s">
        <v>1180</v>
      </c>
      <c r="C18" s="133" t="s">
        <v>144</v>
      </c>
      <c r="D18" s="178">
        <f>VLOOKUP('201.14'!A88,'201.14'!A51:N122,14,FALSE)</f>
        <v>31286.683692887396</v>
      </c>
    </row>
    <row r="19" spans="1:4" ht="54" thickTop="1" thickBot="1">
      <c r="A19" s="131" t="s">
        <v>1002</v>
      </c>
      <c r="B19" s="132" t="s">
        <v>1181</v>
      </c>
      <c r="C19" s="133" t="s">
        <v>144</v>
      </c>
      <c r="D19" s="178">
        <f>VLOOKUP('201.15'!A88,'201.15'!A52:N123,14,FALSE)</f>
        <v>36987.007967139463</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69592.385233359237</v>
      </c>
    </row>
    <row r="22" spans="1:4" ht="54" thickTop="1" thickBot="1">
      <c r="A22" s="131" t="s">
        <v>1005</v>
      </c>
      <c r="B22" s="132" t="s">
        <v>1184</v>
      </c>
      <c r="C22" s="133" t="s">
        <v>1845</v>
      </c>
      <c r="D22" s="178">
        <f>VLOOKUP('201.18'!A88,'201.18'!A55:N126,14,FALSE)</f>
        <v>69592.385233359237</v>
      </c>
    </row>
    <row r="23" spans="1:4" ht="54" thickTop="1" thickBot="1">
      <c r="A23" s="131" t="s">
        <v>1006</v>
      </c>
      <c r="B23" s="132" t="s">
        <v>1185</v>
      </c>
      <c r="C23" s="133" t="s">
        <v>144</v>
      </c>
      <c r="D23" s="178">
        <f>VLOOKUP('201.19'!A88,'201.19'!A56:N127,14,FALSE)</f>
        <v>3856.4772680978772</v>
      </c>
    </row>
    <row r="24" spans="1:4" ht="54" thickTop="1" thickBot="1">
      <c r="A24" s="131" t="s">
        <v>1007</v>
      </c>
      <c r="B24" s="132" t="s">
        <v>1186</v>
      </c>
      <c r="C24" s="133" t="s">
        <v>144</v>
      </c>
      <c r="D24" s="178">
        <f>VLOOKUP('201.20'!A88,'201.20'!A57:N128,14,FALSE)</f>
        <v>1000.6004766306989</v>
      </c>
    </row>
    <row r="25" spans="1:4" ht="54" thickTop="1" thickBot="1">
      <c r="A25" s="131" t="s">
        <v>1008</v>
      </c>
      <c r="B25" s="132" t="s">
        <v>1187</v>
      </c>
      <c r="C25" s="133" t="s">
        <v>144</v>
      </c>
      <c r="D25" s="178">
        <f>VLOOKUP('201.21'!A88,'201.21'!A58:N129,14,FALSE)</f>
        <v>4679.4337072059207</v>
      </c>
    </row>
    <row r="26" spans="1:4" ht="54" thickTop="1" thickBot="1">
      <c r="A26" s="131" t="s">
        <v>1425</v>
      </c>
      <c r="B26" s="132" t="s">
        <v>1413</v>
      </c>
      <c r="C26" s="133" t="s">
        <v>1845</v>
      </c>
      <c r="D26" s="178">
        <f>VLOOKUP('203.1'!A88,'203.1'!A59:N130,14,FALSE)</f>
        <v>944412.71539010305</v>
      </c>
    </row>
    <row r="27" spans="1:4" ht="54" thickTop="1" thickBot="1">
      <c r="A27" s="131" t="s">
        <v>1426</v>
      </c>
      <c r="B27" s="132" t="s">
        <v>1417</v>
      </c>
      <c r="C27" s="133" t="s">
        <v>1845</v>
      </c>
      <c r="D27" s="178">
        <f>VLOOKUP('203.2'!A88,'203.2'!A60:N131,14,FALSE)</f>
        <v>1136829.2470884647</v>
      </c>
    </row>
    <row r="28" spans="1:4" ht="54" thickTop="1" thickBot="1">
      <c r="A28" s="131" t="s">
        <v>1427</v>
      </c>
      <c r="B28" s="132" t="s">
        <v>1418</v>
      </c>
      <c r="C28" s="133" t="s">
        <v>1845</v>
      </c>
      <c r="D28" s="178">
        <f>VLOOKUP('203.3'!A88,'203.3'!A61:N132,14,FALSE)</f>
        <v>1274269.6268730084</v>
      </c>
    </row>
    <row r="29" spans="1:4" ht="54" thickTop="1" thickBot="1">
      <c r="A29" s="131" t="s">
        <v>1428</v>
      </c>
      <c r="B29" s="132" t="s">
        <v>1419</v>
      </c>
      <c r="C29" s="133" t="s">
        <v>1845</v>
      </c>
      <c r="D29" s="178">
        <f>VLOOKUP('203.4'!A88,'203.4'!A62:N133,14,FALSE)</f>
        <v>620837.60309037403</v>
      </c>
    </row>
    <row r="30" spans="1:4" ht="54" thickTop="1" thickBot="1">
      <c r="A30" s="131" t="s">
        <v>1429</v>
      </c>
      <c r="B30" s="132" t="s">
        <v>1420</v>
      </c>
      <c r="C30" s="133" t="s">
        <v>1845</v>
      </c>
      <c r="D30" s="178">
        <f>VLOOKUP('203.5'!A88,'203.5'!A63:N134,14,FALSE)</f>
        <v>710430.33185923682</v>
      </c>
    </row>
    <row r="31" spans="1:4" ht="54" thickTop="1" thickBot="1">
      <c r="A31" s="131" t="s">
        <v>1430</v>
      </c>
      <c r="B31" s="132" t="s">
        <v>1421</v>
      </c>
      <c r="C31" s="133" t="s">
        <v>1845</v>
      </c>
      <c r="D31" s="178">
        <f>VLOOKUP('203.6'!A88,'203.6'!A64:N135,14,FALSE)</f>
        <v>767443.8865303311</v>
      </c>
    </row>
    <row r="32" spans="1:4" ht="54" thickTop="1" thickBot="1">
      <c r="A32" s="131" t="s">
        <v>1431</v>
      </c>
      <c r="B32" s="132" t="s">
        <v>1422</v>
      </c>
      <c r="C32" s="133" t="s">
        <v>1845</v>
      </c>
      <c r="D32" s="178">
        <f>VLOOKUP('203.7'!A88,'203.7'!A65:N136,14,FALSE)</f>
        <v>248406.1078841681</v>
      </c>
    </row>
    <row r="33" spans="1:4" ht="54" thickTop="1" thickBot="1">
      <c r="A33" s="131" t="s">
        <v>1432</v>
      </c>
      <c r="B33" s="132" t="s">
        <v>1871</v>
      </c>
      <c r="C33" s="133" t="s">
        <v>1845</v>
      </c>
      <c r="D33" s="178">
        <f>VLOOKUP('203.8'!A88,'203.8'!A66:N137,14,FALSE)</f>
        <v>362770.13169556955</v>
      </c>
    </row>
    <row r="34" spans="1:4" ht="54" thickTop="1" thickBot="1">
      <c r="A34" s="131" t="s">
        <v>1433</v>
      </c>
      <c r="B34" s="132" t="s">
        <v>1424</v>
      </c>
      <c r="C34" s="133" t="s">
        <v>1845</v>
      </c>
      <c r="D34" s="178">
        <f>VLOOKUP('203.9'!A88,'203.9'!A67:N138,14,FALSE)</f>
        <v>381402.72511012765</v>
      </c>
    </row>
    <row r="35" spans="1:4" ht="54" thickTop="1" thickBot="1">
      <c r="A35" s="131" t="s">
        <v>1434</v>
      </c>
      <c r="B35" s="132" t="s">
        <v>1414</v>
      </c>
      <c r="C35" s="133" t="s">
        <v>1845</v>
      </c>
      <c r="D35" s="178">
        <f>VLOOKUP('203.10'!A88,'203.10'!A68:N139,14,FALSE)</f>
        <v>207124.88853242571</v>
      </c>
    </row>
    <row r="36" spans="1:4" ht="54" thickTop="1" thickBot="1">
      <c r="A36" s="131" t="s">
        <v>1435</v>
      </c>
      <c r="B36" s="132" t="s">
        <v>1415</v>
      </c>
      <c r="C36" s="133" t="s">
        <v>1845</v>
      </c>
      <c r="D36" s="178">
        <f>VLOOKUP('203.11'!A88,'203.11'!A69:N140,14,FALSE)</f>
        <v>286545.8859087411</v>
      </c>
    </row>
    <row r="37" spans="1:4" ht="54" thickTop="1" thickBot="1">
      <c r="A37" s="131" t="s">
        <v>1436</v>
      </c>
      <c r="B37" s="215" t="s">
        <v>1416</v>
      </c>
      <c r="C37" s="133" t="s">
        <v>1845</v>
      </c>
      <c r="D37" s="178">
        <f>VLOOKUP('203.12'!A88,'203.12'!A70:N141,14,FALSE)</f>
        <v>296225.15521500504</v>
      </c>
    </row>
    <row r="38" spans="1:4" ht="54" thickTop="1" thickBot="1">
      <c r="A38" s="131" t="s">
        <v>1009</v>
      </c>
      <c r="B38" s="132" t="s">
        <v>1188</v>
      </c>
      <c r="C38" s="133" t="s">
        <v>387</v>
      </c>
      <c r="D38" s="178">
        <f>VLOOKUP('210.1.1'!A88,'210.1.1'!A71:N142,14,FALSE)</f>
        <v>8765.3353183860563</v>
      </c>
    </row>
    <row r="39" spans="1:4" ht="54" thickTop="1" thickBot="1">
      <c r="A39" s="131" t="s">
        <v>1010</v>
      </c>
      <c r="B39" s="132" t="s">
        <v>1189</v>
      </c>
      <c r="C39" s="133" t="s">
        <v>387</v>
      </c>
      <c r="D39" s="178">
        <f>VLOOKUP('210.1.2'!A88,'210.1.2'!A72:N143,14,FALSE)</f>
        <v>2614.9137536222142</v>
      </c>
    </row>
    <row r="40" spans="1:4" ht="54" thickTop="1" thickBot="1">
      <c r="A40" s="131" t="s">
        <v>1011</v>
      </c>
      <c r="B40" s="132" t="s">
        <v>1190</v>
      </c>
      <c r="C40" s="133" t="s">
        <v>387</v>
      </c>
      <c r="D40" s="178">
        <f>VLOOKUP('210.2.1'!A90,'210.2.1'!A73:N144,14,FALSE)</f>
        <v>27854.887641583467</v>
      </c>
    </row>
    <row r="41" spans="1:4" ht="54" thickTop="1" thickBot="1">
      <c r="A41" s="131" t="s">
        <v>1012</v>
      </c>
      <c r="B41" s="132" t="s">
        <v>1191</v>
      </c>
      <c r="C41" s="133" t="s">
        <v>387</v>
      </c>
      <c r="D41" s="178">
        <f>VLOOKUP('210.2.2'!A88,'210.2.2'!A74:N145,14,FALSE)</f>
        <v>8765.3353183860563</v>
      </c>
    </row>
    <row r="42" spans="1:4" ht="54" thickTop="1" thickBot="1">
      <c r="A42" s="131" t="s">
        <v>1013</v>
      </c>
      <c r="B42" s="132" t="s">
        <v>1192</v>
      </c>
      <c r="C42" s="133" t="s">
        <v>387</v>
      </c>
      <c r="D42" s="178">
        <f>VLOOKUP('210.2.3'!A91,'210.2.3'!A91:N146,14,FALSE)</f>
        <v>21704.466076819623</v>
      </c>
    </row>
    <row r="43" spans="1:4" ht="54" thickTop="1" thickBot="1">
      <c r="A43" s="131" t="s">
        <v>1014</v>
      </c>
      <c r="B43" s="132" t="s">
        <v>1193</v>
      </c>
      <c r="C43" s="133" t="s">
        <v>387</v>
      </c>
      <c r="D43" s="178">
        <f>VLOOKUP('210.2.4'!A88,'210.2.4'!A88:N147,14,FALSE)</f>
        <v>2614.9137536222142</v>
      </c>
    </row>
    <row r="44" spans="1:4" ht="54" thickTop="1" thickBot="1">
      <c r="A44" s="131" t="s">
        <v>1015</v>
      </c>
      <c r="B44" s="132" t="s">
        <v>1194</v>
      </c>
      <c r="C44" s="133" t="s">
        <v>387</v>
      </c>
      <c r="D44" s="178">
        <f>VLOOKUP('211.1'!A88,'211.1'!A88:N148,14,FALSE)</f>
        <v>7230.1891343881507</v>
      </c>
    </row>
    <row r="45" spans="1:4" ht="54" thickTop="1" thickBot="1">
      <c r="A45" s="131" t="s">
        <v>1016</v>
      </c>
      <c r="B45" s="132" t="s">
        <v>1195</v>
      </c>
      <c r="C45" s="133" t="s">
        <v>387</v>
      </c>
      <c r="D45" s="178">
        <f>VLOOKUP('220.1'!A88,'220.1'!A88:N149,14,FALSE)</f>
        <v>12520.633053102172</v>
      </c>
    </row>
    <row r="46" spans="1:4" ht="54" thickTop="1" thickBot="1">
      <c r="A46" s="131" t="s">
        <v>1017</v>
      </c>
      <c r="B46" s="132" t="s">
        <v>1196</v>
      </c>
      <c r="C46" s="133" t="s">
        <v>387</v>
      </c>
      <c r="D46" s="178">
        <f>VLOOKUP('221.1'!A88,'221.1'!A88:N150,14,FALSE)</f>
        <v>8465.1196322572741</v>
      </c>
    </row>
    <row r="47" spans="1:4" ht="54" thickTop="1" thickBot="1">
      <c r="A47" s="131" t="s">
        <v>1018</v>
      </c>
      <c r="B47" s="132" t="s">
        <v>1197</v>
      </c>
      <c r="C47" s="133" t="s">
        <v>387</v>
      </c>
      <c r="D47" s="178">
        <f>VLOOKUP('221.2'!A88,'221.2'!A88:N151,14,FALSE)</f>
        <v>5083.6270750241256</v>
      </c>
    </row>
    <row r="48" spans="1:4" ht="64.5" thickTop="1" thickBot="1">
      <c r="A48" s="131" t="s">
        <v>1441</v>
      </c>
      <c r="B48" s="132" t="s">
        <v>1438</v>
      </c>
      <c r="C48" s="133" t="s">
        <v>233</v>
      </c>
      <c r="D48" s="178">
        <f>VLOOKUP('223.1'!A88,'223.1'!A88:N152,14,FALSE)</f>
        <v>10450.212231650945</v>
      </c>
    </row>
    <row r="49" spans="1:4" ht="54" thickTop="1" thickBot="1">
      <c r="A49" s="131" t="s">
        <v>1442</v>
      </c>
      <c r="B49" s="132" t="s">
        <v>1439</v>
      </c>
      <c r="C49" s="133" t="s">
        <v>233</v>
      </c>
      <c r="D49" s="178">
        <f>VLOOKUP('223.2'!A88,'223.2'!A88:N153,14,FALSE)</f>
        <v>16514.681316285823</v>
      </c>
    </row>
    <row r="50" spans="1:4" ht="54" thickTop="1" thickBot="1">
      <c r="A50" s="131" t="s">
        <v>1443</v>
      </c>
      <c r="B50" s="132" t="s">
        <v>1440</v>
      </c>
      <c r="C50" s="133" t="s">
        <v>387</v>
      </c>
      <c r="D50" s="178">
        <f>VLOOKUP('223.3.1'!A88,'223.3.1'!A88:N154,14,FALSE)</f>
        <v>60151</v>
      </c>
    </row>
    <row r="51" spans="1:4" ht="64.5" thickTop="1" thickBot="1">
      <c r="A51" s="131" t="s">
        <v>1444</v>
      </c>
      <c r="B51" s="132" t="s">
        <v>1446</v>
      </c>
      <c r="C51" s="133" t="s">
        <v>387</v>
      </c>
      <c r="D51" s="178">
        <f>VLOOKUP('223.3.2'!A88,'223.3.2'!A88:N155,14,FALSE)</f>
        <v>86947.238012302201</v>
      </c>
    </row>
    <row r="52" spans="1:4" ht="54" thickTop="1" thickBot="1">
      <c r="A52" s="131" t="s">
        <v>1445</v>
      </c>
      <c r="B52" s="132" t="s">
        <v>1447</v>
      </c>
      <c r="C52" s="133" t="s">
        <v>387</v>
      </c>
      <c r="D52" s="178">
        <f>VLOOKUP('223.3.3'!A88,'223.3.3'!A88:N156,14,FALSE)</f>
        <v>86947.238012302201</v>
      </c>
    </row>
    <row r="53" spans="1:4" ht="54" thickTop="1" thickBot="1">
      <c r="A53" s="137" t="s">
        <v>1019</v>
      </c>
      <c r="B53" s="138" t="s">
        <v>1956</v>
      </c>
      <c r="C53" s="133" t="s">
        <v>233</v>
      </c>
      <c r="D53" s="178">
        <f>VLOOKUP('230.1'!A88,'230.1'!A88:N157,14,FALSE)</f>
        <v>2745.1868505689681</v>
      </c>
    </row>
    <row r="54" spans="1:4" ht="54" thickTop="1" thickBot="1">
      <c r="A54" s="137" t="s">
        <v>1020</v>
      </c>
      <c r="B54" s="138" t="s">
        <v>1198</v>
      </c>
      <c r="C54" s="133" t="s">
        <v>233</v>
      </c>
      <c r="D54" s="178">
        <f>VLOOKUP('231.1'!A88,'231.1'!A88:N159,14,FALSE)</f>
        <v>12482.019409477936</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13328.786840407687</v>
      </c>
    </row>
    <row r="57" spans="1:4" ht="54" thickTop="1" thickBot="1">
      <c r="A57" s="137" t="s">
        <v>1451</v>
      </c>
      <c r="B57" s="138" t="s">
        <v>1452</v>
      </c>
      <c r="C57" s="133" t="s">
        <v>233</v>
      </c>
      <c r="D57" s="178">
        <f>VLOOKUP('233.10'!A88,'233.10'!A88:N162,14,FALSE)</f>
        <v>26803.527985785633</v>
      </c>
    </row>
    <row r="58" spans="1:4" ht="54" thickTop="1" thickBot="1">
      <c r="A58" s="137" t="s">
        <v>1022</v>
      </c>
      <c r="B58" s="138" t="s">
        <v>1453</v>
      </c>
      <c r="C58" s="133" t="s">
        <v>233</v>
      </c>
      <c r="D58" s="178">
        <f>VLOOKUP('234.1'!A88,'234.1'!A88:N163,14,FALSE)</f>
        <v>965.97409080979776</v>
      </c>
    </row>
    <row r="59" spans="1:4" ht="54" thickTop="1" thickBot="1">
      <c r="A59" s="137" t="s">
        <v>1456</v>
      </c>
      <c r="B59" s="138" t="s">
        <v>1457</v>
      </c>
      <c r="C59" s="133" t="s">
        <v>387</v>
      </c>
      <c r="D59" s="178">
        <f>VLOOKUP('235.1'!A88,'235.1'!A88:N164,14,FALSE)</f>
        <v>76300.204668225124</v>
      </c>
    </row>
    <row r="60" spans="1:4" ht="54" thickTop="1" thickBot="1">
      <c r="A60" s="139" t="s">
        <v>1458</v>
      </c>
      <c r="B60" s="138" t="s">
        <v>1459</v>
      </c>
      <c r="C60" s="133" t="s">
        <v>387</v>
      </c>
      <c r="D60" s="178">
        <f>VLOOKUP('235.10'!A88,'235.10'!A88:N165,14,FALSE)</f>
        <v>14675.419635239705</v>
      </c>
    </row>
    <row r="61" spans="1:4" ht="54" thickTop="1" thickBot="1">
      <c r="A61" s="139" t="s">
        <v>1460</v>
      </c>
      <c r="B61" s="138" t="s">
        <v>1461</v>
      </c>
      <c r="C61" s="133" t="s">
        <v>377</v>
      </c>
      <c r="D61" s="178">
        <f>VLOOKUP('235.11'!A88,'235.11'!A88:N166,14,FALSE)</f>
        <v>770.30981291231774</v>
      </c>
    </row>
    <row r="62" spans="1:4" ht="54" thickTop="1" thickBot="1">
      <c r="A62" s="139" t="s">
        <v>1462</v>
      </c>
      <c r="B62" s="138" t="s">
        <v>1873</v>
      </c>
      <c r="C62" s="133" t="s">
        <v>387</v>
      </c>
      <c r="D62" s="178">
        <f>VLOOKUP('236.1'!A88,'236.1'!A88:N167,14,FALSE)</f>
        <v>162963.6314864124</v>
      </c>
    </row>
    <row r="63" spans="1:4" ht="54" thickTop="1" thickBot="1">
      <c r="A63" s="139" t="s">
        <v>1465</v>
      </c>
      <c r="B63" s="138" t="s">
        <v>1874</v>
      </c>
      <c r="C63" s="133" t="s">
        <v>387</v>
      </c>
      <c r="D63" s="178">
        <f>VLOOKUP('236.10'!A87,'236.10'!A87:N168,14,FALSE)</f>
        <v>14675.419635239705</v>
      </c>
    </row>
    <row r="64" spans="1:4" ht="54" thickTop="1" thickBot="1">
      <c r="A64" s="139" t="s">
        <v>1466</v>
      </c>
      <c r="B64" s="140" t="s">
        <v>1467</v>
      </c>
      <c r="C64" s="174" t="s">
        <v>377</v>
      </c>
      <c r="D64" s="178">
        <f>VLOOKUP('236.11'!A88,'236.11'!A88:N169,14,FALSE)</f>
        <v>1853.6026481396589</v>
      </c>
    </row>
    <row r="65" spans="1:4" ht="54" thickTop="1" thickBot="1">
      <c r="A65" s="137" t="s">
        <v>1023</v>
      </c>
      <c r="B65" s="138" t="s">
        <v>1199</v>
      </c>
      <c r="C65" s="133" t="s">
        <v>233</v>
      </c>
      <c r="D65" s="178">
        <f>VLOOKUP('310.1'!A87,'310.1'!A87:N170,14,FALSE)</f>
        <v>947.97538941619837</v>
      </c>
    </row>
    <row r="66" spans="1:4" ht="54" thickTop="1" thickBot="1">
      <c r="A66" s="137" t="s">
        <v>1024</v>
      </c>
      <c r="B66" s="138" t="s">
        <v>1200</v>
      </c>
      <c r="C66" s="133" t="s">
        <v>387</v>
      </c>
      <c r="D66" s="178">
        <f>VLOOKUP('311.1'!A87,'311.1'!A87:N171,14,FALSE)</f>
        <v>66676.011275662255</v>
      </c>
    </row>
    <row r="67" spans="1:4" ht="54" thickTop="1" thickBot="1">
      <c r="A67" s="137" t="s">
        <v>1025</v>
      </c>
      <c r="B67" s="138" t="s">
        <v>1201</v>
      </c>
      <c r="C67" s="133" t="s">
        <v>998</v>
      </c>
      <c r="D67" s="178">
        <f>VLOOKUP('312.1'!A88,'312.1'!A88:N172,14,FALSE)</f>
        <v>4918.9023061876051</v>
      </c>
    </row>
    <row r="68" spans="1:4" ht="54" thickTop="1" thickBot="1">
      <c r="A68" s="137" t="s">
        <v>1026</v>
      </c>
      <c r="B68" s="138" t="s">
        <v>1202</v>
      </c>
      <c r="C68" s="133" t="s">
        <v>998</v>
      </c>
      <c r="D68" s="178">
        <f>VLOOKUP('312.2'!A88,'312.2'!A88:N173,14,FALSE)</f>
        <v>3878.2878641420248</v>
      </c>
    </row>
    <row r="69" spans="1:4" ht="54" thickTop="1" thickBot="1">
      <c r="A69" s="137" t="s">
        <v>1027</v>
      </c>
      <c r="B69" s="138" t="s">
        <v>1203</v>
      </c>
      <c r="C69" s="133" t="s">
        <v>1464</v>
      </c>
      <c r="D69" s="178">
        <f>VLOOKUP('312.3'!A87,'312.3'!A87:N174,14,FALSE)</f>
        <v>1456.2077723570237</v>
      </c>
    </row>
    <row r="70" spans="1:4" ht="54" thickTop="1" thickBot="1">
      <c r="A70" s="137" t="s">
        <v>1028</v>
      </c>
      <c r="B70" s="138" t="s">
        <v>1204</v>
      </c>
      <c r="C70" s="133" t="s">
        <v>387</v>
      </c>
      <c r="D70" s="179">
        <f>VLOOKUP('312.4'!A88,'312.4'!A88:N175,14,FALSE)</f>
        <v>66667.638292226184</v>
      </c>
    </row>
    <row r="71" spans="1:4" ht="54" thickTop="1" thickBot="1">
      <c r="A71" s="137" t="s">
        <v>1029</v>
      </c>
      <c r="B71" s="138" t="s">
        <v>1469</v>
      </c>
      <c r="C71" s="133" t="s">
        <v>387</v>
      </c>
      <c r="D71" s="179">
        <f>VLOOKUP('320.1'!A88,'320.1'!A88:N176,14,FALSE)</f>
        <v>83667.867987465652</v>
      </c>
    </row>
    <row r="72" spans="1:4" ht="54" thickTop="1" thickBot="1">
      <c r="A72" s="137" t="s">
        <v>1030</v>
      </c>
      <c r="B72" s="138" t="s">
        <v>1470</v>
      </c>
      <c r="C72" s="133" t="s">
        <v>387</v>
      </c>
      <c r="D72" s="179">
        <f>VLOOKUP('320.2'!A88,'320.2'!A88:N177,14,FALSE)</f>
        <v>68804.747293053573</v>
      </c>
    </row>
    <row r="73" spans="1:4" ht="54" thickTop="1" thickBot="1">
      <c r="A73" s="137" t="s">
        <v>1473</v>
      </c>
      <c r="B73" s="138" t="s">
        <v>1474</v>
      </c>
      <c r="C73" s="133" t="s">
        <v>387</v>
      </c>
      <c r="D73" s="179">
        <f>VLOOKUP('320.3'!A88,'320.3'!A88:N178,14,FALSE)</f>
        <v>87383.648161068646</v>
      </c>
    </row>
    <row r="74" spans="1:4" ht="54" thickTop="1" thickBot="1">
      <c r="A74" s="137" t="s">
        <v>1475</v>
      </c>
      <c r="B74" s="138" t="s">
        <v>1476</v>
      </c>
      <c r="C74" s="133" t="s">
        <v>387</v>
      </c>
      <c r="D74" s="179">
        <f>VLOOKUP('320.4'!A88,'320.4'!A88:N179,14,FALSE)</f>
        <v>101821.67918400958</v>
      </c>
    </row>
    <row r="75" spans="1:4" ht="54" thickTop="1" thickBot="1">
      <c r="A75" s="137" t="s">
        <v>1477</v>
      </c>
      <c r="B75" s="138" t="s">
        <v>1478</v>
      </c>
      <c r="C75" s="133" t="s">
        <v>387</v>
      </c>
      <c r="D75" s="179">
        <f>VLOOKUP('320.5'!A88,'320.5'!A88:N180,14,FALSE)</f>
        <v>86958.558489597519</v>
      </c>
    </row>
    <row r="76" spans="1:4" ht="54" thickTop="1" thickBot="1">
      <c r="A76" s="137" t="s">
        <v>1479</v>
      </c>
      <c r="B76" s="138" t="s">
        <v>1480</v>
      </c>
      <c r="C76" s="133" t="s">
        <v>387</v>
      </c>
      <c r="D76" s="179">
        <f>VLOOKUP('320.6'!A88,'320.6'!A88:N181,14,FALSE)</f>
        <v>105537.45935761258</v>
      </c>
    </row>
    <row r="77" spans="1:4" ht="54" thickTop="1" thickBot="1">
      <c r="A77" s="137" t="s">
        <v>1031</v>
      </c>
      <c r="B77" s="138" t="s">
        <v>1481</v>
      </c>
      <c r="C77" s="133" t="s">
        <v>387</v>
      </c>
      <c r="D77" s="179">
        <f>VLOOKUP('330.1'!A88,'330.1'!A88:N182,14,FALSE)</f>
        <v>87383.648161068646</v>
      </c>
    </row>
    <row r="78" spans="1:4" ht="54" thickTop="1" thickBot="1">
      <c r="A78" s="139" t="s">
        <v>1032</v>
      </c>
      <c r="B78" s="138" t="s">
        <v>1482</v>
      </c>
      <c r="C78" s="133" t="s">
        <v>387</v>
      </c>
      <c r="D78" s="179">
        <f>VLOOKUP('330.2'!A88,'330.1'!A88:N183,14,FALSE)</f>
        <v>87383.648161068646</v>
      </c>
    </row>
    <row r="79" spans="1:4" ht="54" thickTop="1" thickBot="1">
      <c r="A79" s="139" t="s">
        <v>1483</v>
      </c>
      <c r="B79" s="140" t="s">
        <v>1484</v>
      </c>
      <c r="C79" s="133" t="s">
        <v>387</v>
      </c>
      <c r="D79" s="179">
        <f>VLOOKUP('330.3'!A88,'330.3'!A88:N184,14,FALSE)</f>
        <v>87383.648161068646</v>
      </c>
    </row>
    <row r="80" spans="1:4" ht="54" thickTop="1" thickBot="1">
      <c r="A80" s="139" t="s">
        <v>1485</v>
      </c>
      <c r="B80" s="140" t="s">
        <v>1486</v>
      </c>
      <c r="C80" s="133" t="s">
        <v>387</v>
      </c>
      <c r="D80" s="179">
        <f>VLOOKUP('330.4'!A88,'330.4'!A88:N185,14,FALSE)</f>
        <v>105537.45935761258</v>
      </c>
    </row>
    <row r="81" spans="1:4" ht="54" thickTop="1" thickBot="1">
      <c r="A81" s="139" t="s">
        <v>1487</v>
      </c>
      <c r="B81" s="140" t="s">
        <v>1488</v>
      </c>
      <c r="C81" s="133" t="s">
        <v>387</v>
      </c>
      <c r="D81" s="179">
        <f>VLOOKUP('330.5'!A88,'330.5'!A88:N186,14,FALSE)</f>
        <v>105537.45935761258</v>
      </c>
    </row>
    <row r="82" spans="1:4" ht="54" thickTop="1" thickBot="1">
      <c r="A82" s="139" t="s">
        <v>1489</v>
      </c>
      <c r="B82" s="140" t="s">
        <v>1490</v>
      </c>
      <c r="C82" s="133" t="s">
        <v>387</v>
      </c>
      <c r="D82" s="179">
        <f>VLOOKUP('330.6'!A88,'330.6'!A88:N187,14,FALSE)</f>
        <v>105537.45935761258</v>
      </c>
    </row>
    <row r="83" spans="1:4" ht="54" thickTop="1" thickBot="1">
      <c r="A83" s="137" t="s">
        <v>1033</v>
      </c>
      <c r="B83" s="138" t="s">
        <v>1491</v>
      </c>
      <c r="C83" s="133" t="s">
        <v>387</v>
      </c>
      <c r="D83" s="179">
        <f>VLOOKUP('340.1'!A88,'340.1'!A88:N188,14,FALSE)</f>
        <v>88488.864878132357</v>
      </c>
    </row>
    <row r="84" spans="1:4" ht="54" thickTop="1" thickBot="1">
      <c r="A84" s="137" t="s">
        <v>1034</v>
      </c>
      <c r="B84" s="138" t="s">
        <v>1492</v>
      </c>
      <c r="C84" s="133" t="s">
        <v>387</v>
      </c>
      <c r="D84" s="179">
        <f>VLOOKUP('340.2'!A88,'340.2'!A88:N190,14,FALSE)</f>
        <v>88488.864878132357</v>
      </c>
    </row>
    <row r="85" spans="1:4" ht="54" thickTop="1" thickBot="1">
      <c r="A85" s="137" t="s">
        <v>1035</v>
      </c>
      <c r="B85" s="138" t="s">
        <v>1493</v>
      </c>
      <c r="C85" s="133" t="s">
        <v>387</v>
      </c>
      <c r="D85" s="179">
        <f>VLOOKUP('340.3'!A88,'340.3'!A88:N191,14,FALSE)</f>
        <v>88488.864878132357</v>
      </c>
    </row>
    <row r="86" spans="1:4" ht="54" thickTop="1" thickBot="1">
      <c r="A86" s="137" t="s">
        <v>1494</v>
      </c>
      <c r="B86" s="138" t="s">
        <v>2021</v>
      </c>
      <c r="C86" s="133" t="s">
        <v>387</v>
      </c>
      <c r="D86" s="179">
        <f>VLOOKUP('350.1'!A88,'350.1'!A88:N192,14,FALSE)</f>
        <v>154369.22058420023</v>
      </c>
    </row>
    <row r="87" spans="1:4" ht="54" thickTop="1" thickBot="1">
      <c r="A87" s="194" t="s">
        <v>1495</v>
      </c>
      <c r="B87" s="138" t="s">
        <v>2022</v>
      </c>
      <c r="C87" s="133" t="s">
        <v>387</v>
      </c>
      <c r="D87" s="179">
        <f>VLOOKUP('350.2'!A88,'350.2'!A88:N193,14,FALSE)</f>
        <v>154369.22058420023</v>
      </c>
    </row>
    <row r="88" spans="1:4" ht="54" thickTop="1" thickBot="1">
      <c r="A88" s="139" t="s">
        <v>1496</v>
      </c>
      <c r="B88" s="140" t="s">
        <v>1497</v>
      </c>
      <c r="C88" s="133" t="s">
        <v>387</v>
      </c>
      <c r="D88" s="179">
        <f>VLOOKUP('350.3'!A88,'350.3'!A88:N194,14,FALSE)</f>
        <v>154369.22058420023</v>
      </c>
    </row>
    <row r="89" spans="1:4" ht="54" thickTop="1" thickBot="1">
      <c r="A89" s="137" t="s">
        <v>1498</v>
      </c>
      <c r="B89" s="138" t="s">
        <v>1499</v>
      </c>
      <c r="C89" s="133" t="s">
        <v>387</v>
      </c>
      <c r="D89" s="179">
        <f>VLOOKUP('350.4'!A88,'350.4'!A88:N195,14,FALSE)</f>
        <v>154369.22058420023</v>
      </c>
    </row>
    <row r="90" spans="1:4" ht="54" thickTop="1" thickBot="1">
      <c r="A90" s="139" t="s">
        <v>1500</v>
      </c>
      <c r="B90" s="140" t="s">
        <v>1501</v>
      </c>
      <c r="C90" s="133" t="s">
        <v>387</v>
      </c>
      <c r="D90" s="179">
        <f>VLOOKUP('350.10'!A88,'350.10'!A88:N196,14,FALSE)</f>
        <v>85041.337422091659</v>
      </c>
    </row>
    <row r="91" spans="1:4" ht="54" thickTop="1" thickBot="1">
      <c r="A91" s="139" t="s">
        <v>1502</v>
      </c>
      <c r="B91" s="140" t="s">
        <v>1503</v>
      </c>
      <c r="C91" s="133" t="s">
        <v>387</v>
      </c>
      <c r="D91" s="179">
        <f>VLOOKUP('350.11'!A88,'350.11'!A88:N197,14,FALSE)</f>
        <v>85041.337422091659</v>
      </c>
    </row>
    <row r="92" spans="1:4" ht="54" thickTop="1" thickBot="1">
      <c r="A92" s="139" t="s">
        <v>1504</v>
      </c>
      <c r="B92" s="140" t="s">
        <v>1505</v>
      </c>
      <c r="C92" s="133" t="s">
        <v>387</v>
      </c>
      <c r="D92" s="179">
        <f>VLOOKUP('350.12'!A88,'350.12'!A88:N198,14,FALSE)</f>
        <v>85041.337422091659</v>
      </c>
    </row>
    <row r="93" spans="1:4" ht="54" thickTop="1" thickBot="1">
      <c r="A93" s="139" t="s">
        <v>1506</v>
      </c>
      <c r="B93" s="140" t="s">
        <v>1507</v>
      </c>
      <c r="C93" s="133" t="s">
        <v>387</v>
      </c>
      <c r="D93" s="179">
        <f>VLOOKUP('350.13'!A88,'350.13'!A88:N199,14,FALSE)</f>
        <v>85041.337422091659</v>
      </c>
    </row>
    <row r="94" spans="1:4" ht="54" thickTop="1" thickBot="1">
      <c r="A94" s="137" t="s">
        <v>1508</v>
      </c>
      <c r="B94" s="138" t="s">
        <v>1509</v>
      </c>
      <c r="C94" s="133" t="s">
        <v>998</v>
      </c>
      <c r="D94" s="179">
        <f>VLOOKUP('350.14'!A88,'350.14'!A88:N200,14,FALSE)</f>
        <v>770.30981291231774</v>
      </c>
    </row>
    <row r="95" spans="1:4" ht="54" thickTop="1" thickBot="1">
      <c r="A95" s="139" t="s">
        <v>1510</v>
      </c>
      <c r="B95" s="140" t="s">
        <v>1511</v>
      </c>
      <c r="C95" s="133" t="s">
        <v>387</v>
      </c>
      <c r="D95" s="179">
        <f>VLOOKUP('351.1'!A88,'351.1'!A88:N201,14,FALSE)</f>
        <v>154369.22058420023</v>
      </c>
    </row>
    <row r="96" spans="1:4" ht="54" thickTop="1" thickBot="1">
      <c r="A96" s="139" t="s">
        <v>1512</v>
      </c>
      <c r="B96" s="140" t="s">
        <v>1513</v>
      </c>
      <c r="C96" s="133" t="s">
        <v>387</v>
      </c>
      <c r="D96" s="179">
        <f>VLOOKUP('351.2'!A88,'351.2'!A88:N202,14,FALSE)</f>
        <v>154369.22058420023</v>
      </c>
    </row>
    <row r="97" spans="1:4" ht="54" thickTop="1" thickBot="1">
      <c r="A97" s="139" t="s">
        <v>1514</v>
      </c>
      <c r="B97" s="140" t="s">
        <v>1515</v>
      </c>
      <c r="C97" s="133" t="s">
        <v>387</v>
      </c>
      <c r="D97" s="179">
        <f>VLOOKUP('351.10'!A88,'351.10'!A88:N203,14,FALSE)</f>
        <v>85041.337422091659</v>
      </c>
    </row>
    <row r="98" spans="1:4" ht="54" thickTop="1" thickBot="1">
      <c r="A98" s="139" t="s">
        <v>1516</v>
      </c>
      <c r="B98" s="140" t="s">
        <v>1517</v>
      </c>
      <c r="C98" s="133" t="s">
        <v>387</v>
      </c>
      <c r="D98" s="179">
        <f>VLOOKUP('351.11'!A88,'351.11'!A88:N204,14,FALSE)</f>
        <v>85041.337422091659</v>
      </c>
    </row>
    <row r="99" spans="1:4" ht="54" thickTop="1" thickBot="1">
      <c r="A99" s="139" t="s">
        <v>1518</v>
      </c>
      <c r="B99" s="140" t="s">
        <v>1519</v>
      </c>
      <c r="C99" s="133" t="s">
        <v>998</v>
      </c>
      <c r="D99" s="179">
        <f>VLOOKUP('351.12'!A88,'351.12'!A88:N205,14,FALSE)</f>
        <v>770.30981291231774</v>
      </c>
    </row>
    <row r="100" spans="1:4" ht="54" thickTop="1" thickBot="1">
      <c r="A100" s="139" t="s">
        <v>1522</v>
      </c>
      <c r="B100" s="140" t="s">
        <v>1520</v>
      </c>
      <c r="C100" s="133" t="s">
        <v>998</v>
      </c>
      <c r="D100" s="179">
        <f>VLOOKUP('410.1'!A88,'410.1'!A88:N206,14,FALSE)</f>
        <v>2892.4064017655228</v>
      </c>
    </row>
    <row r="101" spans="1:4" ht="54" thickTop="1" thickBot="1">
      <c r="A101" s="139" t="s">
        <v>1523</v>
      </c>
      <c r="B101" s="140" t="s">
        <v>1521</v>
      </c>
      <c r="C101" s="133" t="s">
        <v>998</v>
      </c>
      <c r="D101" s="179">
        <f>VLOOKUP('410.2'!A88,'410.2'!A88:N207,14,FALSE)</f>
        <v>2143.7193309248173</v>
      </c>
    </row>
    <row r="102" spans="1:4" ht="54" thickTop="1" thickBot="1">
      <c r="A102" s="139" t="s">
        <v>1525</v>
      </c>
      <c r="B102" s="140" t="s">
        <v>1524</v>
      </c>
      <c r="C102" s="133" t="s">
        <v>377</v>
      </c>
      <c r="D102" s="179">
        <f>VLOOKUP('410.3'!A88,'410.3'!A88:N208,14,FALSE)</f>
        <v>1562.8757098411488</v>
      </c>
    </row>
    <row r="103" spans="1:4" ht="54" thickTop="1" thickBot="1">
      <c r="A103" s="139" t="s">
        <v>1527</v>
      </c>
      <c r="B103" s="140" t="s">
        <v>1526</v>
      </c>
      <c r="C103" s="133" t="s">
        <v>1464</v>
      </c>
      <c r="D103" s="179">
        <f>VLOOKUP('411.1'!A88,'411.1'!A88:N209,14,FALSE)</f>
        <v>2811.2306561881869</v>
      </c>
    </row>
    <row r="104" spans="1:4" ht="54" thickTop="1" thickBot="1">
      <c r="A104" s="137" t="s">
        <v>1036</v>
      </c>
      <c r="B104" s="138" t="s">
        <v>1958</v>
      </c>
      <c r="C104" s="133" t="s">
        <v>1464</v>
      </c>
      <c r="D104" s="179">
        <f>VLOOKUP('411.2'!A88,'411.2'!A88:N210,14,FALSE)</f>
        <v>2107.9906754094036</v>
      </c>
    </row>
    <row r="105" spans="1:4" ht="54" thickTop="1" thickBot="1">
      <c r="A105" s="137" t="s">
        <v>1037</v>
      </c>
      <c r="B105" s="138" t="s">
        <v>2054</v>
      </c>
      <c r="C105" s="133" t="s">
        <v>1464</v>
      </c>
      <c r="D105" s="179">
        <f>VLOOKUP('411.3'!A88,'411.3'!A88:N211,14,FALSE)</f>
        <v>2477.8965916915836</v>
      </c>
    </row>
    <row r="106" spans="1:4" ht="54" thickTop="1" thickBot="1">
      <c r="A106" s="137" t="s">
        <v>1528</v>
      </c>
      <c r="B106" s="138" t="s">
        <v>2055</v>
      </c>
      <c r="C106" s="133" t="s">
        <v>1464</v>
      </c>
      <c r="D106" s="179">
        <f>VLOOKUP('411.4'!A88,'411.4'!A88:N212,14,FALSE)</f>
        <v>1921.7729228630678</v>
      </c>
    </row>
    <row r="107" spans="1:4" ht="54" thickTop="1" thickBot="1">
      <c r="A107" s="137" t="s">
        <v>1535</v>
      </c>
      <c r="B107" s="190" t="s">
        <v>1606</v>
      </c>
      <c r="C107" s="133" t="s">
        <v>998</v>
      </c>
      <c r="D107" s="179">
        <f>VLOOKUP('413.1'!A88,'413.1'!A88:N213,14,FALSE)</f>
        <v>2391.364947678383</v>
      </c>
    </row>
    <row r="108" spans="1:4" ht="54" thickTop="1" thickBot="1">
      <c r="A108" s="137" t="s">
        <v>1537</v>
      </c>
      <c r="B108" s="138" t="s">
        <v>1607</v>
      </c>
      <c r="C108" s="133" t="s">
        <v>998</v>
      </c>
      <c r="D108" s="179">
        <f>VLOOKUP('413.2'!A88,'413.2'!A88:N214,14,FALSE)</f>
        <v>2424.8766990610789</v>
      </c>
    </row>
    <row r="109" spans="1:4" ht="54" thickTop="1" thickBot="1">
      <c r="A109" s="137" t="s">
        <v>1539</v>
      </c>
      <c r="B109" s="138" t="s">
        <v>1608</v>
      </c>
      <c r="C109" s="133" t="s">
        <v>998</v>
      </c>
      <c r="D109" s="179">
        <f>VLOOKUP('413.3'!A88,'413.3'!A88:N215,14,FALSE)</f>
        <v>2496.9978352348294</v>
      </c>
    </row>
    <row r="110" spans="1:4" ht="54" thickTop="1" thickBot="1">
      <c r="A110" s="137" t="s">
        <v>1038</v>
      </c>
      <c r="B110" s="138" t="s">
        <v>1205</v>
      </c>
      <c r="C110" s="133" t="s">
        <v>998</v>
      </c>
      <c r="D110" s="179">
        <f>VLOOKUP('414.1'!A88,'414.1'!A88:N216,14,FALSE)</f>
        <v>3799.2404699308318</v>
      </c>
    </row>
    <row r="111" spans="1:4" ht="54" thickTop="1" thickBot="1">
      <c r="A111" s="137" t="s">
        <v>1039</v>
      </c>
      <c r="B111" s="138" t="s">
        <v>1959</v>
      </c>
      <c r="C111" s="133" t="s">
        <v>998</v>
      </c>
      <c r="D111" s="179">
        <f>VLOOKUP('414.2'!A88,'414.2'!A88:N217,14,FALSE)</f>
        <v>3799.2404699308318</v>
      </c>
    </row>
    <row r="112" spans="1:4" ht="54" thickTop="1" thickBot="1">
      <c r="A112" s="137" t="s">
        <v>1040</v>
      </c>
      <c r="B112" s="138" t="s">
        <v>1960</v>
      </c>
      <c r="C112" s="133" t="s">
        <v>998</v>
      </c>
      <c r="D112" s="179">
        <f>VLOOKUP('414.3'!A88,'414.3'!A88:N218,14,FALSE)</f>
        <v>3799.2404699308318</v>
      </c>
    </row>
    <row r="113" spans="1:4" ht="54" thickTop="1" thickBot="1">
      <c r="A113" s="137" t="s">
        <v>1041</v>
      </c>
      <c r="B113" s="138" t="s">
        <v>1206</v>
      </c>
      <c r="C113" s="133" t="s">
        <v>998</v>
      </c>
      <c r="D113" s="179">
        <f>VLOOKUP('414.4'!A88,'414.4'!A88:N219,14,FALSE)</f>
        <v>3832.3596272029554</v>
      </c>
    </row>
    <row r="114" spans="1:4" ht="54" thickTop="1" thickBot="1">
      <c r="A114" s="137" t="s">
        <v>1042</v>
      </c>
      <c r="B114" s="138" t="s">
        <v>1207</v>
      </c>
      <c r="C114" s="133" t="s">
        <v>998</v>
      </c>
      <c r="D114" s="179">
        <f>VLOOKUP('414.5'!A88,'414.5'!A88:N220,14,FALSE)</f>
        <v>3832.3596272029554</v>
      </c>
    </row>
    <row r="115" spans="1:4" ht="54" thickTop="1" thickBot="1">
      <c r="A115" s="137" t="s">
        <v>1546</v>
      </c>
      <c r="B115" s="138" t="s">
        <v>2056</v>
      </c>
      <c r="C115" s="133" t="s">
        <v>998</v>
      </c>
      <c r="D115" s="179">
        <f>VLOOKUP('414.6'!A88,'414.6'!A88:N221,14,FALSE)</f>
        <v>3832.3596272029554</v>
      </c>
    </row>
    <row r="116" spans="1:4" ht="54" thickTop="1" thickBot="1">
      <c r="A116" s="137" t="s">
        <v>1043</v>
      </c>
      <c r="B116" s="138" t="s">
        <v>1961</v>
      </c>
      <c r="C116" s="133" t="s">
        <v>1464</v>
      </c>
      <c r="D116" s="179">
        <f>VLOOKUP('415.1'!A88,'415.1'!A88:N222,14,FALSE)</f>
        <v>2811.1306159527439</v>
      </c>
    </row>
    <row r="117" spans="1:4" ht="54" thickTop="1" thickBot="1">
      <c r="A117" s="137" t="s">
        <v>1044</v>
      </c>
      <c r="B117" s="138" t="s">
        <v>2058</v>
      </c>
      <c r="C117" s="133" t="s">
        <v>233</v>
      </c>
      <c r="D117" s="179">
        <f>VLOOKUP('420.1'!A87,'420.1'!A87:N223,14,FALSE)</f>
        <v>2630.5209565320902</v>
      </c>
    </row>
    <row r="118" spans="1:4" ht="54" thickTop="1" thickBot="1">
      <c r="A118" s="137" t="s">
        <v>1045</v>
      </c>
      <c r="B118" s="138" t="s">
        <v>2057</v>
      </c>
      <c r="C118" s="142" t="s">
        <v>233</v>
      </c>
      <c r="D118" s="179">
        <f>VLOOKUP('420.2 '!A88,'420.2 '!A59:N107,14,FALSE)</f>
        <v>2239.3636359493421</v>
      </c>
    </row>
    <row r="119" spans="1:4" ht="54" thickTop="1" thickBot="1">
      <c r="A119" s="137" t="s">
        <v>1551</v>
      </c>
      <c r="B119" s="138" t="s">
        <v>1552</v>
      </c>
      <c r="C119" s="133" t="s">
        <v>233</v>
      </c>
      <c r="D119" s="179">
        <f>VLOOKUP('420.3'!A88,'420.3'!A88:N225,14,FALSE)</f>
        <v>2902.3105439879801</v>
      </c>
    </row>
    <row r="120" spans="1:4" ht="54" thickTop="1" thickBot="1">
      <c r="A120" s="137" t="s">
        <v>1046</v>
      </c>
      <c r="B120" s="138" t="s">
        <v>1208</v>
      </c>
      <c r="C120" s="133" t="s">
        <v>233</v>
      </c>
      <c r="D120" s="179">
        <f>VLOOKUP('421.1'!A88,'421.1'!A88:N226,14,FALSE)</f>
        <v>1267.0825917008324</v>
      </c>
    </row>
    <row r="121" spans="1:4" ht="54" thickTop="1" thickBot="1">
      <c r="A121" s="137" t="s">
        <v>1047</v>
      </c>
      <c r="B121" s="138" t="s">
        <v>1209</v>
      </c>
      <c r="C121" s="133" t="s">
        <v>233</v>
      </c>
      <c r="D121" s="179">
        <f>VLOOKUP('421.2'!A88,'421.2'!A88:N227,14,FALSE)</f>
        <v>1322.950061184064</v>
      </c>
    </row>
    <row r="122" spans="1:4" ht="54" thickTop="1" thickBot="1">
      <c r="A122" s="137" t="s">
        <v>1048</v>
      </c>
      <c r="B122" s="138" t="s">
        <v>1962</v>
      </c>
      <c r="C122" s="133" t="s">
        <v>233</v>
      </c>
      <c r="D122" s="179">
        <f>VLOOKUP('421.3'!A88,'421.3'!A88:N228,14,FALSE)</f>
        <v>1483.6646994234975</v>
      </c>
    </row>
    <row r="123" spans="1:4" ht="54" thickTop="1" thickBot="1">
      <c r="A123" s="137" t="s">
        <v>1049</v>
      </c>
      <c r="B123" s="138" t="s">
        <v>1963</v>
      </c>
      <c r="C123" s="133" t="s">
        <v>233</v>
      </c>
      <c r="D123" s="179">
        <f>VLOOKUP('421.4'!A88,'421.4'!A88:N229,14,FALSE)</f>
        <v>1520.3994738782253</v>
      </c>
    </row>
    <row r="124" spans="1:4" ht="54" thickTop="1" thickBot="1">
      <c r="A124" s="137" t="s">
        <v>1556</v>
      </c>
      <c r="B124" s="140" t="s">
        <v>1557</v>
      </c>
      <c r="C124" s="133" t="s">
        <v>233</v>
      </c>
      <c r="D124" s="179">
        <f>VLOOKUP('430.1.1'!A87,'430.1.1'!A87:N230,14,FALSE)</f>
        <v>7194.7462544196969</v>
      </c>
    </row>
    <row r="125" spans="1:4" ht="54" thickTop="1" thickBot="1">
      <c r="A125" s="137" t="s">
        <v>1558</v>
      </c>
      <c r="B125" s="138" t="s">
        <v>1559</v>
      </c>
      <c r="C125" s="133" t="s">
        <v>233</v>
      </c>
      <c r="D125" s="179">
        <f>VLOOKUP('430.1.2'!A88,'430.1.2'!A88:N231,14,FALSE)</f>
        <v>5957.6174680866234</v>
      </c>
    </row>
    <row r="126" spans="1:4" ht="54" thickTop="1" thickBot="1">
      <c r="A126" s="137" t="s">
        <v>1560</v>
      </c>
      <c r="B126" s="138" t="s">
        <v>1609</v>
      </c>
      <c r="C126" s="133" t="s">
        <v>233</v>
      </c>
      <c r="D126" s="179">
        <f>VLOOKUP('430.2.1'!A88,'430.2.1'!A88:N232,14,FALSE)</f>
        <v>7194.7462544196969</v>
      </c>
    </row>
    <row r="127" spans="1:4" ht="54" thickTop="1" thickBot="1">
      <c r="A127" s="137" t="s">
        <v>1562</v>
      </c>
      <c r="B127" s="138" t="s">
        <v>1610</v>
      </c>
      <c r="C127" s="133" t="s">
        <v>233</v>
      </c>
      <c r="D127" s="179">
        <f>VLOOKUP('430.2.2'!A88,'430.2.2'!A88:N233,14,FALSE)</f>
        <v>5957.6174680866234</v>
      </c>
    </row>
    <row r="128" spans="1:4" ht="54" thickTop="1" thickBot="1">
      <c r="A128" s="137" t="s">
        <v>1563</v>
      </c>
      <c r="B128" s="138" t="s">
        <v>1611</v>
      </c>
      <c r="C128" s="133" t="s">
        <v>233</v>
      </c>
      <c r="D128" s="179">
        <f>VLOOKUP('431.1.1'!A88,'431.1.1'!A88:N234,14,FALSE)</f>
        <v>14397.129101980257</v>
      </c>
    </row>
    <row r="129" spans="1:4" ht="54" thickTop="1" thickBot="1">
      <c r="A129" s="137" t="s">
        <v>1565</v>
      </c>
      <c r="B129" s="138" t="s">
        <v>1612</v>
      </c>
      <c r="C129" s="133" t="s">
        <v>233</v>
      </c>
      <c r="D129" s="179">
        <f>VLOOKUP('431.1.2'!A88,'431.1.2'!A88:N235,14,FALSE)</f>
        <v>11642.224766400996</v>
      </c>
    </row>
    <row r="130" spans="1:4" ht="54" thickTop="1" thickBot="1">
      <c r="A130" s="137" t="s">
        <v>1568</v>
      </c>
      <c r="B130" s="138" t="s">
        <v>1613</v>
      </c>
      <c r="C130" s="133" t="s">
        <v>233</v>
      </c>
      <c r="D130" s="179">
        <f>VLOOKUP('431.2.1'!A88,'431.2.1'!A88:N236,14,FALSE)</f>
        <v>16257.541346031911</v>
      </c>
    </row>
    <row r="131" spans="1:4" ht="54" thickTop="1" thickBot="1">
      <c r="A131" s="137" t="s">
        <v>1569</v>
      </c>
      <c r="B131" s="138" t="s">
        <v>1614</v>
      </c>
      <c r="C131" s="133" t="s">
        <v>233</v>
      </c>
      <c r="D131" s="179">
        <f>VLOOKUP('431.2.2'!A88,'431.2.2'!A88:N237,14,FALSE)</f>
        <v>13063.860537798959</v>
      </c>
    </row>
    <row r="132" spans="1:4" ht="54" thickTop="1" thickBot="1">
      <c r="A132" s="137" t="s">
        <v>1050</v>
      </c>
      <c r="B132" s="138" t="s">
        <v>1210</v>
      </c>
      <c r="C132" s="133" t="s">
        <v>233</v>
      </c>
      <c r="D132" s="179">
        <f>VLOOKUP('432.1'!A88,'432.1'!A88:N238,14,FALSE)</f>
        <v>4404.4492378457508</v>
      </c>
    </row>
    <row r="133" spans="1:4" ht="54" thickTop="1" thickBot="1">
      <c r="A133" s="137" t="s">
        <v>1051</v>
      </c>
      <c r="B133" s="138" t="s">
        <v>1964</v>
      </c>
      <c r="C133" s="133" t="s">
        <v>233</v>
      </c>
      <c r="D133" s="179">
        <f>VLOOKUP('432.2'!A88,'432.2'!A88:N239,14,FALSE)</f>
        <v>4249.2618226145523</v>
      </c>
    </row>
    <row r="134" spans="1:4" ht="54" thickTop="1" thickBot="1">
      <c r="A134" s="137" t="s">
        <v>1052</v>
      </c>
      <c r="B134" s="138" t="s">
        <v>1965</v>
      </c>
      <c r="C134" s="133" t="s">
        <v>233</v>
      </c>
      <c r="D134" s="179">
        <f>VLOOKUP('433.1'!A88,'433.1'!A88:N240,14,FALSE)</f>
        <v>6472.1456822471755</v>
      </c>
    </row>
    <row r="135" spans="1:4" ht="54" thickTop="1" thickBot="1">
      <c r="A135" s="137" t="s">
        <v>1053</v>
      </c>
      <c r="B135" s="138" t="s">
        <v>1966</v>
      </c>
      <c r="C135" s="133" t="s">
        <v>233</v>
      </c>
      <c r="D135" s="179">
        <f>VLOOKUP('433.2'!A88,'433.2'!A88:N241,14,FALSE)</f>
        <v>6180.3204436130745</v>
      </c>
    </row>
    <row r="136" spans="1:4" ht="54" thickTop="1" thickBot="1">
      <c r="A136" s="137" t="s">
        <v>1054</v>
      </c>
      <c r="B136" s="138" t="s">
        <v>1967</v>
      </c>
      <c r="C136" s="133" t="s">
        <v>233</v>
      </c>
      <c r="D136" s="179">
        <f>VLOOKUP('433.3'!A88,'433.3'!A88:N242,14,FALSE)</f>
        <v>6793.7716843472863</v>
      </c>
    </row>
    <row r="137" spans="1:4" ht="54" thickTop="1" thickBot="1">
      <c r="A137" s="137" t="s">
        <v>1055</v>
      </c>
      <c r="B137" s="138" t="s">
        <v>1211</v>
      </c>
      <c r="C137" s="133" t="s">
        <v>233</v>
      </c>
      <c r="D137" s="179">
        <f>VLOOKUP('433.4'!A88,'433.4'!A88:N243,14,FALSE)</f>
        <v>5273.3625332532429</v>
      </c>
    </row>
    <row r="138" spans="1:4" ht="54" thickTop="1" thickBot="1">
      <c r="A138" s="137" t="s">
        <v>1056</v>
      </c>
      <c r="B138" s="138" t="s">
        <v>1968</v>
      </c>
      <c r="C138" s="133" t="s">
        <v>233</v>
      </c>
      <c r="D138" s="179">
        <f>VLOOKUP('433.5'!A88,'433.5'!A88:N244,14,FALSE)</f>
        <v>7285.4765479088801</v>
      </c>
    </row>
    <row r="139" spans="1:4" ht="54" thickTop="1" thickBot="1">
      <c r="A139" s="137" t="s">
        <v>1057</v>
      </c>
      <c r="B139" s="138" t="s">
        <v>1969</v>
      </c>
      <c r="C139" s="133" t="s">
        <v>233</v>
      </c>
      <c r="D139" s="179">
        <f>VLOOKUP('433.6'!A88,'433.6'!A88:N245,14,FALSE)</f>
        <v>6964.8719094129028</v>
      </c>
    </row>
    <row r="140" spans="1:4" ht="54" thickTop="1" thickBot="1">
      <c r="A140" s="137" t="s">
        <v>1058</v>
      </c>
      <c r="B140" s="138" t="s">
        <v>1970</v>
      </c>
      <c r="C140" s="133" t="s">
        <v>233</v>
      </c>
      <c r="D140" s="179">
        <f>VLOOKUP('433.7'!A88,'433.7'!A88:N246,14,FALSE)</f>
        <v>7744.743158044048</v>
      </c>
    </row>
    <row r="141" spans="1:4" ht="54" thickTop="1" thickBot="1">
      <c r="A141" s="137" t="s">
        <v>1059</v>
      </c>
      <c r="B141" s="138" t="s">
        <v>1212</v>
      </c>
      <c r="C141" s="133" t="s">
        <v>233</v>
      </c>
      <c r="D141" s="179">
        <f>VLOOKUP('433.8'!A88,'433.8'!A88:N247,14,FALSE)</f>
        <v>5867.7197043137194</v>
      </c>
    </row>
    <row r="142" spans="1:4" ht="54" thickTop="1" thickBot="1">
      <c r="A142" s="137" t="s">
        <v>1060</v>
      </c>
      <c r="B142" s="138" t="s">
        <v>1971</v>
      </c>
      <c r="C142" s="133" t="s">
        <v>387</v>
      </c>
      <c r="D142" s="179">
        <f>VLOOKUP('440.1'!A89,'440.1'!A89:N248,14,FALSE)</f>
        <v>191259.01507731358</v>
      </c>
    </row>
    <row r="143" spans="1:4" ht="54" thickTop="1" thickBot="1">
      <c r="A143" s="137" t="s">
        <v>1061</v>
      </c>
      <c r="B143" s="138" t="s">
        <v>1972</v>
      </c>
      <c r="C143" s="133" t="s">
        <v>387</v>
      </c>
      <c r="D143" s="179">
        <f>VLOOKUP('440.2'!A93,'440.2'!A93:N250,14,FALSE)</f>
        <v>191259.01507731358</v>
      </c>
    </row>
    <row r="144" spans="1:4" ht="54" thickTop="1" thickBot="1">
      <c r="A144" s="137" t="s">
        <v>1062</v>
      </c>
      <c r="B144" s="138" t="s">
        <v>1973</v>
      </c>
      <c r="C144" s="133" t="s">
        <v>387</v>
      </c>
      <c r="D144" s="179">
        <f>VLOOKUP('440.3'!A93,'440.3'!A93:N252,14,FALSE)</f>
        <v>191259.01507731358</v>
      </c>
    </row>
    <row r="145" spans="1:4" ht="54" thickTop="1" thickBot="1">
      <c r="A145" s="137" t="s">
        <v>1063</v>
      </c>
      <c r="B145" s="138" t="s">
        <v>1213</v>
      </c>
      <c r="C145" s="133" t="s">
        <v>387</v>
      </c>
      <c r="D145" s="179">
        <f>VLOOKUP('440.4'!A93,'440.4'!A93:N254,14,FALSE)</f>
        <v>209840.73957683999</v>
      </c>
    </row>
    <row r="146" spans="1:4" ht="54" thickTop="1" thickBot="1">
      <c r="A146" s="137" t="s">
        <v>1064</v>
      </c>
      <c r="B146" s="138" t="s">
        <v>1974</v>
      </c>
      <c r="C146" s="133" t="s">
        <v>387</v>
      </c>
      <c r="D146" s="179">
        <f>VLOOKUP('441.1'!A93,'441.1'!A93:N256,14,FALSE)</f>
        <v>191259.01507731358</v>
      </c>
    </row>
    <row r="147" spans="1:4" ht="54" thickTop="1" thickBot="1">
      <c r="A147" s="137" t="s">
        <v>1065</v>
      </c>
      <c r="B147" s="138" t="s">
        <v>1975</v>
      </c>
      <c r="C147" s="133" t="s">
        <v>387</v>
      </c>
      <c r="D147" s="179">
        <f>VLOOKUP('441.2'!A92,'441.2'!A92:N258,14,FALSE)</f>
        <v>192089.2077145841</v>
      </c>
    </row>
    <row r="148" spans="1:4" ht="54" thickTop="1" thickBot="1">
      <c r="A148" s="137" t="s">
        <v>1066</v>
      </c>
      <c r="B148" s="138" t="s">
        <v>1976</v>
      </c>
      <c r="C148" s="133" t="s">
        <v>387</v>
      </c>
      <c r="D148" s="179">
        <f>VLOOKUP('441.3'!A93,'441.3'!A93:N260,14,FALSE)</f>
        <v>191259.01507731358</v>
      </c>
    </row>
    <row r="149" spans="1:4" ht="54" thickTop="1" thickBot="1">
      <c r="A149" s="137" t="s">
        <v>1067</v>
      </c>
      <c r="B149" s="138" t="s">
        <v>1977</v>
      </c>
      <c r="C149" s="133" t="s">
        <v>387</v>
      </c>
      <c r="D149" s="179">
        <f>VLOOKUP('441.4'!A92,'441.4'!A92:N262,14,FALSE)</f>
        <v>209753.51603547338</v>
      </c>
    </row>
    <row r="150" spans="1:4" ht="54" thickTop="1" thickBot="1">
      <c r="A150" s="137" t="s">
        <v>1068</v>
      </c>
      <c r="B150" s="138" t="s">
        <v>1957</v>
      </c>
      <c r="C150" s="133" t="s">
        <v>387</v>
      </c>
      <c r="D150" s="179">
        <f>VLOOKUP('450.1'!A95,'450.1'!A95:N264,14,FALSE)</f>
        <v>209007.53030880413</v>
      </c>
    </row>
    <row r="151" spans="1:4" ht="54" thickTop="1" thickBot="1">
      <c r="A151" s="137" t="s">
        <v>1069</v>
      </c>
      <c r="B151" s="138" t="s">
        <v>1978</v>
      </c>
      <c r="C151" s="133" t="s">
        <v>387</v>
      </c>
      <c r="D151" s="179">
        <f>VLOOKUP('450.2'!A93,'450.2'!A93:N266,14,FALSE)</f>
        <v>209007.53030880413</v>
      </c>
    </row>
    <row r="152" spans="1:4" ht="54" thickTop="1" thickBot="1">
      <c r="A152" s="137" t="s">
        <v>1070</v>
      </c>
      <c r="B152" s="138" t="s">
        <v>1979</v>
      </c>
      <c r="C152" s="133" t="s">
        <v>387</v>
      </c>
      <c r="D152" s="179">
        <f>VLOOKUP('450.3'!A93,'450.3'!A93:N268,14,FALSE)</f>
        <v>209007.53030880413</v>
      </c>
    </row>
    <row r="153" spans="1:4" ht="54" thickTop="1" thickBot="1">
      <c r="A153" s="137" t="s">
        <v>1071</v>
      </c>
      <c r="B153" s="138" t="s">
        <v>1980</v>
      </c>
      <c r="C153" s="133" t="s">
        <v>387</v>
      </c>
      <c r="D153" s="179">
        <f>VLOOKUP('450.4'!A92,'450.4'!A92:N270,14,FALSE)</f>
        <v>209007.53030880413</v>
      </c>
    </row>
    <row r="154" spans="1:4" ht="63.75" customHeight="1" thickTop="1" thickBot="1">
      <c r="A154" s="137" t="s">
        <v>1072</v>
      </c>
      <c r="B154" s="138" t="s">
        <v>1981</v>
      </c>
      <c r="C154" s="133" t="s">
        <v>387</v>
      </c>
      <c r="D154" s="179">
        <f>VLOOKUP('450.5'!A92,'450.5'!A92:N272,14,FALSE)</f>
        <v>209007.53030880413</v>
      </c>
    </row>
    <row r="155" spans="1:4" ht="54" thickTop="1" thickBot="1">
      <c r="A155" s="137" t="s">
        <v>1073</v>
      </c>
      <c r="B155" s="138" t="s">
        <v>1982</v>
      </c>
      <c r="C155" s="133" t="s">
        <v>387</v>
      </c>
      <c r="D155" s="179">
        <f>VLOOKUP('450.6'!A93,'450.6'!A93:N274,14,FALSE)</f>
        <v>209007.53030880413</v>
      </c>
    </row>
    <row r="156" spans="1:4" ht="54" thickTop="1" thickBot="1">
      <c r="A156" s="137" t="s">
        <v>1074</v>
      </c>
      <c r="B156" s="138" t="s">
        <v>1983</v>
      </c>
      <c r="C156" s="133" t="s">
        <v>387</v>
      </c>
      <c r="D156" s="179">
        <f>VLOOKUP('450.7'!A93,'450.7'!A93:N275,14,FALSE)</f>
        <v>209007.53030880413</v>
      </c>
    </row>
    <row r="157" spans="1:4" ht="54" thickTop="1" thickBot="1">
      <c r="A157" s="137" t="s">
        <v>1075</v>
      </c>
      <c r="B157" s="138" t="s">
        <v>1984</v>
      </c>
      <c r="C157" s="133" t="s">
        <v>387</v>
      </c>
      <c r="D157" s="179">
        <f>VLOOKUP('450.8'!A93,'450.8'!A93:N276,14,FALSE)</f>
        <v>209837.72294607465</v>
      </c>
    </row>
    <row r="158" spans="1:4" ht="54" thickTop="1" thickBot="1">
      <c r="A158" s="137" t="s">
        <v>1584</v>
      </c>
      <c r="B158" s="138" t="s">
        <v>1615</v>
      </c>
      <c r="C158" s="133" t="s">
        <v>387</v>
      </c>
      <c r="D158" s="179">
        <f>VLOOKUP('450.10'!A92,'450.10'!A92:N277,14,FALSE)</f>
        <v>238574.17935233301</v>
      </c>
    </row>
    <row r="159" spans="1:4" ht="54" thickTop="1" thickBot="1">
      <c r="A159" s="137" t="s">
        <v>1586</v>
      </c>
      <c r="B159" s="138" t="s">
        <v>1616</v>
      </c>
      <c r="C159" s="133" t="s">
        <v>387</v>
      </c>
      <c r="D159" s="179">
        <f>VLOOKUP('450.11'!A92,'450.11'!A92:N278,14,FALSE)</f>
        <v>238574.17935233301</v>
      </c>
    </row>
    <row r="160" spans="1:4" ht="54" thickTop="1" thickBot="1">
      <c r="A160" s="137" t="s">
        <v>1588</v>
      </c>
      <c r="B160" s="138" t="s">
        <v>1617</v>
      </c>
      <c r="C160" s="133" t="s">
        <v>387</v>
      </c>
      <c r="D160" s="179">
        <f>VLOOKUP('450.12'!A92,'450.11'!A92:N279,14,FALSE)</f>
        <v>238574.17935233301</v>
      </c>
    </row>
    <row r="161" spans="1:4" ht="54" thickTop="1" thickBot="1">
      <c r="A161" s="137" t="s">
        <v>1076</v>
      </c>
      <c r="B161" s="138" t="s">
        <v>1985</v>
      </c>
      <c r="C161" s="133" t="s">
        <v>387</v>
      </c>
      <c r="D161" s="179">
        <f>VLOOKUP('451.1'!A92,'451.1'!A92:N280,14,FALSE)</f>
        <v>209837.72294607465</v>
      </c>
    </row>
    <row r="162" spans="1:4" ht="54" thickTop="1" thickBot="1">
      <c r="A162" s="137" t="s">
        <v>1077</v>
      </c>
      <c r="B162" s="138" t="s">
        <v>1986</v>
      </c>
      <c r="C162" s="133" t="s">
        <v>387</v>
      </c>
      <c r="D162" s="179">
        <f>VLOOKUP('451.2'!A93,'451.2'!A93:N281,14,FALSE)</f>
        <v>209837.72294607465</v>
      </c>
    </row>
    <row r="163" spans="1:4" ht="54" thickTop="1" thickBot="1">
      <c r="A163" s="137" t="s">
        <v>1078</v>
      </c>
      <c r="B163" s="138" t="s">
        <v>1987</v>
      </c>
      <c r="C163" s="133" t="s">
        <v>387</v>
      </c>
      <c r="D163" s="179">
        <f>VLOOKUP('451.3'!A92,'451.3'!A92:N282,14,FALSE)</f>
        <v>209837.72294607465</v>
      </c>
    </row>
    <row r="164" spans="1:4" ht="54" thickTop="1" thickBot="1">
      <c r="A164" s="137" t="s">
        <v>1079</v>
      </c>
      <c r="B164" s="138" t="s">
        <v>1988</v>
      </c>
      <c r="C164" s="133" t="s">
        <v>387</v>
      </c>
      <c r="D164" s="179">
        <f>VLOOKUP('451.4'!A92,'451.4'!A92:N283,14,FALSE)</f>
        <v>239404.37198960353</v>
      </c>
    </row>
    <row r="165" spans="1:4" ht="54" thickTop="1" thickBot="1">
      <c r="A165" s="137" t="s">
        <v>1080</v>
      </c>
      <c r="B165" s="138" t="s">
        <v>1989</v>
      </c>
      <c r="C165" s="133" t="s">
        <v>387</v>
      </c>
      <c r="D165" s="179">
        <f>VLOOKUP('452.1'!A93,'452.1'!A93:N284,14,FALSE)</f>
        <v>209007.53030880413</v>
      </c>
    </row>
    <row r="166" spans="1:4" ht="54" thickTop="1" thickBot="1">
      <c r="A166" s="137" t="s">
        <v>1081</v>
      </c>
      <c r="B166" s="138" t="s">
        <v>1990</v>
      </c>
      <c r="C166" s="133" t="s">
        <v>387</v>
      </c>
      <c r="D166" s="179">
        <f>VLOOKUP('452.2'!A93,'452.2'!A93:N285,14,FALSE)</f>
        <v>209007.53030880413</v>
      </c>
    </row>
    <row r="167" spans="1:4" ht="54" thickTop="1" thickBot="1">
      <c r="A167" s="137" t="s">
        <v>1082</v>
      </c>
      <c r="B167" s="138" t="s">
        <v>1991</v>
      </c>
      <c r="C167" s="133" t="s">
        <v>387</v>
      </c>
      <c r="D167" s="179">
        <f>VLOOKUP('452.3'!A92,'452.3'!A92:N286,14,FALSE)</f>
        <v>209007.53030880413</v>
      </c>
    </row>
    <row r="168" spans="1:4" ht="54" thickTop="1" thickBot="1">
      <c r="A168" s="137" t="s">
        <v>1083</v>
      </c>
      <c r="B168" s="138" t="s">
        <v>1992</v>
      </c>
      <c r="C168" s="133" t="s">
        <v>387</v>
      </c>
      <c r="D168" s="179">
        <f>VLOOKUP('452.4'!A93,'452.4'!A93:N287,14,FALSE)</f>
        <v>209007.53030880413</v>
      </c>
    </row>
    <row r="169" spans="1:4" ht="54" thickTop="1" thickBot="1">
      <c r="A169" s="137" t="s">
        <v>1084</v>
      </c>
      <c r="B169" s="138" t="s">
        <v>1214</v>
      </c>
      <c r="C169" s="133" t="s">
        <v>387</v>
      </c>
      <c r="D169" s="179">
        <f>VLOOKUP('453.1'!A92,'453.1'!A92:N288,14,FALSE)</f>
        <v>211249.42127504683</v>
      </c>
    </row>
    <row r="170" spans="1:4" ht="54" thickTop="1" thickBot="1">
      <c r="A170" s="137" t="s">
        <v>1085</v>
      </c>
      <c r="B170" s="138" t="s">
        <v>1993</v>
      </c>
      <c r="C170" s="133" t="s">
        <v>233</v>
      </c>
      <c r="D170" s="179">
        <f>VLOOKUP('460.1'!A87,'460.1'!A87:N289,14,FALSE)</f>
        <v>4449.2531554248308</v>
      </c>
    </row>
    <row r="171" spans="1:4" ht="54" thickTop="1" thickBot="1">
      <c r="A171" s="195" t="s">
        <v>2017</v>
      </c>
      <c r="B171" s="138" t="s">
        <v>2073</v>
      </c>
      <c r="C171" s="133" t="s">
        <v>233</v>
      </c>
      <c r="D171" s="179">
        <f>VLOOKUP('460.2'!A87,'460.2'!A87:N290,14,FALSE)</f>
        <v>2224.6265777124154</v>
      </c>
    </row>
    <row r="172" spans="1:4" ht="51.75" customHeight="1" thickTop="1" thickBot="1">
      <c r="A172" s="137" t="s">
        <v>1086</v>
      </c>
      <c r="B172" s="138" t="s">
        <v>1215</v>
      </c>
      <c r="C172" s="133" t="s">
        <v>387</v>
      </c>
      <c r="D172" s="179">
        <f>VLOOKUP('461.1'!A87,'461.1'!A87:N291,14,FALSE)</f>
        <v>87169.505089233106</v>
      </c>
    </row>
    <row r="173" spans="1:4" ht="54" thickTop="1" thickBot="1">
      <c r="A173" s="137" t="s">
        <v>1087</v>
      </c>
      <c r="B173" s="138" t="s">
        <v>1216</v>
      </c>
      <c r="C173" s="133" t="s">
        <v>387</v>
      </c>
      <c r="D173" s="179">
        <f>VLOOKUP('461.2'!A89,'461.2'!A89:N294,14,FALSE)</f>
        <v>97265.979251357217</v>
      </c>
    </row>
    <row r="174" spans="1:4" ht="54" thickTop="1" thickBot="1">
      <c r="A174" s="137" t="s">
        <v>1598</v>
      </c>
      <c r="B174" s="138" t="s">
        <v>2078</v>
      </c>
      <c r="C174" s="133" t="s">
        <v>387</v>
      </c>
      <c r="D174" s="179">
        <f>VLOOKUP('462.1.1'!A88,'462.1.1'!A88:N293,14,FALSE)</f>
        <v>134090.03427859841</v>
      </c>
    </row>
    <row r="175" spans="1:4" ht="54" thickTop="1" thickBot="1">
      <c r="A175" s="137" t="s">
        <v>1599</v>
      </c>
      <c r="B175" s="138" t="s">
        <v>2079</v>
      </c>
      <c r="C175" s="133" t="s">
        <v>387</v>
      </c>
      <c r="D175" s="179">
        <f>VLOOKUP('462.1.2'!A88,'462.1.2'!A88:N294,14,FALSE)</f>
        <v>136276.6279961417</v>
      </c>
    </row>
    <row r="176" spans="1:4" ht="54" thickTop="1" thickBot="1">
      <c r="A176" s="137" t="s">
        <v>1600</v>
      </c>
      <c r="B176" s="138" t="s">
        <v>2082</v>
      </c>
      <c r="C176" s="133" t="s">
        <v>387</v>
      </c>
      <c r="D176" s="179">
        <f>VLOOKUP('462.2.1'!A88,'462.2.1'!A88:N295,14,FALSE)</f>
        <v>146008.64983488113</v>
      </c>
    </row>
    <row r="177" spans="1:4" ht="54" thickTop="1" thickBot="1">
      <c r="A177" s="137" t="s">
        <v>1601</v>
      </c>
      <c r="B177" s="138" t="s">
        <v>2083</v>
      </c>
      <c r="C177" s="133" t="s">
        <v>387</v>
      </c>
      <c r="D177" s="179">
        <f>VLOOKUP('462.2.2'!A88,'462.2.2'!A88:N296,14,FALSE)</f>
        <v>148195.24355242442</v>
      </c>
    </row>
    <row r="178" spans="1:4" ht="54" thickTop="1" thickBot="1">
      <c r="A178" s="137" t="s">
        <v>1088</v>
      </c>
      <c r="B178" s="138" t="s">
        <v>1618</v>
      </c>
      <c r="C178" s="133" t="s">
        <v>233</v>
      </c>
      <c r="D178" s="179">
        <f>VLOOKUP('464.1'!A88,'464.1'!A88:N297,14,FALSE)</f>
        <v>8005.6236050392445</v>
      </c>
    </row>
    <row r="179" spans="1:4" ht="54" thickTop="1" thickBot="1">
      <c r="A179" s="137" t="s">
        <v>1089</v>
      </c>
      <c r="B179" s="138" t="s">
        <v>1619</v>
      </c>
      <c r="C179" s="133" t="s">
        <v>387</v>
      </c>
      <c r="D179" s="179">
        <f>VLOOKUP('465.1'!A92,'465.1'!A92:N298,14,FALSE)</f>
        <v>69427.171397237922</v>
      </c>
    </row>
    <row r="180" spans="1:4" ht="54" thickTop="1" thickBot="1">
      <c r="A180" s="137" t="s">
        <v>1602</v>
      </c>
      <c r="B180" s="138" t="s">
        <v>1620</v>
      </c>
      <c r="C180" s="133" t="s">
        <v>387</v>
      </c>
      <c r="D180" s="179">
        <f>VLOOKUP('465.2'!A92,'465.2'!A92:N299,14,FALSE)</f>
        <v>22430.304697675059</v>
      </c>
    </row>
    <row r="181" spans="1:4" ht="54" thickTop="1" thickBot="1">
      <c r="A181" s="137" t="s">
        <v>1090</v>
      </c>
      <c r="B181" s="138" t="s">
        <v>1621</v>
      </c>
      <c r="C181" s="133" t="s">
        <v>144</v>
      </c>
      <c r="D181" s="179">
        <f>VLOOKUP('466.1'!A92,'466.1'!A92:N300,14,FALSE)</f>
        <v>3067.0235566920983</v>
      </c>
    </row>
    <row r="182" spans="1:4" ht="54" thickTop="1" thickBot="1">
      <c r="A182" s="137" t="s">
        <v>1091</v>
      </c>
      <c r="B182" s="138" t="s">
        <v>1622</v>
      </c>
      <c r="C182" s="133" t="s">
        <v>144</v>
      </c>
      <c r="D182" s="179">
        <f>VLOOKUP('466.2'!A96,'466.2'!A96:N301,14,FALSE)</f>
        <v>3565.935414848715</v>
      </c>
    </row>
    <row r="183" spans="1:4" ht="54" thickTop="1" thickBot="1">
      <c r="A183" s="139" t="s">
        <v>1092</v>
      </c>
      <c r="B183" s="140" t="s">
        <v>1735</v>
      </c>
      <c r="C183" s="133" t="s">
        <v>387</v>
      </c>
      <c r="D183" s="179">
        <f>VLOOKUP('500.1'!A95,'500.1'!A95:N302,14,FALSE)</f>
        <v>681534.1320062388</v>
      </c>
    </row>
    <row r="184" spans="1:4" ht="54" thickTop="1" thickBot="1">
      <c r="A184" s="137" t="s">
        <v>1624</v>
      </c>
      <c r="B184" s="138" t="s">
        <v>1736</v>
      </c>
      <c r="C184" s="133" t="s">
        <v>387</v>
      </c>
      <c r="D184" s="179">
        <f>VLOOKUP('500.2'!A95,'500.2'!A95:N303,14,FALSE)</f>
        <v>690505.74032078113</v>
      </c>
    </row>
    <row r="185" spans="1:4" ht="57.75" thickTop="1" thickBot="1">
      <c r="A185" s="137" t="s">
        <v>1093</v>
      </c>
      <c r="B185" s="138" t="s">
        <v>1875</v>
      </c>
      <c r="C185" s="133" t="s">
        <v>377</v>
      </c>
      <c r="D185" s="179">
        <f>VLOOKUP('501.1'!A88,'501.1'!A88:N304,14,FALSE)</f>
        <v>640.26763243254925</v>
      </c>
    </row>
    <row r="186" spans="1:4" ht="57.75" thickTop="1" thickBot="1">
      <c r="A186" s="137" t="s">
        <v>1626</v>
      </c>
      <c r="B186" s="138" t="s">
        <v>1876</v>
      </c>
      <c r="C186" s="133" t="s">
        <v>377</v>
      </c>
      <c r="D186" s="179">
        <f>VLOOKUP('501.10'!A88,'501.10'!A88:N305,14,FALSE)</f>
        <v>735.98512803743961</v>
      </c>
    </row>
    <row r="187" spans="1:4" ht="57.75" thickTop="1" thickBot="1">
      <c r="A187" s="137" t="s">
        <v>1627</v>
      </c>
      <c r="B187" s="138" t="s">
        <v>1877</v>
      </c>
      <c r="C187" s="133" t="s">
        <v>377</v>
      </c>
      <c r="D187" s="179">
        <f>VLOOKUP('501.20'!A88,'501.20'!A88:N306,14,FALSE)</f>
        <v>770.30981291231774</v>
      </c>
    </row>
    <row r="188" spans="1:4" ht="54" thickTop="1" thickBot="1">
      <c r="A188" s="137" t="s">
        <v>1628</v>
      </c>
      <c r="B188" s="138" t="s">
        <v>1737</v>
      </c>
      <c r="C188" s="133" t="s">
        <v>387</v>
      </c>
      <c r="D188" s="179">
        <f>VLOOKUP('505.1'!A84,'505.1'!A84:N307,14,FALSE)</f>
        <v>618393.10762657621</v>
      </c>
    </row>
    <row r="189" spans="1:4" ht="54" thickTop="1" thickBot="1">
      <c r="A189" s="137" t="s">
        <v>1094</v>
      </c>
      <c r="B189" s="138" t="s">
        <v>1738</v>
      </c>
      <c r="C189" s="133" t="s">
        <v>233</v>
      </c>
      <c r="D189" s="179">
        <f>VLOOKUP('510.1'!A84,'510.1'!A84:N308,14,FALSE)</f>
        <v>100122.83921040788</v>
      </c>
    </row>
    <row r="190" spans="1:4" ht="54" thickTop="1" thickBot="1">
      <c r="A190" s="137" t="s">
        <v>1632</v>
      </c>
      <c r="B190" s="138" t="s">
        <v>1217</v>
      </c>
      <c r="C190" s="133" t="s">
        <v>387</v>
      </c>
      <c r="D190" s="179">
        <f>VLOOKUP('600.1.1'!A85,'600.1.1'!A85:N311,14,FALSE)</f>
        <v>14755.466830421054</v>
      </c>
    </row>
    <row r="191" spans="1:4" ht="54" thickTop="1" thickBot="1">
      <c r="A191" s="137" t="s">
        <v>1633</v>
      </c>
      <c r="B191" s="138" t="s">
        <v>1739</v>
      </c>
      <c r="C191" s="133" t="s">
        <v>387</v>
      </c>
      <c r="D191" s="179">
        <f>VLOOKUP('600.2.1'!A88,'600.2.1'!A88:N310,14,FALSE)</f>
        <v>72914.702465506445</v>
      </c>
    </row>
    <row r="192" spans="1:4" ht="54" thickTop="1" thickBot="1">
      <c r="A192" s="137" t="s">
        <v>1634</v>
      </c>
      <c r="B192" s="138" t="s">
        <v>1740</v>
      </c>
      <c r="C192" s="133" t="s">
        <v>387</v>
      </c>
      <c r="D192" s="179">
        <f>VLOOKUP('600.2.2'!A90,'600.2.2'!A90:N312,14,FALSE)</f>
        <v>112873.96252921828</v>
      </c>
    </row>
    <row r="193" spans="1:4" ht="54" thickTop="1" thickBot="1">
      <c r="A193" s="137" t="s">
        <v>1635</v>
      </c>
      <c r="B193" s="138" t="s">
        <v>1741</v>
      </c>
      <c r="C193" s="133" t="s">
        <v>387</v>
      </c>
      <c r="D193" s="179">
        <f>VLOOKUP('600.2.3'!A89,'600.2.3'!A89:N312,14,FALSE)</f>
        <v>14581.561498906205</v>
      </c>
    </row>
    <row r="194" spans="1:4" ht="54" thickTop="1" thickBot="1">
      <c r="A194" s="137" t="s">
        <v>1636</v>
      </c>
      <c r="B194" s="138" t="s">
        <v>1742</v>
      </c>
      <c r="C194" s="133" t="s">
        <v>387</v>
      </c>
      <c r="D194" s="179">
        <f>VLOOKUP('600.2.4'!A88,'600.2.4'!A88:N312,14,FALSE)</f>
        <v>18679.864020850029</v>
      </c>
    </row>
    <row r="195" spans="1:4" ht="54" thickTop="1" thickBot="1">
      <c r="A195" s="137" t="s">
        <v>1095</v>
      </c>
      <c r="B195" s="138" t="s">
        <v>2094</v>
      </c>
      <c r="C195" s="133" t="s">
        <v>387</v>
      </c>
      <c r="D195" s="179">
        <f>VLOOKUP('610.1'!A89,'610.1'!A89:N314,14,FALSE)</f>
        <v>66476.115492751996</v>
      </c>
    </row>
    <row r="196" spans="1:4" ht="54" thickTop="1" thickBot="1">
      <c r="A196" s="137" t="s">
        <v>1096</v>
      </c>
      <c r="B196" s="138" t="s">
        <v>1743</v>
      </c>
      <c r="C196" s="133" t="s">
        <v>387</v>
      </c>
      <c r="D196" s="179">
        <f>VLOOKUP('610.2'!A89,'610.2'!A89:N315,14,FALSE)</f>
        <v>66476.115492751996</v>
      </c>
    </row>
    <row r="197" spans="1:4" ht="54" thickTop="1" thickBot="1">
      <c r="A197" s="137" t="s">
        <v>1638</v>
      </c>
      <c r="B197" s="138" t="s">
        <v>1744</v>
      </c>
      <c r="C197" s="133" t="s">
        <v>387</v>
      </c>
      <c r="D197" s="179">
        <f>VLOOKUP('610.3'!A89,'610.3'!A89:N316,14,FALSE)</f>
        <v>90628.686621171611</v>
      </c>
    </row>
    <row r="198" spans="1:4" ht="54" thickTop="1" thickBot="1">
      <c r="A198" s="137" t="s">
        <v>1640</v>
      </c>
      <c r="B198" s="138" t="s">
        <v>1745</v>
      </c>
      <c r="C198" s="133" t="s">
        <v>387</v>
      </c>
      <c r="D198" s="179">
        <f>VLOOKUP('610.4'!A89,'610.4'!A89:N317,14,FALSE)</f>
        <v>90628.686621171611</v>
      </c>
    </row>
    <row r="199" spans="1:4" ht="54" thickTop="1" thickBot="1">
      <c r="A199" s="137" t="s">
        <v>1642</v>
      </c>
      <c r="B199" s="138" t="s">
        <v>1218</v>
      </c>
      <c r="C199" s="133" t="s">
        <v>387</v>
      </c>
      <c r="D199" s="179">
        <f>VLOOKUP('610.5'!A89,'610.5'!A89:N318,14,FALSE)</f>
        <v>97809.216847697884</v>
      </c>
    </row>
    <row r="200" spans="1:4" ht="54" thickTop="1" thickBot="1">
      <c r="A200" s="137" t="s">
        <v>1644</v>
      </c>
      <c r="B200" s="138" t="s">
        <v>1746</v>
      </c>
      <c r="C200" s="133" t="s">
        <v>387</v>
      </c>
      <c r="D200" s="179">
        <f>VLOOKUP('610.6'!A89,'610.6'!A89:N319,14,FALSE)</f>
        <v>144256.46901773557</v>
      </c>
    </row>
    <row r="201" spans="1:4" ht="54" thickTop="1" thickBot="1">
      <c r="A201" s="137" t="s">
        <v>1646</v>
      </c>
      <c r="B201" s="138" t="s">
        <v>1747</v>
      </c>
      <c r="C201" s="133" t="s">
        <v>387</v>
      </c>
      <c r="D201" s="179">
        <f>VLOOKUP('610.7'!A89,'610.7'!A89:N320,14,FALSE)</f>
        <v>93946.151383044198</v>
      </c>
    </row>
    <row r="202" spans="1:4" ht="54" thickTop="1" thickBot="1">
      <c r="A202" s="137" t="s">
        <v>1097</v>
      </c>
      <c r="B202" s="138" t="s">
        <v>1748</v>
      </c>
      <c r="C202" s="133" t="s">
        <v>144</v>
      </c>
      <c r="D202" s="179">
        <f>VLOOKUP('620.1'!A88,'620.1'!A88:N321,14,FALSE)</f>
        <v>342596.43774833425</v>
      </c>
    </row>
    <row r="203" spans="1:4" ht="54" thickTop="1" thickBot="1">
      <c r="A203" s="137" t="s">
        <v>1098</v>
      </c>
      <c r="B203" s="138" t="s">
        <v>1878</v>
      </c>
      <c r="C203" s="133" t="s">
        <v>144</v>
      </c>
      <c r="D203" s="179">
        <f>VLOOKUP('620.2'!A88,'620.2'!A88:N322,14,FALSE)</f>
        <v>342596.43774833425</v>
      </c>
    </row>
    <row r="204" spans="1:4" ht="54" thickTop="1" thickBot="1">
      <c r="A204" s="137" t="s">
        <v>1099</v>
      </c>
      <c r="B204" s="138" t="s">
        <v>1749</v>
      </c>
      <c r="C204" s="133" t="s">
        <v>1845</v>
      </c>
      <c r="D204" s="179">
        <f>VLOOKUP('620.3'!A91,'620.3'!A91:N321,14,FALSE)</f>
        <v>65129545.177949473</v>
      </c>
    </row>
    <row r="205" spans="1:4" ht="54" thickTop="1" thickBot="1">
      <c r="A205" s="137" t="s">
        <v>1650</v>
      </c>
      <c r="B205" s="138" t="s">
        <v>1750</v>
      </c>
      <c r="C205" s="133" t="s">
        <v>144</v>
      </c>
      <c r="D205" s="179">
        <f>VLOOKUP('621.1.1'!A95,'621.1.1'!A95:N325,14,FALSE)</f>
        <v>2199703.1873508636</v>
      </c>
    </row>
    <row r="206" spans="1:4" ht="54" thickTop="1" thickBot="1">
      <c r="A206" s="137" t="s">
        <v>1652</v>
      </c>
      <c r="B206" s="138" t="s">
        <v>1751</v>
      </c>
      <c r="C206" s="133" t="s">
        <v>144</v>
      </c>
      <c r="D206" s="179">
        <f>VLOOKUP('621.1.2'!A99,'621.1.2'!A99:N326,14,FALSE)</f>
        <v>3377738.1689463528</v>
      </c>
    </row>
    <row r="207" spans="1:4" ht="54" thickTop="1" thickBot="1">
      <c r="A207" s="137" t="s">
        <v>1100</v>
      </c>
      <c r="B207" s="138" t="s">
        <v>1752</v>
      </c>
      <c r="C207" s="133" t="s">
        <v>387</v>
      </c>
      <c r="D207" s="179">
        <f>VLOOKUP('621.2'!A89,'621.2'!A89:N326,14,FALSE)</f>
        <v>2037147.9619072818</v>
      </c>
    </row>
    <row r="208" spans="1:4" ht="54" thickTop="1" thickBot="1">
      <c r="A208" s="137" t="s">
        <v>1101</v>
      </c>
      <c r="B208" s="138" t="s">
        <v>1753</v>
      </c>
      <c r="C208" s="133" t="s">
        <v>144</v>
      </c>
      <c r="D208" s="179">
        <f>VLOOKUP('621.3'!A93,'621.3'!A93:N327,14,FALSE)</f>
        <v>57749459.194404259</v>
      </c>
    </row>
    <row r="209" spans="1:4" ht="54" thickTop="1" thickBot="1">
      <c r="A209" s="137" t="s">
        <v>1102</v>
      </c>
      <c r="B209" s="138" t="s">
        <v>1754</v>
      </c>
      <c r="C209" s="133" t="s">
        <v>387</v>
      </c>
      <c r="D209" s="179">
        <f>VLOOKUP('621.4'!A93,'621.4'!A93:N328,14,FALSE)</f>
        <v>50981863.408711195</v>
      </c>
    </row>
    <row r="210" spans="1:4" ht="54" thickTop="1" thickBot="1">
      <c r="A210" s="137" t="s">
        <v>1103</v>
      </c>
      <c r="B210" s="138" t="s">
        <v>1755</v>
      </c>
      <c r="C210" s="133" t="s">
        <v>144</v>
      </c>
      <c r="D210" s="179">
        <f>VLOOKUP('621.5'!A89,'621.5'!A89:N329,14,FALSE)</f>
        <v>2995630.2995856018</v>
      </c>
    </row>
    <row r="211" spans="1:4" ht="54" thickTop="1" thickBot="1">
      <c r="A211" s="137" t="s">
        <v>1656</v>
      </c>
      <c r="B211" s="138" t="s">
        <v>1756</v>
      </c>
      <c r="C211" s="133" t="s">
        <v>144</v>
      </c>
      <c r="D211" s="179">
        <f>VLOOKUP('621.5.1'!A89,'621.5.1'!A89:N330,14,FALSE)</f>
        <v>530850.75607659528</v>
      </c>
    </row>
    <row r="212" spans="1:4" ht="54" thickTop="1" thickBot="1">
      <c r="A212" s="137" t="s">
        <v>1104</v>
      </c>
      <c r="B212" s="138" t="s">
        <v>1757</v>
      </c>
      <c r="C212" s="133" t="s">
        <v>1845</v>
      </c>
      <c r="D212" s="179">
        <f>VLOOKUP('621.6'!A98,'621.6'!A98:N331,14,FALSE)</f>
        <v>58534764.749239348</v>
      </c>
    </row>
    <row r="213" spans="1:4" ht="54" thickTop="1" thickBot="1">
      <c r="A213" s="137" t="s">
        <v>1731</v>
      </c>
      <c r="B213" s="138" t="s">
        <v>1758</v>
      </c>
      <c r="C213" s="133" t="s">
        <v>1845</v>
      </c>
      <c r="D213" s="179">
        <f>VLOOKUP('621.7'!A89,'621.7'!A89:N332,14,FALSE)</f>
        <v>638209.11308046</v>
      </c>
    </row>
    <row r="214" spans="1:4" ht="54" thickTop="1" thickBot="1">
      <c r="A214" s="137" t="s">
        <v>1105</v>
      </c>
      <c r="B214" s="138" t="s">
        <v>1994</v>
      </c>
      <c r="C214" s="133" t="s">
        <v>233</v>
      </c>
      <c r="D214" s="179">
        <f>VLOOKUP('622.1'!A89,'622.1'!A89:N333,14,FALSE)</f>
        <v>77424.914196498197</v>
      </c>
    </row>
    <row r="215" spans="1:4" ht="54" thickTop="1" thickBot="1">
      <c r="A215" s="137" t="s">
        <v>1106</v>
      </c>
      <c r="B215" s="138" t="s">
        <v>1759</v>
      </c>
      <c r="C215" s="133" t="s">
        <v>233</v>
      </c>
      <c r="D215" s="179">
        <f>VLOOKUP('622.2'!A89,'622.2'!A89:N335,14,FALSE)</f>
        <v>298265.49268976733</v>
      </c>
    </row>
    <row r="216" spans="1:4" ht="54" thickTop="1" thickBot="1">
      <c r="A216" s="137" t="s">
        <v>1107</v>
      </c>
      <c r="B216" s="138" t="s">
        <v>1760</v>
      </c>
      <c r="C216" s="133" t="s">
        <v>233</v>
      </c>
      <c r="D216" s="179">
        <f>VLOOKUP('622.3'!A89,'622.3'!A89:N336,14,FALSE)</f>
        <v>823707.30128013063</v>
      </c>
    </row>
    <row r="217" spans="1:4" ht="54" thickTop="1" thickBot="1">
      <c r="A217" s="137" t="s">
        <v>1108</v>
      </c>
      <c r="B217" s="138" t="s">
        <v>1761</v>
      </c>
      <c r="C217" s="133" t="s">
        <v>233</v>
      </c>
      <c r="D217" s="179">
        <f>VLOOKUP('622.4'!A89,'622.4'!A89:N337,14,FALSE)</f>
        <v>814296.16472200281</v>
      </c>
    </row>
    <row r="218" spans="1:4" ht="54" thickTop="1" thickBot="1">
      <c r="A218" s="137" t="s">
        <v>1109</v>
      </c>
      <c r="B218" s="138" t="s">
        <v>1762</v>
      </c>
      <c r="C218" s="133" t="s">
        <v>144</v>
      </c>
      <c r="D218" s="179">
        <f>VLOOKUP('622.5'!A89,'622.5'!A89:N338,14,FALSE)</f>
        <v>104741.3851874831</v>
      </c>
    </row>
    <row r="219" spans="1:4" ht="54" thickTop="1" thickBot="1">
      <c r="A219" s="137" t="s">
        <v>1110</v>
      </c>
      <c r="B219" s="138" t="s">
        <v>1763</v>
      </c>
      <c r="C219" s="133" t="s">
        <v>144</v>
      </c>
      <c r="D219" s="179">
        <f>VLOOKUP('623.1'!A103,'623.1'!A103:N339,14,FALSE)</f>
        <v>370979.17087044951</v>
      </c>
    </row>
    <row r="220" spans="1:4" ht="54" thickTop="1" thickBot="1">
      <c r="A220" s="137" t="s">
        <v>1111</v>
      </c>
      <c r="B220" s="138" t="s">
        <v>1219</v>
      </c>
      <c r="C220" s="133" t="s">
        <v>1995</v>
      </c>
      <c r="D220" s="179">
        <f>VLOOKUP('623.2'!A89,'623.2'!A89:N340,14,FALSE)</f>
        <v>2091083.7023975088</v>
      </c>
    </row>
    <row r="221" spans="1:4" ht="54" thickTop="1" thickBot="1">
      <c r="A221" s="137" t="s">
        <v>1112</v>
      </c>
      <c r="B221" s="138" t="s">
        <v>2114</v>
      </c>
      <c r="C221" s="133" t="s">
        <v>387</v>
      </c>
      <c r="D221" s="179">
        <f>VLOOKUP('630.1'!A89,'630.1'!A89:N341,14,FALSE)</f>
        <v>920434.43987619784</v>
      </c>
    </row>
    <row r="222" spans="1:4" ht="54" thickTop="1" thickBot="1">
      <c r="A222" s="137" t="s">
        <v>1113</v>
      </c>
      <c r="B222" s="138" t="s">
        <v>2115</v>
      </c>
      <c r="C222" s="133" t="s">
        <v>387</v>
      </c>
      <c r="D222" s="179">
        <f>VLOOKUP('630.2'!A89,'630.2'!A89:N342,14,FALSE)</f>
        <v>893026.60711457103</v>
      </c>
    </row>
    <row r="223" spans="1:4" ht="54" thickTop="1" thickBot="1">
      <c r="A223" s="137" t="s">
        <v>1114</v>
      </c>
      <c r="B223" s="138" t="s">
        <v>2116</v>
      </c>
      <c r="C223" s="133" t="s">
        <v>387</v>
      </c>
      <c r="D223" s="179">
        <f>VLOOKUP('630.3'!A89,'630.3'!A89:N343,14,FALSE)</f>
        <v>649019.19430775638</v>
      </c>
    </row>
    <row r="224" spans="1:4" ht="54" thickTop="1" thickBot="1">
      <c r="A224" s="137" t="s">
        <v>1115</v>
      </c>
      <c r="B224" s="138" t="s">
        <v>2117</v>
      </c>
      <c r="C224" s="133" t="s">
        <v>387</v>
      </c>
      <c r="D224" s="179">
        <f>VLOOKUP('630.4'!A89,'630.4'!A89:N344,14,FALSE)</f>
        <v>572066.81296367338</v>
      </c>
    </row>
    <row r="225" spans="1:4" ht="54" thickTop="1" thickBot="1">
      <c r="A225" s="137" t="s">
        <v>1116</v>
      </c>
      <c r="B225" s="138" t="s">
        <v>2118</v>
      </c>
      <c r="C225" s="133" t="s">
        <v>387</v>
      </c>
      <c r="D225" s="179">
        <f>VLOOKUP('630.5'!A93,'630.5'!A93:N345,14,FALSE)</f>
        <v>511809.84112681064</v>
      </c>
    </row>
    <row r="226" spans="1:4" ht="54" thickTop="1" thickBot="1">
      <c r="A226" s="137" t="s">
        <v>1117</v>
      </c>
      <c r="B226" s="138" t="s">
        <v>2119</v>
      </c>
      <c r="C226" s="133" t="s">
        <v>387</v>
      </c>
      <c r="D226" s="179">
        <f>VLOOKUP('630.6'!A93,'630.6'!A89:N346,14,FALSE)</f>
        <v>449627.04941458354</v>
      </c>
    </row>
    <row r="227" spans="1:4" ht="54" thickTop="1" thickBot="1">
      <c r="A227" s="137" t="s">
        <v>1118</v>
      </c>
      <c r="B227" s="138" t="s">
        <v>2120</v>
      </c>
      <c r="C227" s="133" t="s">
        <v>387</v>
      </c>
      <c r="D227" s="179">
        <f>VLOOKUP('630.7'!A93,'630.7'!A90:N347,14,FALSE)</f>
        <v>316196.75012119755</v>
      </c>
    </row>
    <row r="228" spans="1:4" ht="54" thickTop="1" thickBot="1">
      <c r="A228" s="137" t="s">
        <v>1119</v>
      </c>
      <c r="B228" s="138" t="s">
        <v>1764</v>
      </c>
      <c r="C228" s="133" t="s">
        <v>144</v>
      </c>
      <c r="D228" s="179">
        <f>VLOOKUP('632.1'!A90,'632.1'!A90:N349,14,FALSE)</f>
        <v>350135.48923170951</v>
      </c>
    </row>
    <row r="229" spans="1:4" ht="54" thickTop="1" thickBot="1">
      <c r="A229" s="137" t="s">
        <v>1659</v>
      </c>
      <c r="B229" s="138" t="s">
        <v>1765</v>
      </c>
      <c r="C229" s="133" t="s">
        <v>144</v>
      </c>
      <c r="D229" s="179">
        <f>VLOOKUP('632.2'!A90,'632.2'!A90:N350,14,FALSE)</f>
        <v>354768.3565366916</v>
      </c>
    </row>
    <row r="230" spans="1:4" ht="54" thickTop="1" thickBot="1">
      <c r="A230" s="137" t="s">
        <v>1662</v>
      </c>
      <c r="B230" s="138" t="s">
        <v>1766</v>
      </c>
      <c r="C230" s="133" t="s">
        <v>377</v>
      </c>
      <c r="D230" s="179">
        <f>VLOOKUP('640.1'!A90,'640.1'!A90:N351,14,FALSE)</f>
        <v>5491.8662401078918</v>
      </c>
    </row>
    <row r="231" spans="1:4" ht="54" thickTop="1" thickBot="1">
      <c r="A231" s="137" t="s">
        <v>1663</v>
      </c>
      <c r="B231" s="138" t="s">
        <v>1767</v>
      </c>
      <c r="C231" s="133" t="s">
        <v>377</v>
      </c>
      <c r="D231" s="179">
        <f>VLOOKUP('640.2'!A90,'640.2'!A90:N352,14,FALSE)</f>
        <v>4770.917488883525</v>
      </c>
    </row>
    <row r="232" spans="1:4" ht="54" thickTop="1" thickBot="1">
      <c r="A232" s="137" t="s">
        <v>1120</v>
      </c>
      <c r="B232" s="138" t="s">
        <v>1768</v>
      </c>
      <c r="C232" s="133" t="s">
        <v>1664</v>
      </c>
      <c r="D232" s="179">
        <f>VLOOKUP('641.1'!A90,'641.1'!A90:N353,14,FALSE)</f>
        <v>1652.1941037058723</v>
      </c>
    </row>
    <row r="233" spans="1:4" ht="54" thickTop="1" thickBot="1">
      <c r="A233" s="137" t="s">
        <v>1121</v>
      </c>
      <c r="B233" s="138" t="s">
        <v>1768</v>
      </c>
      <c r="C233" s="133" t="s">
        <v>377</v>
      </c>
      <c r="D233" s="179">
        <f>VLOOKUP('641.2'!A90,'641.2'!A90:N354,14,FALSE)</f>
        <v>34520.099734038653</v>
      </c>
    </row>
    <row r="234" spans="1:4" ht="54" thickTop="1" thickBot="1">
      <c r="A234" s="137" t="s">
        <v>1122</v>
      </c>
      <c r="B234" s="138" t="s">
        <v>1769</v>
      </c>
      <c r="C234" s="133" t="s">
        <v>1845</v>
      </c>
      <c r="D234" s="179">
        <f>VLOOKUP('642.1'!A90,'642.1'!A90:N355,14,FALSE)</f>
        <v>504269.94699540688</v>
      </c>
    </row>
    <row r="235" spans="1:4" ht="54" thickTop="1" thickBot="1">
      <c r="A235" s="137" t="s">
        <v>1123</v>
      </c>
      <c r="B235" s="138" t="s">
        <v>1770</v>
      </c>
      <c r="C235" s="133" t="s">
        <v>144</v>
      </c>
      <c r="D235" s="179">
        <f>VLOOKUP('642.2'!A90,'642.2'!A90:N356,14,FALSE)</f>
        <v>52637.403653373825</v>
      </c>
    </row>
    <row r="236" spans="1:4" ht="54" thickTop="1" thickBot="1">
      <c r="A236" s="137" t="s">
        <v>1124</v>
      </c>
      <c r="B236" s="138" t="s">
        <v>1771</v>
      </c>
      <c r="C236" s="133" t="s">
        <v>377</v>
      </c>
      <c r="D236" s="179">
        <f>VLOOKUP('650.1'!A95,'650.1'!A95:N358,14,FALSE)</f>
        <v>8930.5306460666943</v>
      </c>
    </row>
    <row r="237" spans="1:4" ht="54" thickTop="1" thickBot="1">
      <c r="A237" s="137" t="s">
        <v>1125</v>
      </c>
      <c r="B237" s="138" t="s">
        <v>2127</v>
      </c>
      <c r="C237" s="133" t="s">
        <v>377</v>
      </c>
      <c r="D237" s="179">
        <f>VLOOKUP('650.2'!A93,'650.2'!A93:N359,14,FALSE)</f>
        <v>8751.862288604887</v>
      </c>
    </row>
    <row r="238" spans="1:4" ht="54" thickTop="1" thickBot="1">
      <c r="A238" s="137" t="s">
        <v>1126</v>
      </c>
      <c r="B238" s="138" t="s">
        <v>1772</v>
      </c>
      <c r="C238" s="133" t="s">
        <v>377</v>
      </c>
      <c r="D238" s="200">
        <f>VLOOKUP('650.3'!A90,'650.3'!A90:N360,14,FALSE)</f>
        <v>0.59581034879448058</v>
      </c>
    </row>
    <row r="239" spans="1:4" ht="54" thickTop="1" thickBot="1">
      <c r="A239" s="137" t="s">
        <v>1127</v>
      </c>
      <c r="B239" s="138" t="s">
        <v>2131</v>
      </c>
      <c r="C239" s="133" t="s">
        <v>377</v>
      </c>
      <c r="D239" s="179">
        <f>VLOOKUP('650.4'!A93,'650.4'!A93:N361,14,FALSE)</f>
        <v>4108.451124806591</v>
      </c>
    </row>
    <row r="240" spans="1:4" ht="57.75" thickTop="1" thickBot="1">
      <c r="A240" s="137" t="s">
        <v>1128</v>
      </c>
      <c r="B240" s="138" t="s">
        <v>1773</v>
      </c>
      <c r="C240" s="133" t="s">
        <v>233</v>
      </c>
      <c r="D240" s="179">
        <f>VLOOKUP('660.1'!A87,'660.1'!A87:N362,14,FALSE)</f>
        <v>323319.26434779516</v>
      </c>
    </row>
    <row r="241" spans="1:4" ht="76.5" thickTop="1" thickBot="1">
      <c r="A241" s="137" t="s">
        <v>1129</v>
      </c>
      <c r="B241" s="138" t="s">
        <v>1880</v>
      </c>
      <c r="C241" s="133" t="s">
        <v>144</v>
      </c>
      <c r="D241" s="179">
        <f>VLOOKUP('660.2'!A87,'660.2'!A87:N363,14,FALSE)</f>
        <v>370436.85069271125</v>
      </c>
    </row>
    <row r="242" spans="1:4" ht="54" thickTop="1" thickBot="1">
      <c r="A242" s="137" t="s">
        <v>1677</v>
      </c>
      <c r="B242" s="138" t="s">
        <v>1774</v>
      </c>
      <c r="C242" s="133" t="s">
        <v>144</v>
      </c>
      <c r="D242" s="179">
        <f>VLOOKUP('661.1'!A87,'661.1'!A87:N364,14,FALSE)</f>
        <v>603407.04405481112</v>
      </c>
    </row>
    <row r="243" spans="1:4" ht="54" thickTop="1" thickBot="1">
      <c r="A243" s="137" t="s">
        <v>1130</v>
      </c>
      <c r="B243" s="138" t="s">
        <v>1775</v>
      </c>
      <c r="C243" s="133" t="s">
        <v>144</v>
      </c>
      <c r="D243" s="179">
        <f>VLOOKUP('662.1'!A87,'662.1'!A87:N365,14,FALSE)</f>
        <v>339834.89306024334</v>
      </c>
    </row>
    <row r="244" spans="1:4" ht="54" thickTop="1" thickBot="1">
      <c r="A244" s="137" t="s">
        <v>1131</v>
      </c>
      <c r="B244" s="138" t="s">
        <v>1776</v>
      </c>
      <c r="C244" s="133" t="s">
        <v>144</v>
      </c>
      <c r="D244" s="179">
        <f>VLOOKUP('662.2'!A87,'662.2'!A87:N366,14,FALSE)</f>
        <v>333588.97082114848</v>
      </c>
    </row>
    <row r="245" spans="1:4" ht="54" thickTop="1" thickBot="1">
      <c r="A245" s="137" t="s">
        <v>1678</v>
      </c>
      <c r="B245" s="138" t="s">
        <v>1777</v>
      </c>
      <c r="C245" s="133" t="s">
        <v>144</v>
      </c>
      <c r="D245" s="179">
        <f>VLOOKUP('663.1'!A87,'663.1'!A87:N367,14,FALSE)</f>
        <v>23230.646066224574</v>
      </c>
    </row>
    <row r="246" spans="1:4" ht="54" thickTop="1" thickBot="1">
      <c r="A246" s="137" t="s">
        <v>1132</v>
      </c>
      <c r="B246" s="138" t="s">
        <v>1778</v>
      </c>
      <c r="C246" s="133" t="s">
        <v>387</v>
      </c>
      <c r="D246" s="179">
        <f>VLOOKUP('670.1'!A87,'670.1'!A87:N368,14,FALSE)</f>
        <v>296072.89189376385</v>
      </c>
    </row>
    <row r="247" spans="1:4" ht="54" thickTop="1" thickBot="1">
      <c r="A247" s="137" t="s">
        <v>1133</v>
      </c>
      <c r="B247" s="138" t="s">
        <v>1779</v>
      </c>
      <c r="C247" s="133" t="s">
        <v>387</v>
      </c>
      <c r="D247" s="179">
        <f>VLOOKUP('670.2'!A87,'670.2'!A87:N369,14,FALSE)</f>
        <v>263850.7297337674</v>
      </c>
    </row>
    <row r="248" spans="1:4" ht="54" thickTop="1" thickBot="1">
      <c r="A248" s="137" t="s">
        <v>1680</v>
      </c>
      <c r="B248" s="138" t="s">
        <v>1780</v>
      </c>
      <c r="C248" s="133" t="s">
        <v>387</v>
      </c>
      <c r="D248" s="179">
        <f>VLOOKUP('670.3'!A87,'670.3'!A87:N370,14,FALSE)</f>
        <v>281130.97936505167</v>
      </c>
    </row>
    <row r="249" spans="1:4" ht="54" thickTop="1" thickBot="1">
      <c r="A249" s="137" t="s">
        <v>1681</v>
      </c>
      <c r="B249" s="138" t="s">
        <v>1781</v>
      </c>
      <c r="C249" s="133" t="s">
        <v>387</v>
      </c>
      <c r="D249" s="179">
        <f>VLOOKUP('670.4'!A87,'670.4'!A87:N371,14,FALSE)</f>
        <v>282251.16074458358</v>
      </c>
    </row>
    <row r="250" spans="1:4" ht="54" thickTop="1" thickBot="1">
      <c r="A250" s="137" t="s">
        <v>1682</v>
      </c>
      <c r="B250" s="138" t="s">
        <v>1782</v>
      </c>
      <c r="C250" s="133" t="s">
        <v>387</v>
      </c>
      <c r="D250" s="179">
        <f>VLOOKUP('670.5'!A89,'670.5'!A89:N372,14,FALSE)</f>
        <v>350383.66774909582</v>
      </c>
    </row>
    <row r="251" spans="1:4" ht="54" thickTop="1" thickBot="1">
      <c r="A251" s="137" t="s">
        <v>1134</v>
      </c>
      <c r="B251" s="138" t="s">
        <v>1783</v>
      </c>
      <c r="C251" s="133" t="s">
        <v>387</v>
      </c>
      <c r="D251" s="179">
        <f>VLOOKUP('671.1'!A89,'671.1'!A89:N373,14,FALSE)</f>
        <v>486596.23438771087</v>
      </c>
    </row>
    <row r="252" spans="1:4" ht="54" thickTop="1" thickBot="1">
      <c r="A252" s="137" t="s">
        <v>1135</v>
      </c>
      <c r="B252" s="138" t="s">
        <v>1784</v>
      </c>
      <c r="C252" s="133" t="s">
        <v>144</v>
      </c>
      <c r="D252" s="179">
        <f>VLOOKUP('671.2'!A89,'671.2'!A89:N374,14,FALSE)</f>
        <v>77129.557336528043</v>
      </c>
    </row>
    <row r="253" spans="1:4" ht="54" thickTop="1" thickBot="1">
      <c r="A253" s="137" t="s">
        <v>1683</v>
      </c>
      <c r="B253" s="138" t="s">
        <v>1785</v>
      </c>
      <c r="C253" s="133" t="s">
        <v>387</v>
      </c>
      <c r="D253" s="179">
        <f>VLOOKUP('671.3'!A87,'671.3'!A87:N375,14,FALSE)</f>
        <v>527492.29348367534</v>
      </c>
    </row>
    <row r="254" spans="1:4" ht="54" thickTop="1" thickBot="1">
      <c r="A254" s="137" t="s">
        <v>1684</v>
      </c>
      <c r="B254" s="138" t="s">
        <v>1786</v>
      </c>
      <c r="C254" s="133" t="s">
        <v>144</v>
      </c>
      <c r="D254" s="179">
        <f>VLOOKUP('671.4'!A87,'671.4'!A87:N376,14,FALSE)</f>
        <v>80469.243471905385</v>
      </c>
    </row>
    <row r="255" spans="1:4" ht="54" thickTop="1" thickBot="1">
      <c r="A255" s="137" t="s">
        <v>1136</v>
      </c>
      <c r="B255" s="138" t="s">
        <v>1787</v>
      </c>
      <c r="C255" s="133" t="s">
        <v>144</v>
      </c>
      <c r="D255" s="179">
        <f>VLOOKUP('672.1'!A87,'672.1'!A87:N377,14,FALSE)</f>
        <v>36762.801360155179</v>
      </c>
    </row>
    <row r="256" spans="1:4" ht="54" thickTop="1" thickBot="1">
      <c r="A256" s="137" t="s">
        <v>1685</v>
      </c>
      <c r="B256" s="138" t="s">
        <v>1788</v>
      </c>
      <c r="C256" s="133" t="s">
        <v>144</v>
      </c>
      <c r="D256" s="179">
        <f>VLOOKUP('672.2'!A87,'672.2'!A87:N378,14,FALSE)</f>
        <v>75451.989435156429</v>
      </c>
    </row>
    <row r="257" spans="1:4" ht="54" thickTop="1" thickBot="1">
      <c r="A257" s="137" t="s">
        <v>1686</v>
      </c>
      <c r="B257" s="138" t="s">
        <v>1789</v>
      </c>
      <c r="C257" s="133" t="s">
        <v>144</v>
      </c>
      <c r="D257" s="179">
        <f>VLOOKUP('672.3'!A87,'672.3'!A87:N379,14,FALSE)</f>
        <v>38744.790097729165</v>
      </c>
    </row>
    <row r="258" spans="1:4" ht="54" thickTop="1" thickBot="1">
      <c r="A258" s="137" t="s">
        <v>1687</v>
      </c>
      <c r="B258" s="138" t="s">
        <v>1790</v>
      </c>
      <c r="C258" s="133" t="s">
        <v>144</v>
      </c>
      <c r="D258" s="179">
        <f>VLOOKUP('672.4'!A87,'672.3'!A87:N380,14,FALSE)</f>
        <v>38744.790097729165</v>
      </c>
    </row>
    <row r="259" spans="1:4" ht="54" thickTop="1" thickBot="1">
      <c r="A259" s="137" t="s">
        <v>1732</v>
      </c>
      <c r="B259" s="138" t="s">
        <v>1791</v>
      </c>
      <c r="C259" s="133" t="s">
        <v>233</v>
      </c>
      <c r="D259" s="179">
        <f>VLOOKUP('673.1.1'!A87,'673.1.1'!A87:N381,14,FALSE)</f>
        <v>9296.8496570148054</v>
      </c>
    </row>
    <row r="260" spans="1:4" ht="54" thickTop="1" thickBot="1">
      <c r="A260" s="137" t="s">
        <v>1733</v>
      </c>
      <c r="B260" s="138" t="s">
        <v>2046</v>
      </c>
      <c r="C260" s="133" t="s">
        <v>233</v>
      </c>
      <c r="D260" s="179">
        <f>VLOOKUP('673.1.2'!A87,'673.1.2'!A87:N382,14,FALSE)</f>
        <v>11874.746468055371</v>
      </c>
    </row>
    <row r="261" spans="1:4" ht="54" thickTop="1" thickBot="1">
      <c r="A261" s="137" t="s">
        <v>1137</v>
      </c>
      <c r="B261" s="138" t="s">
        <v>1792</v>
      </c>
      <c r="C261" s="133" t="s">
        <v>387</v>
      </c>
      <c r="D261" s="179">
        <f>VLOOKUP('673.2'!A87,'673.2'!A87:N383,14,FALSE)</f>
        <v>90030.469060616131</v>
      </c>
    </row>
    <row r="262" spans="1:4" ht="54" thickTop="1" thickBot="1">
      <c r="A262" s="137" t="s">
        <v>1138</v>
      </c>
      <c r="B262" s="138" t="s">
        <v>1793</v>
      </c>
      <c r="C262" s="133" t="s">
        <v>387</v>
      </c>
      <c r="D262" s="179">
        <f>VLOOKUP('673.3'!A89,'673.3'!A89:N384,14,FALSE)</f>
        <v>78932.819784152845</v>
      </c>
    </row>
    <row r="263" spans="1:4" ht="54" thickTop="1" thickBot="1">
      <c r="A263" s="137" t="s">
        <v>1139</v>
      </c>
      <c r="B263" s="138" t="s">
        <v>1996</v>
      </c>
      <c r="C263" s="133" t="s">
        <v>144</v>
      </c>
      <c r="D263" s="179">
        <f>VLOOKUP('674.1'!A89,'674.1'!A89:N385,14,FALSE)</f>
        <v>87785.350546521062</v>
      </c>
    </row>
    <row r="264" spans="1:4" ht="54" thickTop="1" thickBot="1">
      <c r="A264" s="137" t="s">
        <v>1140</v>
      </c>
      <c r="B264" s="138" t="s">
        <v>1794</v>
      </c>
      <c r="C264" s="133" t="s">
        <v>144</v>
      </c>
      <c r="D264" s="179">
        <f>VLOOKUP('674.2'!A89,'674.2'!A89:N386,14,FALSE)</f>
        <v>172806.74762333086</v>
      </c>
    </row>
    <row r="265" spans="1:4" ht="54" thickTop="1" thickBot="1">
      <c r="A265" s="137" t="s">
        <v>1141</v>
      </c>
      <c r="B265" s="138" t="s">
        <v>1795</v>
      </c>
      <c r="C265" s="133" t="s">
        <v>233</v>
      </c>
      <c r="D265" s="179">
        <f>VLOOKUP('680.1'!A87,'680.1'!A87:N387,14,FALSE)</f>
        <v>142625.95648896432</v>
      </c>
    </row>
    <row r="266" spans="1:4" ht="54" thickTop="1" thickBot="1">
      <c r="A266" s="137" t="s">
        <v>1142</v>
      </c>
      <c r="B266" s="138" t="s">
        <v>1796</v>
      </c>
      <c r="C266" s="133" t="s">
        <v>144</v>
      </c>
      <c r="D266" s="179">
        <f>VLOOKUP('680.2'!A87,'680.2'!A87:N388,14,FALSE)</f>
        <v>8570.3115354694128</v>
      </c>
    </row>
    <row r="267" spans="1:4" ht="54" thickTop="1" thickBot="1">
      <c r="A267" s="137" t="s">
        <v>1143</v>
      </c>
      <c r="B267" s="138" t="s">
        <v>1797</v>
      </c>
      <c r="C267" s="133" t="s">
        <v>387</v>
      </c>
      <c r="D267" s="179">
        <f>VLOOKUP('680.3'!A89,'680.3'!A89:N389,14,FALSE)</f>
        <v>66330.242941575387</v>
      </c>
    </row>
    <row r="268" spans="1:4" ht="54" thickTop="1" thickBot="1">
      <c r="A268" s="137" t="s">
        <v>1144</v>
      </c>
      <c r="B268" s="138" t="s">
        <v>1798</v>
      </c>
      <c r="C268" s="133" t="s">
        <v>387</v>
      </c>
      <c r="D268" s="179">
        <f>VLOOKUP('681.1'!A89,'681.1'!A89:N390,14,FALSE)</f>
        <v>192111.76887681356</v>
      </c>
    </row>
    <row r="269" spans="1:4" ht="54" thickTop="1" thickBot="1">
      <c r="A269" s="137" t="s">
        <v>1692</v>
      </c>
      <c r="B269" s="138" t="s">
        <v>1799</v>
      </c>
      <c r="C269" s="133" t="s">
        <v>387</v>
      </c>
      <c r="D269" s="179">
        <f>VLOOKUP('681.2'!A89,'681.2'!A89:N391,14,FALSE)</f>
        <v>159889.60671681707</v>
      </c>
    </row>
    <row r="270" spans="1:4" ht="54" thickTop="1" thickBot="1">
      <c r="A270" s="137" t="s">
        <v>1693</v>
      </c>
      <c r="B270" s="138" t="s">
        <v>1800</v>
      </c>
      <c r="C270" s="133" t="s">
        <v>387</v>
      </c>
      <c r="D270" s="179">
        <f>VLOOKUP('681.3'!A89,'681.3'!A89:N392,14,FALSE)</f>
        <v>177169.85634810137</v>
      </c>
    </row>
    <row r="271" spans="1:4" ht="54" thickTop="1" thickBot="1">
      <c r="A271" s="137" t="s">
        <v>1694</v>
      </c>
      <c r="B271" s="138" t="s">
        <v>1801</v>
      </c>
      <c r="C271" s="133" t="s">
        <v>387</v>
      </c>
      <c r="D271" s="179">
        <f>VLOOKUP('681.4'!A89,'681.4'!A89:N393,14,FALSE)</f>
        <v>178290.03772763332</v>
      </c>
    </row>
    <row r="272" spans="1:4" ht="54" thickTop="1" thickBot="1">
      <c r="A272" s="137" t="s">
        <v>1145</v>
      </c>
      <c r="B272" s="138" t="s">
        <v>1802</v>
      </c>
      <c r="C272" s="133" t="s">
        <v>387</v>
      </c>
      <c r="D272" s="179">
        <f>VLOOKUP('682.1'!A89,'682.1'!A89:N394,14,FALSE)</f>
        <v>366548.62437899574</v>
      </c>
    </row>
    <row r="273" spans="1:4" ht="54" thickTop="1" thickBot="1">
      <c r="A273" s="137" t="s">
        <v>1695</v>
      </c>
      <c r="B273" s="138" t="s">
        <v>1803</v>
      </c>
      <c r="C273" s="133" t="s">
        <v>387</v>
      </c>
      <c r="D273" s="179">
        <f>VLOOKUP('682.2'!A89,'682.2'!A89:N395,14,FALSE)</f>
        <v>366548.62437899574</v>
      </c>
    </row>
    <row r="274" spans="1:4" ht="54" thickTop="1" thickBot="1">
      <c r="A274" s="137" t="s">
        <v>1697</v>
      </c>
      <c r="B274" s="138" t="s">
        <v>1804</v>
      </c>
      <c r="C274" s="133" t="s">
        <v>387</v>
      </c>
      <c r="D274" s="179">
        <f>VLOOKUP('682.3'!A89,'682.3'!A89:N396,14,FALSE)</f>
        <v>366548.62437899574</v>
      </c>
    </row>
    <row r="275" spans="1:4" ht="54" thickTop="1" thickBot="1">
      <c r="A275" s="137" t="s">
        <v>1699</v>
      </c>
      <c r="B275" s="138" t="s">
        <v>1997</v>
      </c>
      <c r="C275" s="133" t="s">
        <v>387</v>
      </c>
      <c r="D275" s="179">
        <f>VLOOKUP('682.4'!A89,'682.4'!A89:N397,14,FALSE)</f>
        <v>366548.62437899574</v>
      </c>
    </row>
    <row r="276" spans="1:4" ht="54" thickTop="1" thickBot="1">
      <c r="A276" s="137" t="s">
        <v>1701</v>
      </c>
      <c r="B276" s="138" t="s">
        <v>1805</v>
      </c>
      <c r="C276" s="133" t="s">
        <v>233</v>
      </c>
      <c r="D276" s="179">
        <f>VLOOKUP('683.1'!A89,'683.1'!A89:N398,14,FALSE)</f>
        <v>15513.690959871163</v>
      </c>
    </row>
    <row r="277" spans="1:4" ht="54" thickTop="1" thickBot="1">
      <c r="A277" s="137" t="s">
        <v>1703</v>
      </c>
      <c r="B277" s="138" t="s">
        <v>1806</v>
      </c>
      <c r="C277" s="133" t="s">
        <v>233</v>
      </c>
      <c r="D277" s="179">
        <f>VLOOKUP('683.2'!A89,'683.2'!A89:N399,14,FALSE)</f>
        <v>28819.899761543566</v>
      </c>
    </row>
    <row r="278" spans="1:4" ht="54" thickTop="1" thickBot="1">
      <c r="A278" s="137" t="s">
        <v>1705</v>
      </c>
      <c r="B278" s="138" t="s">
        <v>1807</v>
      </c>
      <c r="C278" s="133" t="s">
        <v>233</v>
      </c>
      <c r="D278" s="179">
        <f>VLOOKUP('683.3'!A89,'683.3'!A89:N400,14,FALSE)</f>
        <v>15513.690959871163</v>
      </c>
    </row>
    <row r="279" spans="1:4" ht="54" thickTop="1" thickBot="1">
      <c r="A279" s="137" t="s">
        <v>1706</v>
      </c>
      <c r="B279" s="138" t="s">
        <v>1808</v>
      </c>
      <c r="C279" s="133" t="s">
        <v>233</v>
      </c>
      <c r="D279" s="179">
        <f>VLOOKUP('683.4'!A89,'683.4'!A89:N401,14,FALSE)</f>
        <v>28819.899761543566</v>
      </c>
    </row>
    <row r="280" spans="1:4" ht="54" thickTop="1" thickBot="1">
      <c r="A280" s="137" t="s">
        <v>1707</v>
      </c>
      <c r="B280" s="138" t="s">
        <v>1809</v>
      </c>
      <c r="C280" s="133" t="s">
        <v>233</v>
      </c>
      <c r="D280" s="179">
        <f>VLOOKUP('683.5'!A87,'683.5'!A87:N402,14,FALSE)</f>
        <v>76873.596029716791</v>
      </c>
    </row>
    <row r="281" spans="1:4" ht="54" thickTop="1" thickBot="1">
      <c r="A281" s="137" t="s">
        <v>2047</v>
      </c>
      <c r="B281" s="138" t="s">
        <v>1810</v>
      </c>
      <c r="C281" s="133" t="s">
        <v>233</v>
      </c>
      <c r="D281" s="179">
        <f>VLOOKUP('690.1.1'!A89,'690.1.1'!A89:N403,14,FALSE)</f>
        <v>15500.597276485925</v>
      </c>
    </row>
    <row r="282" spans="1:4" ht="54" thickTop="1" thickBot="1">
      <c r="A282" s="137" t="s">
        <v>1710</v>
      </c>
      <c r="B282" s="138" t="s">
        <v>1811</v>
      </c>
      <c r="C282" s="133" t="s">
        <v>233</v>
      </c>
      <c r="D282" s="179">
        <f>VLOOKUP('690.1.2'!A89,'690.1.2'!A89:N404,14,FALSE)</f>
        <v>21753.330824661927</v>
      </c>
    </row>
    <row r="283" spans="1:4" ht="54" thickTop="1" thickBot="1">
      <c r="A283" s="137" t="s">
        <v>1146</v>
      </c>
      <c r="B283" s="138" t="s">
        <v>1812</v>
      </c>
      <c r="C283" s="133" t="s">
        <v>144</v>
      </c>
      <c r="D283" s="179">
        <f>VLOOKUP('700.1'!A89,'700.1'!A89:N405,14,FALSE)</f>
        <v>1977.8386820840965</v>
      </c>
    </row>
    <row r="284" spans="1:4" ht="54" thickTop="1" thickBot="1">
      <c r="A284" s="137" t="s">
        <v>1147</v>
      </c>
      <c r="B284" s="138" t="s">
        <v>1813</v>
      </c>
      <c r="C284" s="133" t="s">
        <v>144</v>
      </c>
      <c r="D284" s="179">
        <f>VLOOKUP('700.2'!A89,'700.2'!A89:N406,14,FALSE)</f>
        <v>3489.7324937177054</v>
      </c>
    </row>
    <row r="285" spans="1:4" ht="54" thickTop="1" thickBot="1">
      <c r="A285" s="137" t="s">
        <v>1148</v>
      </c>
      <c r="B285" s="138" t="s">
        <v>1814</v>
      </c>
      <c r="C285" s="133" t="s">
        <v>233</v>
      </c>
      <c r="D285" s="179">
        <f>VLOOKUP('700.3'!A89,'700.3'!A89:N407,14,FALSE)</f>
        <v>49966.214461005336</v>
      </c>
    </row>
    <row r="286" spans="1:4" ht="54" thickTop="1" thickBot="1">
      <c r="A286" s="137" t="s">
        <v>1149</v>
      </c>
      <c r="B286" s="138" t="s">
        <v>1815</v>
      </c>
      <c r="C286" s="133" t="s">
        <v>233</v>
      </c>
      <c r="D286" s="179">
        <f>VLOOKUP('700.4'!A89,'700.4'!A89:N408,14,FALSE)</f>
        <v>101883.97206247327</v>
      </c>
    </row>
    <row r="287" spans="1:4" ht="54" thickTop="1" thickBot="1">
      <c r="A287" s="137" t="s">
        <v>1150</v>
      </c>
      <c r="B287" s="138" t="s">
        <v>1816</v>
      </c>
      <c r="C287" s="133" t="s">
        <v>1845</v>
      </c>
      <c r="D287" s="179">
        <f>VLOOKUP('701.1'!A89,'701.1'!A89:N409,14,FALSE)</f>
        <v>8810.5096800523188</v>
      </c>
    </row>
    <row r="288" spans="1:4" ht="54" thickTop="1" thickBot="1">
      <c r="A288" s="137" t="s">
        <v>1713</v>
      </c>
      <c r="B288" s="138" t="s">
        <v>1817</v>
      </c>
      <c r="C288" s="133" t="s">
        <v>1845</v>
      </c>
      <c r="D288" s="179">
        <f>VLOOKUP('710.1'!A89,'710.1'!A89:N410,14,FALSE)</f>
        <v>827029.78678496554</v>
      </c>
    </row>
    <row r="289" spans="1:4" ht="54" thickTop="1" thickBot="1">
      <c r="A289" s="137" t="s">
        <v>1151</v>
      </c>
      <c r="B289" s="138" t="s">
        <v>1818</v>
      </c>
      <c r="C289" s="133" t="s">
        <v>233</v>
      </c>
      <c r="D289" s="179">
        <f>VLOOKUP('710.2'!A89,'710.2'!A89:N411,14,FALSE)</f>
        <v>726595.10698491707</v>
      </c>
    </row>
    <row r="290" spans="1:4" ht="54" thickTop="1" thickBot="1">
      <c r="A290" s="137" t="s">
        <v>1152</v>
      </c>
      <c r="B290" s="138" t="s">
        <v>1819</v>
      </c>
      <c r="C290" s="133" t="s">
        <v>1845</v>
      </c>
      <c r="D290" s="179">
        <f>VLOOKUP('720.1'!A89,'720.1'!A89:N412,14,FALSE)</f>
        <v>157969.92492281419</v>
      </c>
    </row>
    <row r="291" spans="1:4" ht="54" thickTop="1" thickBot="1">
      <c r="A291" s="137" t="s">
        <v>1153</v>
      </c>
      <c r="B291" s="138" t="s">
        <v>1820</v>
      </c>
      <c r="C291" s="133" t="s">
        <v>144</v>
      </c>
      <c r="D291" s="179">
        <f>VLOOKUP('730.1'!A89,'730.1'!A89:N413,14,FALSE)</f>
        <v>154018.87165214168</v>
      </c>
    </row>
    <row r="292" spans="1:4" ht="54" thickTop="1" thickBot="1">
      <c r="A292" s="137" t="s">
        <v>1154</v>
      </c>
      <c r="B292" s="138" t="s">
        <v>1821</v>
      </c>
      <c r="C292" s="133" t="s">
        <v>1845</v>
      </c>
      <c r="D292" s="179">
        <f>VLOOKUP('730.2'!A89,'730.2'!A89:N414,14,FALSE)</f>
        <v>84081.796796243303</v>
      </c>
    </row>
    <row r="293" spans="1:4" ht="54" thickTop="1" thickBot="1">
      <c r="A293" s="137" t="s">
        <v>1155</v>
      </c>
      <c r="B293" s="138" t="s">
        <v>1822</v>
      </c>
      <c r="C293" s="133" t="s">
        <v>1845</v>
      </c>
      <c r="D293" s="179">
        <f>VLOOKUP('730.3'!A89,'730.3'!A89:N415,14,FALSE)</f>
        <v>69979.25716464108</v>
      </c>
    </row>
    <row r="294" spans="1:4" ht="54" thickTop="1" thickBot="1">
      <c r="A294" s="137" t="s">
        <v>1714</v>
      </c>
      <c r="B294" s="138" t="s">
        <v>1823</v>
      </c>
      <c r="C294" s="133" t="s">
        <v>1845</v>
      </c>
      <c r="D294" s="179">
        <f>VLOOKUP('730.4'!A89,'730.4'!A89:N416,14,FALSE)</f>
        <v>50394.23735731194</v>
      </c>
    </row>
    <row r="295" spans="1:4" ht="54" thickTop="1" thickBot="1">
      <c r="A295" s="137" t="s">
        <v>1156</v>
      </c>
      <c r="B295" s="138" t="s">
        <v>1824</v>
      </c>
      <c r="C295" s="133" t="s">
        <v>144</v>
      </c>
      <c r="D295" s="179">
        <f>VLOOKUP('731.1'!A89,'731.1'!A89:N417,14,FALSE)</f>
        <v>152631.23714744279</v>
      </c>
    </row>
    <row r="296" spans="1:4" ht="54" thickTop="1" thickBot="1">
      <c r="A296" s="137" t="s">
        <v>1157</v>
      </c>
      <c r="B296" s="138" t="s">
        <v>1825</v>
      </c>
      <c r="C296" s="133" t="s">
        <v>1995</v>
      </c>
      <c r="D296" s="179">
        <f>VLOOKUP('740.1'!A89,'740.1'!A89:N418,14,FALSE)</f>
        <v>9677.4388688827275</v>
      </c>
    </row>
    <row r="297" spans="1:4" ht="54" thickTop="1" thickBot="1">
      <c r="A297" s="137" t="s">
        <v>1717</v>
      </c>
      <c r="B297" s="138" t="s">
        <v>1826</v>
      </c>
      <c r="C297" s="133" t="s">
        <v>1845</v>
      </c>
      <c r="D297" s="179">
        <f>VLOOKUP('741.1'!A89,'741.1'!A89:N419,14,FALSE)</f>
        <v>62580.285329005463</v>
      </c>
    </row>
    <row r="298" spans="1:4" ht="54" thickTop="1" thickBot="1">
      <c r="A298" s="137" t="s">
        <v>1158</v>
      </c>
      <c r="B298" s="138" t="s">
        <v>1827</v>
      </c>
      <c r="C298" s="133" t="s">
        <v>144</v>
      </c>
      <c r="D298" s="179">
        <f>VLOOKUP('800.1'!A89,'800.1'!A89:N420,14,FALSE)</f>
        <v>9807.7852826077251</v>
      </c>
    </row>
    <row r="299" spans="1:4" ht="54" thickTop="1" thickBot="1">
      <c r="A299" s="137" t="s">
        <v>1159</v>
      </c>
      <c r="B299" s="138" t="s">
        <v>1828</v>
      </c>
      <c r="C299" s="133" t="s">
        <v>144</v>
      </c>
      <c r="D299" s="179">
        <f>VLOOKUP('800.2'!A89,'800.2'!A89:N421,14,FALSE)</f>
        <v>19394.998370438982</v>
      </c>
    </row>
    <row r="300" spans="1:4" ht="54" thickTop="1" thickBot="1">
      <c r="A300" s="137" t="s">
        <v>1160</v>
      </c>
      <c r="B300" s="138" t="s">
        <v>1829</v>
      </c>
      <c r="C300" s="133" t="s">
        <v>144</v>
      </c>
      <c r="D300" s="179">
        <f>VLOOKUP('800.3'!A89,'800.3'!A89:N422,14,FALSE)</f>
        <v>36667.118677816041</v>
      </c>
    </row>
    <row r="301" spans="1:4" ht="54" thickTop="1" thickBot="1">
      <c r="A301" s="137" t="s">
        <v>1161</v>
      </c>
      <c r="B301" s="138" t="s">
        <v>1830</v>
      </c>
      <c r="C301" s="133" t="s">
        <v>144</v>
      </c>
      <c r="D301" s="179">
        <f>VLOOKUP('800.4'!A89,'800.4'!A89:N423,14,FALSE)</f>
        <v>45846.16760503922</v>
      </c>
    </row>
    <row r="302" spans="1:4" ht="54" thickTop="1" thickBot="1">
      <c r="A302" s="137" t="s">
        <v>1718</v>
      </c>
      <c r="B302" s="138" t="s">
        <v>1831</v>
      </c>
      <c r="C302" s="133" t="s">
        <v>1845</v>
      </c>
      <c r="D302" s="179">
        <f>VLOOKUP('802.1'!A89,'802.1'!A89:N424,14,FALSE)</f>
        <v>280909.66253529856</v>
      </c>
    </row>
    <row r="303" spans="1:4" ht="54" thickTop="1" thickBot="1">
      <c r="A303" s="137" t="s">
        <v>1719</v>
      </c>
      <c r="B303" s="138" t="s">
        <v>1881</v>
      </c>
      <c r="C303" s="133" t="s">
        <v>1845</v>
      </c>
      <c r="D303" s="179">
        <f>VLOOKUP('802.2'!A89,'802.2'!A89:N425,14,FALSE)</f>
        <v>71039.944514907722</v>
      </c>
    </row>
    <row r="304" spans="1:4" ht="54" thickTop="1" thickBot="1">
      <c r="A304" s="137" t="s">
        <v>1720</v>
      </c>
      <c r="B304" s="138" t="s">
        <v>1832</v>
      </c>
      <c r="C304" s="133" t="s">
        <v>1845</v>
      </c>
      <c r="D304" s="179">
        <f>VLOOKUP('802.3'!A89,'802.3'!A89:N426,14,FALSE)</f>
        <v>42507.48028955984</v>
      </c>
    </row>
    <row r="305" spans="1:4" ht="54" thickTop="1" thickBot="1">
      <c r="A305" s="137" t="s">
        <v>1721</v>
      </c>
      <c r="B305" s="138" t="s">
        <v>1833</v>
      </c>
      <c r="C305" s="133" t="s">
        <v>1845</v>
      </c>
      <c r="D305" s="179">
        <f>VLOOKUP('802.4'!A89,'802.4'!A89:N427,14,FALSE)</f>
        <v>35285.782075944415</v>
      </c>
    </row>
    <row r="306" spans="1:4" ht="54" thickTop="1" thickBot="1">
      <c r="A306" s="137" t="s">
        <v>1722</v>
      </c>
      <c r="B306" s="138" t="s">
        <v>1834</v>
      </c>
      <c r="C306" s="133" t="s">
        <v>1845</v>
      </c>
      <c r="D306" s="179">
        <f>VLOOKUP('802.5'!A89,'802.5'!A89:N428,14,FALSE)</f>
        <v>232968.64239009304</v>
      </c>
    </row>
    <row r="307" spans="1:4" ht="54" thickTop="1" thickBot="1">
      <c r="A307" s="137" t="s">
        <v>1723</v>
      </c>
      <c r="B307" s="138" t="s">
        <v>1835</v>
      </c>
      <c r="C307" s="133" t="s">
        <v>1845</v>
      </c>
      <c r="D307" s="179">
        <f>VLOOKUP('802.6'!A89,'802.6'!A89:N429,14,FALSE)</f>
        <v>228395.37448412005</v>
      </c>
    </row>
    <row r="308" spans="1:4" ht="54" thickTop="1" thickBot="1">
      <c r="A308" s="137" t="s">
        <v>1724</v>
      </c>
      <c r="B308" s="138" t="s">
        <v>1836</v>
      </c>
      <c r="C308" s="133" t="s">
        <v>1845</v>
      </c>
      <c r="D308" s="179">
        <f>VLOOKUP('802.7'!A89,'802.7'!A89:N430,14,FALSE)</f>
        <v>147403.22541011628</v>
      </c>
    </row>
    <row r="309" spans="1:4" ht="54" thickTop="1" thickBot="1">
      <c r="A309" s="137" t="s">
        <v>1725</v>
      </c>
      <c r="B309" s="138" t="s">
        <v>1837</v>
      </c>
      <c r="C309" s="133" t="s">
        <v>1845</v>
      </c>
      <c r="D309" s="179">
        <f>VLOOKUP('802.8'!A89,'802.8'!A89:N431,14,FALSE)</f>
        <v>125849.36262412459</v>
      </c>
    </row>
    <row r="310" spans="1:4" ht="54" thickTop="1" thickBot="1">
      <c r="A310" s="137" t="s">
        <v>1162</v>
      </c>
      <c r="B310" s="138" t="s">
        <v>1838</v>
      </c>
      <c r="C310" s="133" t="s">
        <v>233</v>
      </c>
      <c r="D310" s="179">
        <f>VLOOKUP('810.1'!A89,'810.1'!A89:N432,14,FALSE)</f>
        <v>38238.717032065964</v>
      </c>
    </row>
    <row r="311" spans="1:4" ht="54" thickTop="1" thickBot="1">
      <c r="A311" s="137" t="s">
        <v>1163</v>
      </c>
      <c r="B311" s="138" t="s">
        <v>1839</v>
      </c>
      <c r="C311" s="133" t="s">
        <v>233</v>
      </c>
      <c r="D311" s="179">
        <f>VLOOKUP('810.2'!A89,'810.2'!A89:N433,14,FALSE)</f>
        <v>12650.170287465126</v>
      </c>
    </row>
    <row r="312" spans="1:4" ht="54" thickTop="1" thickBot="1">
      <c r="A312" s="137" t="s">
        <v>1164</v>
      </c>
      <c r="B312" s="138" t="s">
        <v>1840</v>
      </c>
      <c r="C312" s="133" t="s">
        <v>233</v>
      </c>
      <c r="D312" s="179">
        <f>VLOOKUP('810.3'!A89,'810.3'!A89:N435,14,FALSE)</f>
        <v>9292.3812191638826</v>
      </c>
    </row>
    <row r="313" spans="1:4" ht="57.75" thickTop="1" thickBot="1">
      <c r="A313" s="137" t="s">
        <v>1726</v>
      </c>
      <c r="B313" s="138" t="s">
        <v>2050</v>
      </c>
      <c r="C313" s="133" t="s">
        <v>233</v>
      </c>
      <c r="D313" s="179">
        <f>VLOOKUP('811.1'!A89,'811.1'!A89:N436,14,FALSE)</f>
        <v>31234.849813384146</v>
      </c>
    </row>
    <row r="314" spans="1:4" ht="57.75" thickTop="1" thickBot="1">
      <c r="A314" s="137" t="s">
        <v>1727</v>
      </c>
      <c r="B314" s="138" t="s">
        <v>2051</v>
      </c>
      <c r="C314" s="133" t="s">
        <v>233</v>
      </c>
      <c r="D314" s="179">
        <f>VLOOKUP('811.2'!A89,'811.2'!A89:N437,14,FALSE)</f>
        <v>42192.016704908194</v>
      </c>
    </row>
    <row r="315" spans="1:4" ht="54" thickTop="1" thickBot="1">
      <c r="A315" s="137" t="s">
        <v>1165</v>
      </c>
      <c r="B315" s="138" t="s">
        <v>2053</v>
      </c>
      <c r="C315" s="133" t="s">
        <v>233</v>
      </c>
      <c r="D315" s="179">
        <f>VLOOKUP('812.1'!A89,'812.1'!A89:N438,14,FALSE)</f>
        <v>85202.74054331005</v>
      </c>
    </row>
    <row r="316" spans="1:4" ht="54" thickTop="1" thickBot="1">
      <c r="A316" s="137" t="s">
        <v>1728</v>
      </c>
      <c r="B316" s="138" t="s">
        <v>1841</v>
      </c>
      <c r="C316" s="133" t="s">
        <v>1995</v>
      </c>
      <c r="D316" s="179">
        <f>VLOOKUP('820.1'!A89,'820.1'!A89:N439,14,FALSE)</f>
        <v>34268.234538597811</v>
      </c>
    </row>
    <row r="317" spans="1:4" ht="54" thickTop="1" thickBot="1">
      <c r="A317" s="137" t="s">
        <v>1729</v>
      </c>
      <c r="B317" s="138" t="s">
        <v>1842</v>
      </c>
      <c r="C317" s="133" t="s">
        <v>984</v>
      </c>
      <c r="D317" s="179">
        <f>VLOOKUP('820.1.2'!A88,'820.1.2'!A88:N440,14,FALSE)</f>
        <v>5205958.7865172997</v>
      </c>
    </row>
    <row r="318" spans="1:4" ht="57.75" thickTop="1" thickBot="1">
      <c r="A318" s="137" t="s">
        <v>1166</v>
      </c>
      <c r="B318" s="138" t="s">
        <v>1843</v>
      </c>
      <c r="C318" s="133" t="s">
        <v>1998</v>
      </c>
      <c r="D318" s="179">
        <f>VLOOKUP('900.1'!A88,'900.1'!A88:N441,14,FALSE)</f>
        <v>1157.079186858399</v>
      </c>
    </row>
    <row r="319" spans="1:4" ht="57.75" thickTop="1" thickBot="1">
      <c r="A319" s="137" t="s">
        <v>1167</v>
      </c>
      <c r="B319" s="138" t="s">
        <v>2195</v>
      </c>
      <c r="C319" s="133" t="s">
        <v>1999</v>
      </c>
      <c r="D319" s="179">
        <f>VLOOKUP('900.2'!A88,'900.2'!A88:N442,14,FALSE)</f>
        <v>1420.0517293262171</v>
      </c>
    </row>
    <row r="320" spans="1:4" ht="54" thickTop="1" thickBot="1">
      <c r="A320" s="137" t="s">
        <v>1168</v>
      </c>
      <c r="B320" s="138" t="s">
        <v>1844</v>
      </c>
      <c r="C320" s="133" t="s">
        <v>1999</v>
      </c>
      <c r="D320" s="179">
        <f>VLOOKUP('900.3'!A88,'900.3'!A88:N443,14,FALSE)</f>
        <v>1420.0517293262171</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A7" sqref="A7"/>
    </sheetView>
  </sheetViews>
  <sheetFormatPr baseColWidth="10" defaultColWidth="9.140625" defaultRowHeight="15"/>
  <cols>
    <col min="1" max="1" width="11.5703125" customWidth="1"/>
    <col min="2" max="2" width="9.140625" style="2"/>
    <col min="3" max="3" width="84.5703125" style="1" customWidth="1"/>
    <col min="4" max="4" width="18.140625" style="183"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1" t="s">
        <v>2237</v>
      </c>
      <c r="B6" s="652" t="s">
        <v>1882</v>
      </c>
      <c r="C6" s="653" t="s">
        <v>2343</v>
      </c>
      <c r="D6" s="654">
        <v>33832.699999999997</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62590.494999999995</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169276.73861440798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625904.94999999995</v>
      </c>
    </row>
    <row r="32" spans="1:4" ht="16.5" thickTop="1" thickBot="1">
      <c r="A32" s="659" t="s">
        <v>7</v>
      </c>
      <c r="B32" s="660" t="s">
        <v>1882</v>
      </c>
      <c r="C32" s="661" t="s">
        <v>8</v>
      </c>
      <c r="D32" s="662">
        <f>$D$64*2</f>
        <v>125180.98999999999</v>
      </c>
    </row>
    <row r="33" spans="1:4" ht="16.5" thickTop="1" thickBot="1">
      <c r="A33" s="659" t="s">
        <v>9</v>
      </c>
      <c r="B33" s="660" t="s">
        <v>1882</v>
      </c>
      <c r="C33" s="661" t="s">
        <v>10</v>
      </c>
      <c r="D33" s="662">
        <f>$D$64*3</f>
        <v>187771.48499999999</v>
      </c>
    </row>
    <row r="34" spans="1:4" ht="16.5" thickTop="1" thickBot="1">
      <c r="A34" s="659" t="s">
        <v>11</v>
      </c>
      <c r="B34" s="660" t="s">
        <v>1882</v>
      </c>
      <c r="C34" s="661" t="s">
        <v>12</v>
      </c>
      <c r="D34" s="662">
        <f>$D$64*4</f>
        <v>250361.97999999998</v>
      </c>
    </row>
    <row r="35" spans="1:4" ht="16.5" thickTop="1" thickBot="1">
      <c r="A35" s="659" t="s">
        <v>13</v>
      </c>
      <c r="B35" s="660" t="s">
        <v>1882</v>
      </c>
      <c r="C35" s="661" t="s">
        <v>14</v>
      </c>
      <c r="D35" s="662">
        <f>$D$64*5</f>
        <v>312952.47499999998</v>
      </c>
    </row>
    <row r="36" spans="1:4" ht="16.5" thickTop="1" thickBot="1">
      <c r="A36" s="659" t="s">
        <v>15</v>
      </c>
      <c r="B36" s="660" t="s">
        <v>1882</v>
      </c>
      <c r="C36" s="661" t="s">
        <v>16</v>
      </c>
      <c r="D36" s="662">
        <f>$D$64*6</f>
        <v>375542.97</v>
      </c>
    </row>
    <row r="37" spans="1:4" ht="16.5" thickTop="1" thickBot="1">
      <c r="A37" s="659" t="s">
        <v>17</v>
      </c>
      <c r="B37" s="660" t="s">
        <v>1882</v>
      </c>
      <c r="C37" s="661" t="s">
        <v>18</v>
      </c>
      <c r="D37" s="662">
        <f>$D$64*7</f>
        <v>438133.46499999997</v>
      </c>
    </row>
    <row r="38" spans="1:4" ht="16.5" thickTop="1" thickBot="1">
      <c r="A38" s="659" t="s">
        <v>19</v>
      </c>
      <c r="B38" s="660" t="s">
        <v>1882</v>
      </c>
      <c r="C38" s="661" t="s">
        <v>20</v>
      </c>
      <c r="D38" s="662">
        <f>$D$64*8</f>
        <v>500723.95999999996</v>
      </c>
    </row>
    <row r="39" spans="1:4" ht="16.5" thickTop="1" thickBot="1">
      <c r="A39" s="659" t="s">
        <v>21</v>
      </c>
      <c r="B39" s="660" t="s">
        <v>1882</v>
      </c>
      <c r="C39" s="661" t="s">
        <v>22</v>
      </c>
      <c r="D39" s="662">
        <f>$D$64*9</f>
        <v>563314.45499999996</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62590.494999999995</v>
      </c>
    </row>
    <row r="52" spans="1:4" ht="16.5" thickTop="1" thickBot="1">
      <c r="A52" s="659" t="s">
        <v>48</v>
      </c>
      <c r="B52" s="660" t="s">
        <v>1882</v>
      </c>
      <c r="C52" s="661" t="s">
        <v>49</v>
      </c>
      <c r="D52" s="662">
        <f>D51*2</f>
        <v>125180.98999999999</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64" t="s">
        <v>29</v>
      </c>
      <c r="B55" s="660" t="s">
        <v>1882</v>
      </c>
      <c r="C55" s="665"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62590.494999999995</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6.7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49150.555226529053</v>
      </c>
    </row>
    <row r="8" spans="1:4" ht="30" customHeight="1" thickTop="1" thickBot="1">
      <c r="A8" s="10" t="s">
        <v>112</v>
      </c>
      <c r="B8" s="8" t="s">
        <v>113</v>
      </c>
      <c r="C8" s="11" t="s">
        <v>114</v>
      </c>
      <c r="D8" s="649">
        <v>20809.184967588608</v>
      </c>
    </row>
    <row r="9" spans="1:4" ht="30" customHeight="1" thickTop="1" thickBot="1">
      <c r="A9" s="10" t="s">
        <v>117</v>
      </c>
      <c r="B9" s="8" t="s">
        <v>113</v>
      </c>
      <c r="C9" s="11" t="s">
        <v>118</v>
      </c>
      <c r="D9" s="649">
        <v>87568.104293442404</v>
      </c>
    </row>
    <row r="10" spans="1:4" ht="30" customHeight="1" thickTop="1" thickBot="1">
      <c r="A10" s="10" t="s">
        <v>119</v>
      </c>
      <c r="B10" s="8" t="s">
        <v>113</v>
      </c>
      <c r="C10" s="11" t="s">
        <v>120</v>
      </c>
      <c r="D10" s="649">
        <v>37111.198019036921</v>
      </c>
    </row>
    <row r="11" spans="1:4" ht="30" customHeight="1" thickTop="1" thickBot="1">
      <c r="A11" s="10" t="s">
        <v>123</v>
      </c>
      <c r="B11" s="8" t="s">
        <v>113</v>
      </c>
      <c r="C11" s="11" t="s">
        <v>124</v>
      </c>
      <c r="D11" s="649">
        <v>21404.543044471993</v>
      </c>
    </row>
    <row r="12" spans="1:4" ht="30" customHeight="1" thickTop="1" thickBot="1">
      <c r="A12" s="10" t="s">
        <v>121</v>
      </c>
      <c r="B12" s="8" t="s">
        <v>113</v>
      </c>
      <c r="C12" s="11" t="s">
        <v>122</v>
      </c>
      <c r="D12" s="649">
        <v>47900.087399962242</v>
      </c>
    </row>
    <row r="13" spans="1:4" ht="30" customHeight="1" thickTop="1" thickBot="1">
      <c r="A13" s="10" t="s">
        <v>125</v>
      </c>
      <c r="B13" s="8" t="s">
        <v>113</v>
      </c>
      <c r="C13" s="11" t="s">
        <v>126</v>
      </c>
      <c r="D13" s="649">
        <v>36406.80133021222</v>
      </c>
    </row>
    <row r="14" spans="1:4" ht="30" customHeight="1" thickTop="1" thickBot="1">
      <c r="A14" s="10" t="s">
        <v>131</v>
      </c>
      <c r="B14" s="8" t="s">
        <v>113</v>
      </c>
      <c r="C14" s="11" t="s">
        <v>132</v>
      </c>
      <c r="D14" s="649">
        <v>156068.88725691455</v>
      </c>
    </row>
    <row r="15" spans="1:4" ht="30" customHeight="1" thickTop="1" thickBot="1">
      <c r="A15" s="10" t="s">
        <v>129</v>
      </c>
      <c r="B15" s="8" t="s">
        <v>113</v>
      </c>
      <c r="C15" s="11" t="s">
        <v>130</v>
      </c>
      <c r="D15" s="649">
        <v>135259.70228932594</v>
      </c>
    </row>
    <row r="16" spans="1:4" ht="30" customHeight="1" thickTop="1" thickBot="1">
      <c r="A16" s="10" t="s">
        <v>127</v>
      </c>
      <c r="B16" s="8" t="s">
        <v>113</v>
      </c>
      <c r="C16" s="11" t="s">
        <v>128</v>
      </c>
      <c r="D16" s="649">
        <v>104045.92483794304</v>
      </c>
    </row>
    <row r="17" spans="1:4" ht="30" customHeight="1" thickTop="1" thickBot="1">
      <c r="A17" s="10" t="s">
        <v>1711</v>
      </c>
      <c r="B17" s="8" t="s">
        <v>113</v>
      </c>
      <c r="C17" s="11" t="s">
        <v>1712</v>
      </c>
      <c r="D17" s="649">
        <v>260114.8120948576</v>
      </c>
    </row>
    <row r="18" spans="1:4" ht="30" customHeight="1" thickTop="1" thickBot="1">
      <c r="A18" s="10" t="s">
        <v>133</v>
      </c>
      <c r="B18" s="8" t="s">
        <v>113</v>
      </c>
      <c r="C18" s="11" t="s">
        <v>134</v>
      </c>
      <c r="D18" s="649">
        <v>22890.10346434747</v>
      </c>
    </row>
    <row r="19" spans="1:4" ht="30" customHeight="1" thickTop="1" thickBot="1">
      <c r="A19" s="10" t="s">
        <v>146</v>
      </c>
      <c r="B19" s="8" t="s">
        <v>113</v>
      </c>
      <c r="C19" s="11" t="s">
        <v>147</v>
      </c>
      <c r="D19" s="649">
        <v>218920.26073360603</v>
      </c>
    </row>
    <row r="20" spans="1:4" ht="30" customHeight="1" thickTop="1" thickBot="1">
      <c r="A20" s="10" t="s">
        <v>135</v>
      </c>
      <c r="B20" s="8" t="s">
        <v>113</v>
      </c>
      <c r="C20" s="11" t="s">
        <v>1884</v>
      </c>
      <c r="D20" s="649">
        <v>40588.916198515479</v>
      </c>
    </row>
    <row r="21" spans="1:4" ht="30" customHeight="1" thickTop="1" thickBot="1">
      <c r="A21" s="10" t="s">
        <v>136</v>
      </c>
      <c r="B21" s="8" t="s">
        <v>113</v>
      </c>
      <c r="C21" s="11" t="s">
        <v>137</v>
      </c>
      <c r="D21" s="649">
        <v>1248551.0980553164</v>
      </c>
    </row>
    <row r="22" spans="1:4" ht="30" customHeight="1" thickTop="1" thickBot="1">
      <c r="A22" s="10" t="s">
        <v>138</v>
      </c>
      <c r="B22" s="8" t="s">
        <v>113</v>
      </c>
      <c r="C22" s="11" t="s">
        <v>139</v>
      </c>
      <c r="D22" s="649">
        <v>33806.426001786713</v>
      </c>
    </row>
    <row r="23" spans="1:4" ht="30" customHeight="1" thickTop="1" thickBot="1">
      <c r="A23" s="10" t="s">
        <v>143</v>
      </c>
      <c r="B23" s="8" t="s">
        <v>144</v>
      </c>
      <c r="C23" s="11" t="s">
        <v>145</v>
      </c>
      <c r="D23" s="649">
        <v>25568.322494961201</v>
      </c>
    </row>
    <row r="24" spans="1:4" ht="30" customHeight="1" thickTop="1" thickBot="1">
      <c r="A24" s="10" t="s">
        <v>140</v>
      </c>
      <c r="B24" s="8" t="s">
        <v>998</v>
      </c>
      <c r="C24" s="11" t="s">
        <v>142</v>
      </c>
      <c r="D24" s="649">
        <v>27053.2725277135</v>
      </c>
    </row>
    <row r="25" spans="1:4" ht="30" customHeight="1" thickTop="1" thickBot="1">
      <c r="A25" s="10" t="s">
        <v>148</v>
      </c>
      <c r="B25" s="8" t="s">
        <v>113</v>
      </c>
      <c r="C25" s="11" t="s">
        <v>149</v>
      </c>
      <c r="D25" s="649">
        <v>104045.92483794304</v>
      </c>
    </row>
    <row r="26" spans="1:4" ht="30" customHeight="1" thickTop="1" thickBot="1">
      <c r="A26" s="10" t="s">
        <v>150</v>
      </c>
      <c r="B26" s="8" t="s">
        <v>113</v>
      </c>
      <c r="C26" s="11" t="s">
        <v>151</v>
      </c>
      <c r="D26" s="649">
        <v>124855.10980553164</v>
      </c>
    </row>
    <row r="27" spans="1:4" ht="30" customHeight="1" thickTop="1" thickBot="1">
      <c r="A27" s="10" t="s">
        <v>152</v>
      </c>
      <c r="B27" s="8" t="s">
        <v>113</v>
      </c>
      <c r="C27" s="11" t="s">
        <v>153</v>
      </c>
      <c r="D27" s="649">
        <v>65028.703023714399</v>
      </c>
    </row>
    <row r="28" spans="1:4" ht="30" customHeight="1" thickTop="1" thickBot="1">
      <c r="A28" s="10" t="s">
        <v>154</v>
      </c>
      <c r="B28" s="8" t="s">
        <v>113</v>
      </c>
      <c r="C28" s="11" t="s">
        <v>155</v>
      </c>
      <c r="D28" s="649">
        <v>104045.92483794304</v>
      </c>
    </row>
    <row r="29" spans="1:4" ht="30" customHeight="1" thickTop="1" thickBot="1">
      <c r="A29" s="10" t="s">
        <v>156</v>
      </c>
      <c r="B29" s="8" t="s">
        <v>113</v>
      </c>
      <c r="C29" s="11" t="s">
        <v>157</v>
      </c>
      <c r="D29" s="649">
        <v>1052.2815700694871</v>
      </c>
    </row>
    <row r="30" spans="1:4" ht="30" customHeight="1" thickTop="1" thickBot="1">
      <c r="A30" s="10" t="s">
        <v>166</v>
      </c>
      <c r="B30" s="8" t="s">
        <v>113</v>
      </c>
      <c r="C30" s="11" t="s">
        <v>167</v>
      </c>
      <c r="D30" s="649">
        <v>104045.92483794304</v>
      </c>
    </row>
    <row r="31" spans="1:4" ht="30" customHeight="1" thickTop="1" thickBot="1">
      <c r="A31" s="10" t="s">
        <v>162</v>
      </c>
      <c r="B31" s="8" t="s">
        <v>113</v>
      </c>
      <c r="C31" s="11" t="s">
        <v>163</v>
      </c>
      <c r="D31" s="649">
        <v>7738.4156598220134</v>
      </c>
    </row>
    <row r="32" spans="1:4" ht="30" customHeight="1" thickTop="1" thickBot="1">
      <c r="A32" s="10" t="s">
        <v>164</v>
      </c>
      <c r="B32" s="8" t="s">
        <v>113</v>
      </c>
      <c r="C32" s="11" t="s">
        <v>165</v>
      </c>
      <c r="D32" s="649">
        <v>16903.103633717728</v>
      </c>
    </row>
    <row r="33" spans="1:4" ht="30" customHeight="1" thickTop="1" thickBot="1">
      <c r="A33" s="10" t="s">
        <v>171</v>
      </c>
      <c r="B33" s="8" t="s">
        <v>113</v>
      </c>
      <c r="C33" s="11" t="s">
        <v>172</v>
      </c>
      <c r="D33" s="649">
        <v>7738.4156598220134</v>
      </c>
    </row>
    <row r="34" spans="1:4" ht="30" customHeight="1" thickTop="1" thickBot="1">
      <c r="A34" s="10" t="s">
        <v>160</v>
      </c>
      <c r="B34" s="8" t="s">
        <v>113</v>
      </c>
      <c r="C34" s="11" t="s">
        <v>161</v>
      </c>
      <c r="D34" s="649">
        <v>5202.296241897152</v>
      </c>
    </row>
    <row r="35" spans="1:4" ht="30" customHeight="1" thickTop="1" thickBot="1">
      <c r="A35" s="10" t="s">
        <v>173</v>
      </c>
      <c r="B35" s="8" t="s">
        <v>113</v>
      </c>
      <c r="C35" s="11" t="s">
        <v>1886</v>
      </c>
      <c r="D35" s="649">
        <v>104045.92483794304</v>
      </c>
    </row>
    <row r="36" spans="1:4" ht="30" customHeight="1" thickTop="1" thickBot="1">
      <c r="A36" s="10" t="s">
        <v>170</v>
      </c>
      <c r="B36" s="8" t="s">
        <v>113</v>
      </c>
      <c r="C36" s="11" t="s">
        <v>1885</v>
      </c>
      <c r="D36" s="649">
        <v>83236.739870354431</v>
      </c>
    </row>
    <row r="37" spans="1:4" ht="30" customHeight="1" thickTop="1" thickBot="1">
      <c r="A37" s="10" t="s">
        <v>168</v>
      </c>
      <c r="B37" s="8" t="s">
        <v>113</v>
      </c>
      <c r="C37" s="11" t="s">
        <v>169</v>
      </c>
      <c r="D37" s="649">
        <v>83236.739870354431</v>
      </c>
    </row>
    <row r="38" spans="1:4" ht="30" customHeight="1" thickTop="1" thickBot="1">
      <c r="A38" s="10" t="s">
        <v>174</v>
      </c>
      <c r="B38" s="8" t="s">
        <v>113</v>
      </c>
      <c r="C38" s="11" t="s">
        <v>175</v>
      </c>
      <c r="D38" s="649">
        <v>55630.516990136843</v>
      </c>
    </row>
    <row r="39" spans="1:4" ht="30" customHeight="1" thickTop="1" thickBot="1">
      <c r="A39" s="10" t="s">
        <v>176</v>
      </c>
      <c r="B39" s="8" t="s">
        <v>113</v>
      </c>
      <c r="C39" s="11" t="s">
        <v>177</v>
      </c>
      <c r="D39" s="649">
        <v>64989.257260255727</v>
      </c>
    </row>
    <row r="40" spans="1:4" ht="30" customHeight="1" thickTop="1" thickBot="1">
      <c r="A40" s="10" t="s">
        <v>180</v>
      </c>
      <c r="B40" s="8" t="s">
        <v>113</v>
      </c>
      <c r="C40" s="11" t="s">
        <v>181</v>
      </c>
      <c r="D40" s="649">
        <v>52022.962418971518</v>
      </c>
    </row>
    <row r="41" spans="1:4" ht="30" customHeight="1" thickTop="1" thickBot="1">
      <c r="A41" s="10" t="s">
        <v>178</v>
      </c>
      <c r="B41" s="8" t="s">
        <v>113</v>
      </c>
      <c r="C41" s="11" t="s">
        <v>179</v>
      </c>
      <c r="D41" s="649">
        <v>36416.073693280057</v>
      </c>
    </row>
    <row r="42" spans="1:4" ht="30" customHeight="1" thickTop="1" thickBot="1">
      <c r="A42" s="10" t="s">
        <v>182</v>
      </c>
      <c r="B42" s="8" t="s">
        <v>113</v>
      </c>
      <c r="C42" s="11" t="s">
        <v>183</v>
      </c>
      <c r="D42" s="649">
        <v>83236.739870354431</v>
      </c>
    </row>
    <row r="43" spans="1:4" ht="30" customHeight="1" thickTop="1" thickBot="1">
      <c r="A43" s="10" t="s">
        <v>1672</v>
      </c>
      <c r="B43" s="8" t="s">
        <v>113</v>
      </c>
      <c r="C43" s="11" t="s">
        <v>1671</v>
      </c>
      <c r="D43" s="649">
        <v>12485.510980553163</v>
      </c>
    </row>
    <row r="44" spans="1:4" ht="30" customHeight="1" thickTop="1" thickBot="1">
      <c r="A44" s="10" t="s">
        <v>184</v>
      </c>
      <c r="B44" s="8" t="s">
        <v>113</v>
      </c>
      <c r="C44" s="11" t="s">
        <v>185</v>
      </c>
      <c r="D44" s="649">
        <v>12485.510980553163</v>
      </c>
    </row>
    <row r="45" spans="1:4" ht="30" customHeight="1" thickTop="1" thickBot="1">
      <c r="A45" s="10" t="s">
        <v>1603</v>
      </c>
      <c r="B45" s="8" t="s">
        <v>113</v>
      </c>
      <c r="C45" s="11" t="s">
        <v>1604</v>
      </c>
      <c r="D45" s="649">
        <v>2464.8016467018465</v>
      </c>
    </row>
    <row r="46" spans="1:4" ht="30" customHeight="1" thickTop="1" thickBot="1">
      <c r="A46" s="10" t="s">
        <v>188</v>
      </c>
      <c r="B46" s="8" t="s">
        <v>113</v>
      </c>
      <c r="C46" s="11" t="s">
        <v>189</v>
      </c>
      <c r="D46" s="649">
        <v>3506.1282703882366</v>
      </c>
    </row>
    <row r="47" spans="1:4" ht="30" customHeight="1" thickTop="1" thickBot="1">
      <c r="A47" s="10" t="s">
        <v>186</v>
      </c>
      <c r="B47" s="8" t="s">
        <v>113</v>
      </c>
      <c r="C47" s="11" t="s">
        <v>187</v>
      </c>
      <c r="D47" s="649">
        <v>3771.8099177504155</v>
      </c>
    </row>
    <row r="48" spans="1:4" ht="30" customHeight="1" thickTop="1" thickBot="1">
      <c r="A48" s="10" t="s">
        <v>190</v>
      </c>
      <c r="B48" s="8" t="s">
        <v>113</v>
      </c>
      <c r="C48" s="11" t="s">
        <v>191</v>
      </c>
      <c r="D48" s="649">
        <v>4688.6048981255408</v>
      </c>
    </row>
    <row r="49" spans="1:4" ht="30" customHeight="1" thickTop="1" thickBot="1">
      <c r="A49" s="10" t="s">
        <v>201</v>
      </c>
      <c r="B49" s="8" t="s">
        <v>113</v>
      </c>
      <c r="C49" s="11" t="s">
        <v>1888</v>
      </c>
      <c r="D49" s="649">
        <v>364160.73693280056</v>
      </c>
    </row>
    <row r="50" spans="1:4" ht="30" customHeight="1" thickTop="1" thickBot="1">
      <c r="A50" s="10" t="s">
        <v>192</v>
      </c>
      <c r="B50" s="8" t="s">
        <v>113</v>
      </c>
      <c r="C50" s="11" t="s">
        <v>193</v>
      </c>
      <c r="D50" s="649">
        <v>71531.57332608584</v>
      </c>
    </row>
    <row r="51" spans="1:4" ht="30" customHeight="1" thickTop="1" thickBot="1">
      <c r="A51" s="10" t="s">
        <v>194</v>
      </c>
      <c r="B51" s="8" t="s">
        <v>113</v>
      </c>
      <c r="C51" s="11" t="s">
        <v>1887</v>
      </c>
      <c r="D51" s="649">
        <v>36416.073693280057</v>
      </c>
    </row>
    <row r="52" spans="1:4" ht="30" customHeight="1" thickTop="1" thickBot="1">
      <c r="A52" s="10" t="s">
        <v>224</v>
      </c>
      <c r="B52" s="8" t="s">
        <v>92</v>
      </c>
      <c r="C52" s="11" t="s">
        <v>1891</v>
      </c>
      <c r="D52" s="649">
        <v>160185.72087979395</v>
      </c>
    </row>
    <row r="53" spans="1:4" ht="30" customHeight="1" thickTop="1" thickBot="1">
      <c r="A53" s="10" t="s">
        <v>195</v>
      </c>
      <c r="B53" s="8" t="s">
        <v>113</v>
      </c>
      <c r="C53" s="11" t="s">
        <v>196</v>
      </c>
      <c r="D53" s="649">
        <v>16166.206235573045</v>
      </c>
    </row>
    <row r="54" spans="1:4" ht="30" customHeight="1" thickTop="1" thickBot="1">
      <c r="A54" s="10" t="s">
        <v>214</v>
      </c>
      <c r="B54" s="8" t="s">
        <v>113</v>
      </c>
      <c r="C54" s="11" t="s">
        <v>215</v>
      </c>
      <c r="D54" s="649">
        <v>15107.450067442574</v>
      </c>
    </row>
    <row r="55" spans="1:4" ht="30" customHeight="1" thickTop="1" thickBot="1">
      <c r="A55" s="10" t="s">
        <v>197</v>
      </c>
      <c r="B55" s="8" t="s">
        <v>113</v>
      </c>
      <c r="C55" s="11" t="s">
        <v>198</v>
      </c>
      <c r="D55" s="649">
        <v>124855.10980553164</v>
      </c>
    </row>
    <row r="56" spans="1:4" ht="30" customHeight="1" thickTop="1" thickBot="1">
      <c r="A56" s="10" t="s">
        <v>199</v>
      </c>
      <c r="B56" s="8" t="s">
        <v>113</v>
      </c>
      <c r="C56" s="11" t="s">
        <v>200</v>
      </c>
      <c r="D56" s="649">
        <v>72832.147386560115</v>
      </c>
    </row>
    <row r="57" spans="1:4" ht="30" customHeight="1" thickTop="1" thickBot="1">
      <c r="A57" s="10" t="s">
        <v>202</v>
      </c>
      <c r="B57" s="8" t="s">
        <v>113</v>
      </c>
      <c r="C57" s="11" t="s">
        <v>203</v>
      </c>
      <c r="D57" s="649">
        <v>68406.638857156082</v>
      </c>
    </row>
    <row r="58" spans="1:4" ht="30" customHeight="1" thickTop="1" thickBot="1">
      <c r="A58" s="10" t="s">
        <v>212</v>
      </c>
      <c r="B58" s="8" t="s">
        <v>113</v>
      </c>
      <c r="C58" s="11" t="s">
        <v>213</v>
      </c>
      <c r="D58" s="649">
        <v>26720.964197774996</v>
      </c>
    </row>
    <row r="59" spans="1:4" ht="30" customHeight="1" thickTop="1" thickBot="1">
      <c r="A59" s="10" t="s">
        <v>206</v>
      </c>
      <c r="B59" s="8" t="s">
        <v>113</v>
      </c>
      <c r="C59" s="11" t="s">
        <v>207</v>
      </c>
      <c r="D59" s="649">
        <v>7399.9380500828329</v>
      </c>
    </row>
    <row r="60" spans="1:4" ht="30" customHeight="1" thickTop="1" thickBot="1">
      <c r="A60" s="10" t="s">
        <v>204</v>
      </c>
      <c r="B60" s="8" t="s">
        <v>113</v>
      </c>
      <c r="C60" s="11" t="s">
        <v>205</v>
      </c>
      <c r="D60" s="649">
        <v>10639.784195053606</v>
      </c>
    </row>
    <row r="61" spans="1:4" ht="30" customHeight="1" thickTop="1" thickBot="1">
      <c r="A61" s="10" t="s">
        <v>208</v>
      </c>
      <c r="B61" s="8" t="s">
        <v>113</v>
      </c>
      <c r="C61" s="11" t="s">
        <v>209</v>
      </c>
      <c r="D61" s="649">
        <v>11316.524037957053</v>
      </c>
    </row>
    <row r="62" spans="1:4" ht="30" customHeight="1" thickTop="1" thickBot="1">
      <c r="A62" s="10" t="s">
        <v>210</v>
      </c>
      <c r="B62" s="8" t="s">
        <v>113</v>
      </c>
      <c r="C62" s="11" t="s">
        <v>211</v>
      </c>
      <c r="D62" s="649">
        <v>13094.243357003314</v>
      </c>
    </row>
    <row r="63" spans="1:4" ht="30" customHeight="1" thickTop="1" thickBot="1">
      <c r="A63" s="10" t="s">
        <v>217</v>
      </c>
      <c r="B63" s="8" t="s">
        <v>113</v>
      </c>
      <c r="C63" s="11" t="s">
        <v>218</v>
      </c>
      <c r="D63" s="649">
        <v>23089.487144900468</v>
      </c>
    </row>
    <row r="64" spans="1:4" ht="30" customHeight="1" thickTop="1" thickBot="1">
      <c r="A64" s="10" t="s">
        <v>219</v>
      </c>
      <c r="B64" s="8" t="s">
        <v>113</v>
      </c>
      <c r="C64" s="11" t="s">
        <v>220</v>
      </c>
      <c r="D64" s="649">
        <v>10404.592483794304</v>
      </c>
    </row>
    <row r="65" spans="1:4" ht="30" customHeight="1" thickTop="1" thickBot="1">
      <c r="A65" s="10" t="s">
        <v>216</v>
      </c>
      <c r="B65" s="8" t="s">
        <v>113</v>
      </c>
      <c r="C65" s="11" t="s">
        <v>1889</v>
      </c>
      <c r="D65" s="649">
        <v>5202.296241897152</v>
      </c>
    </row>
    <row r="66" spans="1:4" ht="30" customHeight="1" thickTop="1" thickBot="1">
      <c r="A66" s="10" t="s">
        <v>221</v>
      </c>
      <c r="B66" s="8" t="s">
        <v>113</v>
      </c>
      <c r="C66" s="11" t="s">
        <v>1890</v>
      </c>
      <c r="D66" s="649">
        <v>92567.029576336558</v>
      </c>
    </row>
    <row r="67" spans="1:4" ht="30" customHeight="1" thickTop="1" thickBot="1">
      <c r="A67" s="10" t="s">
        <v>222</v>
      </c>
      <c r="B67" s="8" t="s">
        <v>113</v>
      </c>
      <c r="C67" s="11" t="s">
        <v>223</v>
      </c>
      <c r="D67" s="649">
        <v>36416.073693280057</v>
      </c>
    </row>
    <row r="68" spans="1:4" ht="30" customHeight="1" thickTop="1" thickBot="1">
      <c r="A68" s="10" t="s">
        <v>225</v>
      </c>
      <c r="B68" s="8" t="s">
        <v>113</v>
      </c>
      <c r="C68" s="11" t="s">
        <v>226</v>
      </c>
      <c r="D68" s="649">
        <v>260114.8120948576</v>
      </c>
    </row>
    <row r="69" spans="1:4" ht="30" customHeight="1" thickTop="1" thickBot="1">
      <c r="A69" s="10" t="s">
        <v>227</v>
      </c>
      <c r="B69" s="8" t="s">
        <v>113</v>
      </c>
      <c r="C69" s="11" t="s">
        <v>1892</v>
      </c>
      <c r="D69" s="649">
        <v>10404.592483794304</v>
      </c>
    </row>
    <row r="70" spans="1:4" ht="30" customHeight="1" thickTop="1" thickBot="1">
      <c r="A70" s="10" t="s">
        <v>232</v>
      </c>
      <c r="B70" s="8" t="s">
        <v>233</v>
      </c>
      <c r="C70" s="11" t="s">
        <v>1895</v>
      </c>
      <c r="D70" s="649">
        <v>928.60987917864156</v>
      </c>
    </row>
    <row r="71" spans="1:4" ht="30" customHeight="1" thickTop="1" thickBot="1">
      <c r="A71" s="10" t="s">
        <v>228</v>
      </c>
      <c r="B71" s="8" t="s">
        <v>113</v>
      </c>
      <c r="C71" s="11" t="s">
        <v>1893</v>
      </c>
      <c r="D71" s="649">
        <v>2865.2488028140551</v>
      </c>
    </row>
    <row r="72" spans="1:4" ht="30" customHeight="1" thickTop="1" thickBot="1">
      <c r="A72" s="10" t="s">
        <v>229</v>
      </c>
      <c r="B72" s="8" t="s">
        <v>113</v>
      </c>
      <c r="C72" s="11" t="s">
        <v>1894</v>
      </c>
      <c r="D72" s="649">
        <v>8229.2205930907985</v>
      </c>
    </row>
    <row r="73" spans="1:4" ht="30" customHeight="1" thickTop="1" thickBot="1">
      <c r="A73" s="10" t="s">
        <v>230</v>
      </c>
      <c r="B73" s="8" t="s">
        <v>113</v>
      </c>
      <c r="C73" s="11" t="s">
        <v>231</v>
      </c>
      <c r="D73" s="649">
        <v>3133.747578828225</v>
      </c>
    </row>
    <row r="74" spans="1:4" ht="30" customHeight="1" thickTop="1" thickBot="1">
      <c r="A74" s="10" t="s">
        <v>234</v>
      </c>
      <c r="B74" s="8" t="s">
        <v>113</v>
      </c>
      <c r="C74" s="11" t="s">
        <v>235</v>
      </c>
      <c r="D74" s="649">
        <v>12182.886603836027</v>
      </c>
    </row>
    <row r="75" spans="1:4" ht="30" customHeight="1" thickTop="1" thickBot="1">
      <c r="A75" s="10" t="s">
        <v>236</v>
      </c>
      <c r="B75" s="8" t="s">
        <v>113</v>
      </c>
      <c r="C75" s="11" t="s">
        <v>237</v>
      </c>
      <c r="D75" s="649">
        <v>274128.99163055676</v>
      </c>
    </row>
    <row r="76" spans="1:4" ht="30" customHeight="1" thickTop="1" thickBot="1">
      <c r="A76" s="10" t="s">
        <v>238</v>
      </c>
      <c r="B76" s="8" t="s">
        <v>113</v>
      </c>
      <c r="C76" s="11" t="s">
        <v>239</v>
      </c>
      <c r="D76" s="649">
        <v>350320.74016052386</v>
      </c>
    </row>
    <row r="77" spans="1:4" ht="30" customHeight="1" thickTop="1" thickBot="1">
      <c r="A77" s="10" t="s">
        <v>240</v>
      </c>
      <c r="B77" s="8" t="s">
        <v>113</v>
      </c>
      <c r="C77" s="11" t="s">
        <v>1896</v>
      </c>
      <c r="D77" s="649">
        <v>110928.60515686253</v>
      </c>
    </row>
    <row r="78" spans="1:4" ht="30" customHeight="1" thickTop="1" thickBot="1">
      <c r="A78" s="10" t="s">
        <v>241</v>
      </c>
      <c r="B78" s="8" t="s">
        <v>113</v>
      </c>
      <c r="C78" s="11" t="s">
        <v>1897</v>
      </c>
      <c r="D78" s="649">
        <v>110036.51865026211</v>
      </c>
    </row>
    <row r="79" spans="1:4" ht="30" customHeight="1" thickTop="1" thickBot="1">
      <c r="A79" s="10" t="s">
        <v>246</v>
      </c>
      <c r="B79" s="8" t="s">
        <v>113</v>
      </c>
      <c r="C79" s="11" t="s">
        <v>1902</v>
      </c>
      <c r="D79" s="649">
        <v>113194.88254279539</v>
      </c>
    </row>
    <row r="80" spans="1:4" ht="30" customHeight="1" thickTop="1" thickBot="1">
      <c r="A80" s="10" t="s">
        <v>243</v>
      </c>
      <c r="B80" s="8" t="s">
        <v>113</v>
      </c>
      <c r="C80" s="11" t="s">
        <v>1899</v>
      </c>
      <c r="D80" s="649">
        <v>127636.33145098102</v>
      </c>
    </row>
    <row r="81" spans="1:4" ht="30" customHeight="1" thickTop="1" thickBot="1">
      <c r="A81" s="10" t="s">
        <v>244</v>
      </c>
      <c r="B81" s="8" t="s">
        <v>113</v>
      </c>
      <c r="C81" s="11" t="s">
        <v>1900</v>
      </c>
      <c r="D81" s="649">
        <v>385161.92052204488</v>
      </c>
    </row>
    <row r="82" spans="1:4" ht="30" customHeight="1" thickTop="1" thickBot="1">
      <c r="A82" s="10" t="s">
        <v>245</v>
      </c>
      <c r="B82" s="8" t="s">
        <v>113</v>
      </c>
      <c r="C82" s="11" t="s">
        <v>1901</v>
      </c>
      <c r="D82" s="649">
        <v>137900.10709697465</v>
      </c>
    </row>
    <row r="83" spans="1:4" ht="30" customHeight="1" thickTop="1" thickBot="1">
      <c r="A83" s="10" t="s">
        <v>247</v>
      </c>
      <c r="B83" s="8" t="s">
        <v>113</v>
      </c>
      <c r="C83" s="11" t="s">
        <v>1903</v>
      </c>
      <c r="D83" s="649">
        <v>123655.86643784661</v>
      </c>
    </row>
    <row r="84" spans="1:4" ht="30" customHeight="1" thickTop="1" thickBot="1">
      <c r="A84" s="10" t="s">
        <v>242</v>
      </c>
      <c r="B84" s="8" t="s">
        <v>113</v>
      </c>
      <c r="C84" s="11" t="s">
        <v>1898</v>
      </c>
      <c r="D84" s="649">
        <v>132919.7431773635</v>
      </c>
    </row>
    <row r="85" spans="1:4" ht="30" customHeight="1" thickTop="1" thickBot="1">
      <c r="A85" s="10" t="s">
        <v>248</v>
      </c>
      <c r="B85" s="8" t="s">
        <v>113</v>
      </c>
      <c r="C85" s="11" t="s">
        <v>1904</v>
      </c>
      <c r="D85" s="649">
        <v>221835.58988171679</v>
      </c>
    </row>
    <row r="86" spans="1:4" ht="30" customHeight="1" thickTop="1" thickBot="1">
      <c r="A86" s="10" t="s">
        <v>249</v>
      </c>
      <c r="B86" s="8" t="s">
        <v>113</v>
      </c>
      <c r="C86" s="11" t="s">
        <v>250</v>
      </c>
      <c r="D86" s="649">
        <v>6502.8703023714397</v>
      </c>
    </row>
    <row r="87" spans="1:4" ht="30" customHeight="1" thickTop="1" thickBot="1">
      <c r="A87" s="10" t="s">
        <v>255</v>
      </c>
      <c r="B87" s="8" t="s">
        <v>113</v>
      </c>
      <c r="C87" s="11" t="s">
        <v>256</v>
      </c>
      <c r="D87" s="649">
        <v>1330443.2707857611</v>
      </c>
    </row>
    <row r="88" spans="1:4" ht="30" customHeight="1" thickTop="1" thickBot="1">
      <c r="A88" s="10" t="s">
        <v>253</v>
      </c>
      <c r="B88" s="8" t="s">
        <v>113</v>
      </c>
      <c r="C88" s="11" t="s">
        <v>254</v>
      </c>
      <c r="D88" s="649">
        <v>19049.684894827587</v>
      </c>
    </row>
    <row r="89" spans="1:4" ht="30" customHeight="1" thickTop="1" thickBot="1">
      <c r="A89" s="10" t="s">
        <v>251</v>
      </c>
      <c r="B89" s="8" t="s">
        <v>113</v>
      </c>
      <c r="C89" s="11" t="s">
        <v>252</v>
      </c>
      <c r="D89" s="649">
        <v>46820.666177074359</v>
      </c>
    </row>
    <row r="90" spans="1:4" ht="30" customHeight="1" thickTop="1" thickBot="1">
      <c r="A90" s="10" t="s">
        <v>257</v>
      </c>
      <c r="B90" s="8" t="s">
        <v>113</v>
      </c>
      <c r="C90" s="11" t="s">
        <v>258</v>
      </c>
      <c r="D90" s="649">
        <v>15606.888725691455</v>
      </c>
    </row>
    <row r="91" spans="1:4" ht="30" customHeight="1" thickTop="1" thickBot="1">
      <c r="A91" s="10" t="s">
        <v>259</v>
      </c>
      <c r="B91" s="8" t="s">
        <v>113</v>
      </c>
      <c r="C91" s="11" t="s">
        <v>260</v>
      </c>
      <c r="D91" s="649">
        <v>72832.147386560115</v>
      </c>
    </row>
    <row r="92" spans="1:4" ht="30" customHeight="1" thickTop="1" thickBot="1">
      <c r="A92" s="10" t="s">
        <v>261</v>
      </c>
      <c r="B92" s="8" t="s">
        <v>113</v>
      </c>
      <c r="C92" s="11" t="s">
        <v>262</v>
      </c>
      <c r="D92" s="649">
        <v>11193.650766284052</v>
      </c>
    </row>
    <row r="93" spans="1:4" ht="30" customHeight="1" thickTop="1" thickBot="1">
      <c r="A93" s="10" t="s">
        <v>263</v>
      </c>
      <c r="B93" s="8" t="s">
        <v>113</v>
      </c>
      <c r="C93" s="11" t="s">
        <v>264</v>
      </c>
      <c r="D93" s="649">
        <v>4552.0092116600072</v>
      </c>
    </row>
    <row r="94" spans="1:4" ht="30" customHeight="1" thickTop="1" thickBot="1">
      <c r="A94" s="10" t="s">
        <v>265</v>
      </c>
      <c r="B94" s="8" t="s">
        <v>113</v>
      </c>
      <c r="C94" s="11" t="s">
        <v>266</v>
      </c>
      <c r="D94" s="649">
        <v>18387.092939109229</v>
      </c>
    </row>
    <row r="95" spans="1:4" ht="30" customHeight="1" thickTop="1" thickBot="1">
      <c r="A95" s="10" t="s">
        <v>267</v>
      </c>
      <c r="B95" s="8" t="s">
        <v>113</v>
      </c>
      <c r="C95" s="11" t="s">
        <v>268</v>
      </c>
      <c r="D95" s="649">
        <v>57689.723385615471</v>
      </c>
    </row>
    <row r="96" spans="1:4" ht="30" customHeight="1" thickTop="1" thickBot="1">
      <c r="A96" s="10" t="s">
        <v>269</v>
      </c>
      <c r="B96" s="8" t="s">
        <v>113</v>
      </c>
      <c r="C96" s="11" t="s">
        <v>270</v>
      </c>
      <c r="D96" s="649">
        <v>156068.88725691455</v>
      </c>
    </row>
    <row r="97" spans="1:4" ht="30" customHeight="1" thickTop="1" thickBot="1">
      <c r="A97" s="10" t="s">
        <v>271</v>
      </c>
      <c r="B97" s="8" t="s">
        <v>113</v>
      </c>
      <c r="C97" s="11" t="s">
        <v>272</v>
      </c>
      <c r="D97" s="649">
        <v>124855.10980553164</v>
      </c>
    </row>
    <row r="98" spans="1:4" ht="30" customHeight="1" thickTop="1" thickBot="1">
      <c r="A98" s="10" t="s">
        <v>273</v>
      </c>
      <c r="B98" s="8" t="s">
        <v>113</v>
      </c>
      <c r="C98" s="11" t="s">
        <v>274</v>
      </c>
      <c r="D98" s="649">
        <v>6502.8703023714397</v>
      </c>
    </row>
    <row r="99" spans="1:4" ht="30" customHeight="1" thickTop="1" thickBot="1">
      <c r="A99" s="10" t="s">
        <v>275</v>
      </c>
      <c r="B99" s="8" t="s">
        <v>113</v>
      </c>
      <c r="C99" s="11" t="s">
        <v>276</v>
      </c>
      <c r="D99" s="649">
        <v>12163.757675568711</v>
      </c>
    </row>
    <row r="100" spans="1:4" ht="30" customHeight="1" thickTop="1" thickBot="1">
      <c r="A100" s="10" t="s">
        <v>277</v>
      </c>
      <c r="B100" s="8" t="s">
        <v>113</v>
      </c>
      <c r="C100" s="11" t="s">
        <v>278</v>
      </c>
      <c r="D100" s="649">
        <v>278983.34678958531</v>
      </c>
    </row>
    <row r="101" spans="1:4" ht="30" customHeight="1" thickTop="1" thickBot="1">
      <c r="A101" s="10" t="s">
        <v>279</v>
      </c>
      <c r="B101" s="8" t="s">
        <v>113</v>
      </c>
      <c r="C101" s="11" t="s">
        <v>1905</v>
      </c>
      <c r="D101" s="649">
        <v>261014.99919379834</v>
      </c>
    </row>
    <row r="102" spans="1:4" ht="30" customHeight="1" thickTop="1" thickBot="1">
      <c r="A102" s="10" t="s">
        <v>280</v>
      </c>
      <c r="B102" s="8" t="s">
        <v>113</v>
      </c>
      <c r="C102" s="11" t="s">
        <v>281</v>
      </c>
      <c r="D102" s="649">
        <v>552818.08926554711</v>
      </c>
    </row>
    <row r="103" spans="1:4" ht="30" customHeight="1" thickTop="1" thickBot="1">
      <c r="A103" s="10" t="s">
        <v>282</v>
      </c>
      <c r="B103" s="8" t="s">
        <v>113</v>
      </c>
      <c r="C103" s="11" t="s">
        <v>283</v>
      </c>
      <c r="D103" s="649">
        <v>604191.78315972071</v>
      </c>
    </row>
    <row r="104" spans="1:4" ht="30" customHeight="1" thickTop="1" thickBot="1">
      <c r="A104" s="10" t="s">
        <v>284</v>
      </c>
      <c r="B104" s="8" t="s">
        <v>113</v>
      </c>
      <c r="C104" s="11" t="s">
        <v>285</v>
      </c>
      <c r="D104" s="649">
        <v>374565.32941659488</v>
      </c>
    </row>
    <row r="105" spans="1:4" ht="30" customHeight="1" thickTop="1" thickBot="1">
      <c r="A105" s="10" t="s">
        <v>286</v>
      </c>
      <c r="B105" s="8" t="s">
        <v>113</v>
      </c>
      <c r="C105" s="11" t="s">
        <v>287</v>
      </c>
      <c r="D105" s="649">
        <v>175663.4878200496</v>
      </c>
    </row>
    <row r="106" spans="1:4" ht="30" customHeight="1" thickTop="1" thickBot="1">
      <c r="A106" s="10" t="s">
        <v>288</v>
      </c>
      <c r="B106" s="8" t="s">
        <v>113</v>
      </c>
      <c r="C106" s="11" t="s">
        <v>289</v>
      </c>
      <c r="D106" s="649">
        <v>13839.865233252658</v>
      </c>
    </row>
    <row r="107" spans="1:4" ht="30" customHeight="1" thickTop="1" thickBot="1">
      <c r="A107" s="10" t="s">
        <v>290</v>
      </c>
      <c r="B107" s="8" t="s">
        <v>113</v>
      </c>
      <c r="C107" s="11" t="s">
        <v>291</v>
      </c>
      <c r="D107" s="649">
        <v>416183.69935177214</v>
      </c>
    </row>
    <row r="108" spans="1:4" ht="30" customHeight="1" thickTop="1" thickBot="1">
      <c r="A108" s="10" t="s">
        <v>292</v>
      </c>
      <c r="B108" s="8" t="s">
        <v>113</v>
      </c>
      <c r="C108" s="11" t="s">
        <v>293</v>
      </c>
      <c r="D108" s="649">
        <v>6567.6078220081818</v>
      </c>
    </row>
    <row r="109" spans="1:4" ht="30" customHeight="1" thickTop="1" thickBot="1">
      <c r="A109" s="10" t="s">
        <v>294</v>
      </c>
      <c r="B109" s="8" t="s">
        <v>113</v>
      </c>
      <c r="C109" s="11" t="s">
        <v>1906</v>
      </c>
      <c r="D109" s="649">
        <v>622646.07838416821</v>
      </c>
    </row>
    <row r="110" spans="1:4" ht="30" customHeight="1" thickTop="1" thickBot="1">
      <c r="A110" s="10" t="s">
        <v>295</v>
      </c>
      <c r="B110" s="8" t="s">
        <v>113</v>
      </c>
      <c r="C110" s="11" t="s">
        <v>296</v>
      </c>
      <c r="D110" s="649">
        <v>3283.8039110040909</v>
      </c>
    </row>
    <row r="111" spans="1:4" ht="30" customHeight="1" thickTop="1" thickBot="1">
      <c r="A111" s="10" t="s">
        <v>297</v>
      </c>
      <c r="B111" s="8" t="s">
        <v>113</v>
      </c>
      <c r="C111" s="11" t="s">
        <v>298</v>
      </c>
      <c r="D111" s="649">
        <v>98500.070855927857</v>
      </c>
    </row>
    <row r="112" spans="1:4" ht="30" customHeight="1" thickTop="1" thickBot="1">
      <c r="A112" s="10" t="s">
        <v>299</v>
      </c>
      <c r="B112" s="8" t="s">
        <v>113</v>
      </c>
      <c r="C112" s="11" t="s">
        <v>300</v>
      </c>
      <c r="D112" s="649">
        <v>335064.04495193023</v>
      </c>
    </row>
    <row r="113" spans="1:4" ht="30" customHeight="1" thickTop="1" thickBot="1">
      <c r="A113" s="10" t="s">
        <v>301</v>
      </c>
      <c r="B113" s="8" t="s">
        <v>113</v>
      </c>
      <c r="C113" s="11" t="s">
        <v>302</v>
      </c>
      <c r="D113" s="649">
        <v>7662.2091256762114</v>
      </c>
    </row>
    <row r="114" spans="1:4" ht="30" customHeight="1" thickTop="1" thickBot="1">
      <c r="A114" s="10" t="s">
        <v>305</v>
      </c>
      <c r="B114" s="8" t="s">
        <v>113</v>
      </c>
      <c r="C114" s="11" t="s">
        <v>306</v>
      </c>
      <c r="D114" s="649">
        <v>83236.739870354431</v>
      </c>
    </row>
    <row r="115" spans="1:4" ht="30" customHeight="1" thickTop="1" thickBot="1">
      <c r="A115" s="10" t="s">
        <v>303</v>
      </c>
      <c r="B115" s="8" t="s">
        <v>113</v>
      </c>
      <c r="C115" s="11" t="s">
        <v>304</v>
      </c>
      <c r="D115" s="649">
        <v>83236.739870354431</v>
      </c>
    </row>
    <row r="116" spans="1:4" ht="30" customHeight="1" thickTop="1" thickBot="1">
      <c r="A116" s="10" t="s">
        <v>309</v>
      </c>
      <c r="B116" s="8" t="s">
        <v>113</v>
      </c>
      <c r="C116" s="11" t="s">
        <v>1907</v>
      </c>
      <c r="D116" s="649">
        <v>78034.443628457273</v>
      </c>
    </row>
    <row r="117" spans="1:4" ht="30" customHeight="1" thickTop="1" thickBot="1">
      <c r="A117" s="10" t="s">
        <v>310</v>
      </c>
      <c r="B117" s="8" t="s">
        <v>113</v>
      </c>
      <c r="C117" s="11" t="s">
        <v>311</v>
      </c>
      <c r="D117" s="649">
        <v>125072.4300324388</v>
      </c>
    </row>
    <row r="118" spans="1:4" ht="30" customHeight="1" thickTop="1" thickBot="1">
      <c r="A118" s="10" t="s">
        <v>313</v>
      </c>
      <c r="B118" s="8" t="s">
        <v>113</v>
      </c>
      <c r="C118" s="11" t="s">
        <v>1909</v>
      </c>
      <c r="D118" s="649">
        <v>156068.88725691455</v>
      </c>
    </row>
    <row r="119" spans="1:4" ht="30" customHeight="1" thickTop="1" thickBot="1">
      <c r="A119" s="10" t="s">
        <v>318</v>
      </c>
      <c r="B119" s="8" t="s">
        <v>113</v>
      </c>
      <c r="C119" s="11" t="s">
        <v>319</v>
      </c>
      <c r="D119" s="649">
        <v>156068.88725691455</v>
      </c>
    </row>
    <row r="120" spans="1:4" ht="30" customHeight="1" thickTop="1" thickBot="1">
      <c r="A120" s="10" t="s">
        <v>314</v>
      </c>
      <c r="B120" s="8" t="s">
        <v>113</v>
      </c>
      <c r="C120" s="11" t="s">
        <v>315</v>
      </c>
      <c r="D120" s="649">
        <v>124855.10980553164</v>
      </c>
    </row>
    <row r="121" spans="1:4" ht="30" customHeight="1" thickTop="1" thickBot="1">
      <c r="A121" s="10" t="s">
        <v>1648</v>
      </c>
      <c r="B121" s="8" t="s">
        <v>113</v>
      </c>
      <c r="C121" s="11" t="s">
        <v>1649</v>
      </c>
      <c r="D121" s="649">
        <v>78034.443628457273</v>
      </c>
    </row>
    <row r="122" spans="1:4" ht="30" customHeight="1" thickTop="1" thickBot="1">
      <c r="A122" s="10" t="s">
        <v>322</v>
      </c>
      <c r="B122" s="8" t="s">
        <v>113</v>
      </c>
      <c r="C122" s="11" t="s">
        <v>323</v>
      </c>
      <c r="D122" s="649">
        <v>93641.332354148719</v>
      </c>
    </row>
    <row r="123" spans="1:4" ht="30" customHeight="1" thickTop="1" thickBot="1">
      <c r="A123" s="10" t="s">
        <v>320</v>
      </c>
      <c r="B123" s="8" t="s">
        <v>113</v>
      </c>
      <c r="C123" s="11" t="s">
        <v>321</v>
      </c>
      <c r="D123" s="649">
        <v>90443.573223156229</v>
      </c>
    </row>
    <row r="124" spans="1:4" ht="30" customHeight="1" thickTop="1" thickBot="1">
      <c r="A124" s="10" t="s">
        <v>312</v>
      </c>
      <c r="B124" s="8" t="s">
        <v>113</v>
      </c>
      <c r="C124" s="11" t="s">
        <v>1908</v>
      </c>
      <c r="D124" s="649">
        <v>124855.10980553164</v>
      </c>
    </row>
    <row r="125" spans="1:4" ht="30" customHeight="1" thickTop="1" thickBot="1">
      <c r="A125" s="10" t="s">
        <v>316</v>
      </c>
      <c r="B125" s="8" t="s">
        <v>113</v>
      </c>
      <c r="C125" s="11" t="s">
        <v>317</v>
      </c>
      <c r="D125" s="649">
        <v>124855.10980553164</v>
      </c>
    </row>
    <row r="126" spans="1:4" ht="30" customHeight="1" thickTop="1" thickBot="1">
      <c r="A126" s="10" t="s">
        <v>307</v>
      </c>
      <c r="B126" s="8" t="s">
        <v>113</v>
      </c>
      <c r="C126" s="11" t="s">
        <v>308</v>
      </c>
      <c r="D126" s="649">
        <v>87885.980729863761</v>
      </c>
    </row>
    <row r="127" spans="1:4" ht="30" customHeight="1" thickTop="1" thickBot="1">
      <c r="A127" s="10" t="s">
        <v>324</v>
      </c>
      <c r="B127" s="8" t="s">
        <v>113</v>
      </c>
      <c r="C127" s="11" t="s">
        <v>325</v>
      </c>
      <c r="D127" s="649">
        <v>4212.5992070953489</v>
      </c>
    </row>
    <row r="128" spans="1:4" ht="30" customHeight="1" thickTop="1" thickBot="1">
      <c r="A128" s="10" t="s">
        <v>326</v>
      </c>
      <c r="B128" s="8" t="s">
        <v>113</v>
      </c>
      <c r="C128" s="11" t="s">
        <v>327</v>
      </c>
      <c r="D128" s="649">
        <v>90856.66943020506</v>
      </c>
    </row>
    <row r="129" spans="1:4" ht="30" customHeight="1" thickTop="1" thickBot="1">
      <c r="A129" s="10" t="s">
        <v>328</v>
      </c>
      <c r="B129" s="8" t="s">
        <v>113</v>
      </c>
      <c r="C129" s="11" t="s">
        <v>329</v>
      </c>
      <c r="D129" s="649">
        <v>74.432888649426047</v>
      </c>
    </row>
    <row r="130" spans="1:4" ht="30" customHeight="1" thickTop="1" thickBot="1">
      <c r="A130" s="10" t="s">
        <v>330</v>
      </c>
      <c r="B130" s="8" t="s">
        <v>113</v>
      </c>
      <c r="C130" s="11" t="s">
        <v>331</v>
      </c>
      <c r="D130" s="649">
        <v>7738.4156598220134</v>
      </c>
    </row>
    <row r="131" spans="1:4" ht="30" customHeight="1" thickTop="1" thickBot="1">
      <c r="A131" s="10" t="s">
        <v>332</v>
      </c>
      <c r="B131" s="8" t="s">
        <v>113</v>
      </c>
      <c r="C131" s="11" t="s">
        <v>333</v>
      </c>
      <c r="D131" s="649">
        <v>7738.4156598220134</v>
      </c>
    </row>
    <row r="132" spans="1:4" ht="30" customHeight="1" thickTop="1" thickBot="1">
      <c r="A132" s="10" t="s">
        <v>334</v>
      </c>
      <c r="B132" s="8" t="s">
        <v>113</v>
      </c>
      <c r="C132" s="11" t="s">
        <v>1676</v>
      </c>
      <c r="D132" s="649">
        <v>4185.2227649264387</v>
      </c>
    </row>
    <row r="133" spans="1:4" ht="30" customHeight="1" thickTop="1" thickBot="1">
      <c r="A133" s="10" t="s">
        <v>335</v>
      </c>
      <c r="B133" s="8" t="s">
        <v>92</v>
      </c>
      <c r="C133" s="11" t="s">
        <v>1910</v>
      </c>
      <c r="D133" s="649">
        <v>252504.45783838391</v>
      </c>
    </row>
    <row r="134" spans="1:4" ht="30" customHeight="1" thickTop="1" thickBot="1">
      <c r="A134" s="10" t="s">
        <v>336</v>
      </c>
      <c r="B134" s="8" t="s">
        <v>113</v>
      </c>
      <c r="C134" s="11" t="s">
        <v>337</v>
      </c>
      <c r="D134" s="649">
        <v>1248.5510980553163</v>
      </c>
    </row>
    <row r="135" spans="1:4" ht="30" customHeight="1" thickTop="1" thickBot="1">
      <c r="A135" s="10" t="s">
        <v>338</v>
      </c>
      <c r="B135" s="8" t="s">
        <v>339</v>
      </c>
      <c r="C135" s="11" t="s">
        <v>340</v>
      </c>
      <c r="D135" s="649">
        <v>1248.5510980553163</v>
      </c>
    </row>
    <row r="136" spans="1:4" ht="30" customHeight="1" thickTop="1" thickBot="1">
      <c r="A136" s="10" t="s">
        <v>352</v>
      </c>
      <c r="B136" s="8" t="s">
        <v>339</v>
      </c>
      <c r="C136" s="11" t="s">
        <v>353</v>
      </c>
      <c r="D136" s="649">
        <v>1624.7314315063934</v>
      </c>
    </row>
    <row r="137" spans="1:4" ht="30" customHeight="1" thickTop="1" thickBot="1">
      <c r="A137" s="10" t="s">
        <v>343</v>
      </c>
      <c r="B137" s="8" t="s">
        <v>344</v>
      </c>
      <c r="C137" s="11" t="s">
        <v>345</v>
      </c>
      <c r="D137" s="649">
        <v>0.32697404463333068</v>
      </c>
    </row>
    <row r="138" spans="1:4" ht="30" customHeight="1" thickTop="1" thickBot="1">
      <c r="A138" s="10" t="s">
        <v>346</v>
      </c>
      <c r="B138" s="8" t="s">
        <v>344</v>
      </c>
      <c r="C138" s="11" t="s">
        <v>347</v>
      </c>
      <c r="D138" s="649">
        <v>0.33360158431321252</v>
      </c>
    </row>
    <row r="139" spans="1:4" ht="30" customHeight="1" thickTop="1" thickBot="1">
      <c r="A139" s="10" t="s">
        <v>350</v>
      </c>
      <c r="B139" s="8" t="s">
        <v>339</v>
      </c>
      <c r="C139" s="11" t="s">
        <v>351</v>
      </c>
      <c r="D139" s="649">
        <v>1872.8266470829749</v>
      </c>
    </row>
    <row r="140" spans="1:4" ht="30" customHeight="1" thickTop="1" thickBot="1">
      <c r="A140" s="10" t="s">
        <v>348</v>
      </c>
      <c r="B140" s="8" t="s">
        <v>339</v>
      </c>
      <c r="C140" s="11" t="s">
        <v>349</v>
      </c>
      <c r="D140" s="649">
        <v>1560.6888725691454</v>
      </c>
    </row>
    <row r="141" spans="1:4" ht="30" customHeight="1" thickTop="1" thickBot="1">
      <c r="A141" s="10" t="s">
        <v>356</v>
      </c>
      <c r="B141" s="8" t="s">
        <v>113</v>
      </c>
      <c r="C141" s="11" t="s">
        <v>357</v>
      </c>
      <c r="D141" s="649">
        <v>55865.16398300603</v>
      </c>
    </row>
    <row r="142" spans="1:4" ht="30" customHeight="1" thickTop="1" thickBot="1">
      <c r="A142" s="10" t="s">
        <v>341</v>
      </c>
      <c r="B142" s="8" t="s">
        <v>339</v>
      </c>
      <c r="C142" s="11" t="s">
        <v>342</v>
      </c>
      <c r="D142" s="649">
        <v>1560.6888725691454</v>
      </c>
    </row>
    <row r="143" spans="1:4" ht="30" customHeight="1" thickTop="1" thickBot="1">
      <c r="A143" s="10" t="s">
        <v>354</v>
      </c>
      <c r="B143" s="8" t="s">
        <v>113</v>
      </c>
      <c r="C143" s="11" t="s">
        <v>355</v>
      </c>
      <c r="D143" s="649">
        <v>49343.324799499314</v>
      </c>
    </row>
    <row r="144" spans="1:4" ht="30" customHeight="1" thickTop="1" thickBot="1">
      <c r="A144" s="10" t="s">
        <v>359</v>
      </c>
      <c r="B144" s="8" t="s">
        <v>113</v>
      </c>
      <c r="C144" s="11" t="s">
        <v>360</v>
      </c>
      <c r="D144" s="649">
        <v>156068.88725691455</v>
      </c>
    </row>
    <row r="145" spans="1:4" ht="68.25" customHeight="1" thickTop="1" thickBot="1">
      <c r="A145" s="10" t="s">
        <v>358</v>
      </c>
      <c r="B145" s="8" t="s">
        <v>113</v>
      </c>
      <c r="C145" s="11" t="s">
        <v>2197</v>
      </c>
      <c r="D145" s="649">
        <v>208091.84967588607</v>
      </c>
    </row>
    <row r="146" spans="1:4" ht="30" customHeight="1" thickTop="1" thickBot="1">
      <c r="A146" s="10" t="s">
        <v>361</v>
      </c>
      <c r="B146" s="8" t="s">
        <v>113</v>
      </c>
      <c r="C146" s="11" t="s">
        <v>1911</v>
      </c>
      <c r="D146" s="649">
        <v>364160.73693280056</v>
      </c>
    </row>
    <row r="147" spans="1:4" ht="30" customHeight="1" thickTop="1" thickBot="1">
      <c r="A147" s="10" t="s">
        <v>362</v>
      </c>
      <c r="B147" s="8" t="s">
        <v>113</v>
      </c>
      <c r="C147" s="11" t="s">
        <v>1912</v>
      </c>
      <c r="D147" s="649">
        <v>364160.73693280056</v>
      </c>
    </row>
    <row r="148" spans="1:4" ht="30" customHeight="1" thickTop="1" thickBot="1">
      <c r="A148" s="10" t="s">
        <v>367</v>
      </c>
      <c r="B148" s="8" t="s">
        <v>113</v>
      </c>
      <c r="C148" s="11" t="s">
        <v>368</v>
      </c>
      <c r="D148" s="649">
        <v>15606.888725691455</v>
      </c>
    </row>
    <row r="149" spans="1:4" ht="30" customHeight="1" thickTop="1" thickBot="1">
      <c r="A149" s="10" t="s">
        <v>363</v>
      </c>
      <c r="B149" s="8" t="s">
        <v>113</v>
      </c>
      <c r="C149" s="11" t="s">
        <v>364</v>
      </c>
      <c r="D149" s="649">
        <v>5473.0065183401503</v>
      </c>
    </row>
    <row r="150" spans="1:4" ht="30" customHeight="1" thickTop="1" thickBot="1">
      <c r="A150" s="10" t="s">
        <v>158</v>
      </c>
      <c r="B150" s="8" t="s">
        <v>113</v>
      </c>
      <c r="C150" s="11" t="s">
        <v>159</v>
      </c>
      <c r="D150" s="649">
        <v>54157.714383546445</v>
      </c>
    </row>
    <row r="151" spans="1:4" ht="30" customHeight="1" thickTop="1" thickBot="1">
      <c r="A151" s="10" t="s">
        <v>369</v>
      </c>
      <c r="B151" s="8" t="s">
        <v>113</v>
      </c>
      <c r="C151" s="11" t="s">
        <v>370</v>
      </c>
      <c r="D151" s="649">
        <v>104045.92483794304</v>
      </c>
    </row>
    <row r="152" spans="1:4" ht="30" customHeight="1" thickTop="1" thickBot="1">
      <c r="A152" s="10" t="s">
        <v>371</v>
      </c>
      <c r="B152" s="8" t="s">
        <v>113</v>
      </c>
      <c r="C152" s="11" t="s">
        <v>372</v>
      </c>
      <c r="D152" s="649">
        <v>104045.92483794304</v>
      </c>
    </row>
    <row r="153" spans="1:4" ht="30" customHeight="1" thickTop="1" thickBot="1">
      <c r="A153" s="10" t="s">
        <v>365</v>
      </c>
      <c r="B153" s="8" t="s">
        <v>113</v>
      </c>
      <c r="C153" s="11" t="s">
        <v>366</v>
      </c>
      <c r="D153" s="649">
        <v>104045.92483794304</v>
      </c>
    </row>
    <row r="154" spans="1:4" ht="30" customHeight="1" thickTop="1" thickBot="1">
      <c r="A154" s="10" t="s">
        <v>373</v>
      </c>
      <c r="B154" s="8" t="s">
        <v>113</v>
      </c>
      <c r="C154" s="11" t="s">
        <v>374</v>
      </c>
      <c r="D154" s="649">
        <v>72094.93395040794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7" customWidth="1"/>
    <col min="4" max="4" width="17.42578125" style="183" customWidth="1"/>
  </cols>
  <sheetData>
    <row r="1" spans="1:4" ht="81.75" customHeight="1" thickTop="1" thickBot="1">
      <c r="A1" s="690" t="s">
        <v>1850</v>
      </c>
      <c r="B1" s="691"/>
      <c r="C1" s="691"/>
      <c r="D1" s="692"/>
    </row>
    <row r="2" spans="1:4" ht="48.75" customHeight="1" thickTop="1" thickBot="1">
      <c r="A2" s="689" t="s">
        <v>375</v>
      </c>
      <c r="B2" s="689"/>
      <c r="C2" s="689"/>
      <c r="D2" s="689"/>
    </row>
    <row r="3" spans="1:4" ht="16.5" customHeight="1" thickTop="1" thickBot="1">
      <c r="A3" s="191"/>
      <c r="B3" s="191"/>
      <c r="C3" s="196"/>
      <c r="D3" s="192"/>
    </row>
    <row r="4" spans="1:4" ht="16.5" customHeight="1" thickTop="1" thickBot="1">
      <c r="A4" s="191"/>
      <c r="B4" s="191"/>
      <c r="C4" s="196" t="s">
        <v>375</v>
      </c>
      <c r="D4" s="192"/>
    </row>
    <row r="5" spans="1:4" ht="16.5" thickTop="1" thickBot="1">
      <c r="A5" s="191"/>
      <c r="B5" s="191"/>
      <c r="C5" s="196"/>
      <c r="D5" s="193" t="s">
        <v>1846</v>
      </c>
    </row>
    <row r="6" spans="1:4" ht="16.5" thickTop="1" thickBot="1">
      <c r="A6" s="666" t="s">
        <v>742</v>
      </c>
      <c r="B6" s="666" t="s">
        <v>377</v>
      </c>
      <c r="C6" s="667" t="s">
        <v>2238</v>
      </c>
      <c r="D6" s="648">
        <v>2740.519277572484</v>
      </c>
    </row>
    <row r="7" spans="1:4" ht="16.5" thickTop="1" thickBot="1">
      <c r="A7" s="666" t="s">
        <v>747</v>
      </c>
      <c r="B7" s="666" t="s">
        <v>377</v>
      </c>
      <c r="C7" s="667" t="s">
        <v>748</v>
      </c>
      <c r="D7" s="648">
        <v>3107.8433582176713</v>
      </c>
    </row>
    <row r="8" spans="1:4" ht="16.5" thickTop="1" thickBot="1">
      <c r="A8" s="666" t="s">
        <v>743</v>
      </c>
      <c r="B8" s="666" t="s">
        <v>377</v>
      </c>
      <c r="C8" s="667" t="s">
        <v>744</v>
      </c>
      <c r="D8" s="648">
        <v>2495.0263449127524</v>
      </c>
    </row>
    <row r="9" spans="1:4" ht="16.5" thickTop="1" thickBot="1">
      <c r="A9" s="666" t="s">
        <v>745</v>
      </c>
      <c r="B9" s="666" t="s">
        <v>377</v>
      </c>
      <c r="C9" s="667" t="s">
        <v>746</v>
      </c>
      <c r="D9" s="648">
        <v>3023.1939282273065</v>
      </c>
    </row>
    <row r="10" spans="1:4" ht="16.5" thickTop="1" thickBot="1">
      <c r="A10" s="666" t="s">
        <v>1668</v>
      </c>
      <c r="B10" s="666" t="s">
        <v>377</v>
      </c>
      <c r="C10" s="667" t="s">
        <v>1667</v>
      </c>
      <c r="D10" s="648">
        <v>3550.8786866087999</v>
      </c>
    </row>
    <row r="11" spans="1:4" ht="16.5" thickTop="1" thickBot="1">
      <c r="A11" s="666" t="s">
        <v>751</v>
      </c>
      <c r="B11" s="666" t="s">
        <v>377</v>
      </c>
      <c r="C11" s="667" t="s">
        <v>752</v>
      </c>
      <c r="D11" s="648">
        <v>6161.8188973505648</v>
      </c>
    </row>
    <row r="12" spans="1:4" ht="16.5" thickTop="1" thickBot="1">
      <c r="A12" s="666" t="s">
        <v>749</v>
      </c>
      <c r="B12" s="666" t="s">
        <v>377</v>
      </c>
      <c r="C12" s="667" t="s">
        <v>750</v>
      </c>
      <c r="D12" s="648">
        <v>5003.1111154045357</v>
      </c>
    </row>
    <row r="13" spans="1:4" ht="16.5" thickTop="1" thickBot="1">
      <c r="A13" s="666" t="s">
        <v>753</v>
      </c>
      <c r="B13" s="666" t="s">
        <v>92</v>
      </c>
      <c r="C13" s="667" t="s">
        <v>1935</v>
      </c>
      <c r="D13" s="648">
        <v>928.94504340075423</v>
      </c>
    </row>
    <row r="14" spans="1:4" ht="16.5" thickTop="1" thickBot="1">
      <c r="A14" s="666" t="s">
        <v>755</v>
      </c>
      <c r="B14" s="666" t="s">
        <v>233</v>
      </c>
      <c r="C14" s="667" t="s">
        <v>1937</v>
      </c>
      <c r="D14" s="648">
        <v>53636.95700298556</v>
      </c>
    </row>
    <row r="15" spans="1:4" ht="16.5" thickTop="1" thickBot="1">
      <c r="A15" s="666" t="s">
        <v>756</v>
      </c>
      <c r="B15" s="666" t="s">
        <v>92</v>
      </c>
      <c r="C15" s="667" t="s">
        <v>1938</v>
      </c>
      <c r="D15" s="648">
        <v>795.37483893543867</v>
      </c>
    </row>
    <row r="16" spans="1:4" ht="16.5" thickTop="1" thickBot="1">
      <c r="A16" s="666" t="s">
        <v>754</v>
      </c>
      <c r="B16" s="666" t="s">
        <v>233</v>
      </c>
      <c r="C16" s="667" t="s">
        <v>1936</v>
      </c>
      <c r="D16" s="648">
        <v>62794.486247397726</v>
      </c>
    </row>
    <row r="17" spans="1:4" ht="16.5" thickTop="1" thickBot="1">
      <c r="A17" s="666" t="s">
        <v>776</v>
      </c>
      <c r="B17" s="666" t="s">
        <v>422</v>
      </c>
      <c r="C17" s="667" t="s">
        <v>777</v>
      </c>
      <c r="D17" s="648">
        <v>8706.5587521468897</v>
      </c>
    </row>
    <row r="18" spans="1:4" ht="16.5" thickTop="1" thickBot="1">
      <c r="A18" s="666" t="s">
        <v>757</v>
      </c>
      <c r="B18" s="666" t="s">
        <v>387</v>
      </c>
      <c r="C18" s="667" t="s">
        <v>1939</v>
      </c>
      <c r="D18" s="648">
        <v>65960.594797686688</v>
      </c>
    </row>
    <row r="19" spans="1:4" ht="16.5" thickTop="1" thickBot="1">
      <c r="A19" s="666" t="s">
        <v>758</v>
      </c>
      <c r="B19" s="666" t="s">
        <v>387</v>
      </c>
      <c r="C19" s="667" t="s">
        <v>2239</v>
      </c>
      <c r="D19" s="648">
        <v>82450.743497108357</v>
      </c>
    </row>
    <row r="20" spans="1:4" ht="16.5" thickTop="1" thickBot="1">
      <c r="A20" s="666" t="s">
        <v>761</v>
      </c>
      <c r="B20" s="666" t="s">
        <v>387</v>
      </c>
      <c r="C20" s="667" t="s">
        <v>762</v>
      </c>
      <c r="D20" s="648">
        <v>82450.743497108357</v>
      </c>
    </row>
    <row r="21" spans="1:4" ht="16.5" thickTop="1" thickBot="1">
      <c r="A21" s="666" t="s">
        <v>759</v>
      </c>
      <c r="B21" s="666" t="s">
        <v>387</v>
      </c>
      <c r="C21" s="667" t="s">
        <v>2240</v>
      </c>
      <c r="D21" s="648">
        <v>82450.743497108357</v>
      </c>
    </row>
    <row r="22" spans="1:4" ht="16.5" thickTop="1" thickBot="1">
      <c r="A22" s="666" t="s">
        <v>760</v>
      </c>
      <c r="B22" s="666" t="s">
        <v>387</v>
      </c>
      <c r="C22" s="667" t="s">
        <v>2241</v>
      </c>
      <c r="D22" s="648">
        <v>82450.743497108357</v>
      </c>
    </row>
    <row r="23" spans="1:4" ht="16.5" thickTop="1" thickBot="1">
      <c r="A23" s="666" t="s">
        <v>763</v>
      </c>
      <c r="B23" s="666" t="s">
        <v>387</v>
      </c>
      <c r="C23" s="667" t="s">
        <v>764</v>
      </c>
      <c r="D23" s="648">
        <v>76954.027263967801</v>
      </c>
    </row>
    <row r="24" spans="1:4" ht="16.5" thickTop="1" thickBot="1">
      <c r="A24" s="666" t="s">
        <v>772</v>
      </c>
      <c r="B24" s="666" t="s">
        <v>387</v>
      </c>
      <c r="C24" s="667" t="s">
        <v>773</v>
      </c>
      <c r="D24" s="648">
        <v>27483.581165702788</v>
      </c>
    </row>
    <row r="25" spans="1:4" ht="16.5" thickTop="1" thickBot="1">
      <c r="A25" s="666" t="s">
        <v>765</v>
      </c>
      <c r="B25" s="666" t="s">
        <v>387</v>
      </c>
      <c r="C25" s="667" t="s">
        <v>766</v>
      </c>
      <c r="D25" s="648">
        <v>82450.743497108357</v>
      </c>
    </row>
    <row r="26" spans="1:4" ht="16.5" thickTop="1" thickBot="1">
      <c r="A26" s="666" t="s">
        <v>768</v>
      </c>
      <c r="B26" s="666" t="s">
        <v>387</v>
      </c>
      <c r="C26" s="667" t="s">
        <v>2002</v>
      </c>
      <c r="D26" s="648">
        <v>41783.149645731442</v>
      </c>
    </row>
    <row r="27" spans="1:4" ht="16.5" thickTop="1" thickBot="1">
      <c r="A27" s="666" t="s">
        <v>767</v>
      </c>
      <c r="B27" s="666" t="s">
        <v>387</v>
      </c>
      <c r="C27" s="667" t="s">
        <v>2004</v>
      </c>
      <c r="D27" s="648">
        <v>43409.224358762534</v>
      </c>
    </row>
    <row r="28" spans="1:4" ht="16.5" thickTop="1" thickBot="1">
      <c r="A28" s="666" t="s">
        <v>770</v>
      </c>
      <c r="B28" s="666" t="s">
        <v>387</v>
      </c>
      <c r="C28" s="667" t="s">
        <v>2003</v>
      </c>
      <c r="D28" s="648">
        <v>43895.253439341046</v>
      </c>
    </row>
    <row r="29" spans="1:4" ht="16.5" thickTop="1" thickBot="1">
      <c r="A29" s="666" t="s">
        <v>769</v>
      </c>
      <c r="B29" s="666" t="s">
        <v>387</v>
      </c>
      <c r="C29" s="667" t="s">
        <v>2001</v>
      </c>
      <c r="D29" s="648">
        <v>44889.278679532144</v>
      </c>
    </row>
    <row r="30" spans="1:4" ht="16.5" thickTop="1" thickBot="1">
      <c r="A30" s="666" t="s">
        <v>771</v>
      </c>
      <c r="B30" s="666" t="s">
        <v>387</v>
      </c>
      <c r="C30" s="667" t="s">
        <v>2242</v>
      </c>
      <c r="D30" s="648">
        <v>65960.594797686688</v>
      </c>
    </row>
    <row r="31" spans="1:4" ht="16.5" thickTop="1" thickBot="1">
      <c r="A31" s="666" t="s">
        <v>774</v>
      </c>
      <c r="B31" s="666" t="s">
        <v>422</v>
      </c>
      <c r="C31" s="667" t="s">
        <v>775</v>
      </c>
      <c r="D31" s="648">
        <v>46.172416358380687</v>
      </c>
    </row>
    <row r="32" spans="1:4" ht="16.5" thickTop="1" thickBot="1">
      <c r="A32" s="666" t="s">
        <v>779</v>
      </c>
      <c r="B32" s="666" t="s">
        <v>144</v>
      </c>
      <c r="C32" s="667" t="s">
        <v>1941</v>
      </c>
      <c r="D32" s="648">
        <v>562.86374227359306</v>
      </c>
    </row>
    <row r="33" spans="1:4" ht="16.5" thickTop="1" thickBot="1">
      <c r="A33" s="666" t="s">
        <v>780</v>
      </c>
      <c r="B33" s="666" t="s">
        <v>377</v>
      </c>
      <c r="C33" s="667" t="s">
        <v>781</v>
      </c>
      <c r="D33" s="648">
        <v>4323.6207999250637</v>
      </c>
    </row>
    <row r="34" spans="1:4" ht="16.5" thickTop="1" thickBot="1">
      <c r="A34" s="666" t="s">
        <v>786</v>
      </c>
      <c r="B34" s="666" t="s">
        <v>377</v>
      </c>
      <c r="C34" s="667" t="s">
        <v>787</v>
      </c>
      <c r="D34" s="648">
        <v>4289.6380420813857</v>
      </c>
    </row>
    <row r="35" spans="1:4" ht="16.5" thickTop="1" thickBot="1">
      <c r="A35" s="666" t="s">
        <v>782</v>
      </c>
      <c r="B35" s="666" t="s">
        <v>377</v>
      </c>
      <c r="C35" s="667" t="s">
        <v>783</v>
      </c>
      <c r="D35" s="648">
        <v>5886.9830856935369</v>
      </c>
    </row>
    <row r="36" spans="1:4" ht="16.5" thickTop="1" thickBot="1">
      <c r="A36" s="666" t="s">
        <v>784</v>
      </c>
      <c r="B36" s="666" t="s">
        <v>377</v>
      </c>
      <c r="C36" s="667" t="s">
        <v>785</v>
      </c>
      <c r="D36" s="648">
        <v>4611.850546131247</v>
      </c>
    </row>
    <row r="37" spans="1:4" ht="16.5" thickTop="1" thickBot="1">
      <c r="A37" s="666" t="s">
        <v>898</v>
      </c>
      <c r="B37" s="666" t="s">
        <v>377</v>
      </c>
      <c r="C37" s="667" t="s">
        <v>899</v>
      </c>
      <c r="D37" s="648">
        <v>5276.8475838149352</v>
      </c>
    </row>
    <row r="38" spans="1:4" ht="16.5" thickTop="1" thickBot="1">
      <c r="A38" s="666" t="s">
        <v>788</v>
      </c>
      <c r="B38" s="666" t="s">
        <v>377</v>
      </c>
      <c r="C38" s="667" t="s">
        <v>789</v>
      </c>
      <c r="D38" s="648">
        <v>5886.9830856935369</v>
      </c>
    </row>
    <row r="39" spans="1:4" ht="16.5" thickTop="1" thickBot="1">
      <c r="A39" s="666" t="s">
        <v>917</v>
      </c>
      <c r="B39" s="666" t="s">
        <v>92</v>
      </c>
      <c r="C39" s="667" t="s">
        <v>2243</v>
      </c>
      <c r="D39" s="648">
        <v>385924.44672879856</v>
      </c>
    </row>
    <row r="40" spans="1:4" ht="16.5" thickTop="1" thickBot="1">
      <c r="A40" s="666" t="s">
        <v>896</v>
      </c>
      <c r="B40" s="666" t="s">
        <v>92</v>
      </c>
      <c r="C40" s="667" t="s">
        <v>897</v>
      </c>
      <c r="D40" s="648">
        <v>34405.046246473379</v>
      </c>
    </row>
    <row r="41" spans="1:4" ht="16.5" thickTop="1" thickBot="1">
      <c r="A41" s="666" t="s">
        <v>827</v>
      </c>
      <c r="B41" s="666" t="s">
        <v>92</v>
      </c>
      <c r="C41" s="667" t="s">
        <v>828</v>
      </c>
      <c r="D41" s="648">
        <v>462.38926326661215</v>
      </c>
    </row>
    <row r="42" spans="1:4" ht="16.5" thickTop="1" thickBot="1">
      <c r="A42" s="666" t="s">
        <v>432</v>
      </c>
      <c r="B42" s="666" t="s">
        <v>92</v>
      </c>
      <c r="C42" s="667" t="s">
        <v>433</v>
      </c>
      <c r="D42" s="648">
        <v>11894.314692790769</v>
      </c>
    </row>
    <row r="43" spans="1:4" ht="16.5" thickTop="1" thickBot="1">
      <c r="A43" s="666" t="s">
        <v>376</v>
      </c>
      <c r="B43" s="666" t="s">
        <v>377</v>
      </c>
      <c r="C43" s="667" t="s">
        <v>378</v>
      </c>
      <c r="D43" s="648">
        <v>7524.3449172214459</v>
      </c>
    </row>
    <row r="44" spans="1:4" ht="16.5" thickTop="1" thickBot="1">
      <c r="A44" s="666" t="s">
        <v>379</v>
      </c>
      <c r="B44" s="666" t="s">
        <v>144</v>
      </c>
      <c r="C44" s="667" t="s">
        <v>2244</v>
      </c>
      <c r="D44" s="648">
        <v>13004.13126436393</v>
      </c>
    </row>
    <row r="45" spans="1:4" ht="16.5" thickTop="1" thickBot="1">
      <c r="A45" s="666" t="s">
        <v>778</v>
      </c>
      <c r="B45" s="666" t="s">
        <v>377</v>
      </c>
      <c r="C45" s="667" t="s">
        <v>1940</v>
      </c>
      <c r="D45" s="648">
        <v>5775.9494177840979</v>
      </c>
    </row>
    <row r="46" spans="1:4" ht="16.5" thickTop="1" thickBot="1">
      <c r="A46" s="666" t="s">
        <v>913</v>
      </c>
      <c r="B46" s="666" t="s">
        <v>92</v>
      </c>
      <c r="C46" s="667" t="s">
        <v>1954</v>
      </c>
      <c r="D46" s="648">
        <v>1649.0148699421673</v>
      </c>
    </row>
    <row r="47" spans="1:4" ht="16.5" thickTop="1" thickBot="1">
      <c r="A47" s="666" t="s">
        <v>914</v>
      </c>
      <c r="B47" s="666" t="s">
        <v>92</v>
      </c>
      <c r="C47" s="667" t="s">
        <v>1955</v>
      </c>
      <c r="D47" s="648">
        <v>2198.686493256223</v>
      </c>
    </row>
    <row r="48" spans="1:4" ht="16.5" thickTop="1" thickBot="1">
      <c r="A48" s="666" t="s">
        <v>797</v>
      </c>
      <c r="B48" s="666" t="s">
        <v>387</v>
      </c>
      <c r="C48" s="667" t="s">
        <v>798</v>
      </c>
      <c r="D48" s="648">
        <v>43973.729865124456</v>
      </c>
    </row>
    <row r="49" spans="1:4" ht="16.5" thickTop="1" thickBot="1">
      <c r="A49" s="666" t="s">
        <v>800</v>
      </c>
      <c r="B49" s="666" t="s">
        <v>387</v>
      </c>
      <c r="C49" s="667" t="s">
        <v>801</v>
      </c>
      <c r="D49" s="648">
        <v>54967.162331405576</v>
      </c>
    </row>
    <row r="50" spans="1:4" ht="16.5" thickTop="1" thickBot="1">
      <c r="A50" s="666" t="s">
        <v>799</v>
      </c>
      <c r="B50" s="666" t="s">
        <v>387</v>
      </c>
      <c r="C50" s="667" t="s">
        <v>1943</v>
      </c>
      <c r="D50" s="648">
        <v>43973.729865124456</v>
      </c>
    </row>
    <row r="51" spans="1:4" ht="16.5" thickTop="1" thickBot="1">
      <c r="A51" s="666" t="s">
        <v>796</v>
      </c>
      <c r="B51" s="666" t="s">
        <v>387</v>
      </c>
      <c r="C51" s="667" t="s">
        <v>1942</v>
      </c>
      <c r="D51" s="648">
        <v>43973.729865124456</v>
      </c>
    </row>
    <row r="52" spans="1:4" ht="16.5" thickTop="1" thickBot="1">
      <c r="A52" s="666" t="s">
        <v>802</v>
      </c>
      <c r="B52" s="666" t="s">
        <v>387</v>
      </c>
      <c r="C52" s="667" t="s">
        <v>803</v>
      </c>
      <c r="D52" s="648">
        <v>49712.301612523202</v>
      </c>
    </row>
    <row r="53" spans="1:4" ht="16.5" thickTop="1" thickBot="1">
      <c r="A53" s="666" t="s">
        <v>380</v>
      </c>
      <c r="B53" s="666" t="s">
        <v>144</v>
      </c>
      <c r="C53" s="667" t="s">
        <v>381</v>
      </c>
      <c r="D53" s="648">
        <v>3410.6803800004768</v>
      </c>
    </row>
    <row r="54" spans="1:4" ht="16.5" thickTop="1" thickBot="1">
      <c r="A54" s="666" t="s">
        <v>794</v>
      </c>
      <c r="B54" s="666" t="s">
        <v>377</v>
      </c>
      <c r="C54" s="667" t="s">
        <v>795</v>
      </c>
      <c r="D54" s="648">
        <v>4487.803624985756</v>
      </c>
    </row>
    <row r="55" spans="1:4" ht="16.5" thickTop="1" thickBot="1">
      <c r="A55" s="666" t="s">
        <v>790</v>
      </c>
      <c r="B55" s="666" t="s">
        <v>422</v>
      </c>
      <c r="C55" s="667" t="s">
        <v>791</v>
      </c>
      <c r="D55" s="648">
        <v>4899.7728502214932</v>
      </c>
    </row>
    <row r="56" spans="1:4" ht="16.5" thickTop="1" thickBot="1">
      <c r="A56" s="666" t="s">
        <v>792</v>
      </c>
      <c r="B56" s="666" t="s">
        <v>606</v>
      </c>
      <c r="C56" s="667" t="s">
        <v>793</v>
      </c>
      <c r="D56" s="648">
        <v>6104.1993605068283</v>
      </c>
    </row>
    <row r="57" spans="1:4" ht="16.5" thickTop="1" thickBot="1">
      <c r="A57" s="666" t="s">
        <v>382</v>
      </c>
      <c r="B57" s="666" t="s">
        <v>377</v>
      </c>
      <c r="C57" s="667" t="s">
        <v>383</v>
      </c>
      <c r="D57" s="648">
        <v>3715.7801736030169</v>
      </c>
    </row>
    <row r="58" spans="1:4" ht="16.5" thickTop="1" thickBot="1">
      <c r="A58" s="666" t="s">
        <v>384</v>
      </c>
      <c r="B58" s="666" t="s">
        <v>377</v>
      </c>
      <c r="C58" s="667" t="s">
        <v>385</v>
      </c>
      <c r="D58" s="648">
        <v>3550.8786866087999</v>
      </c>
    </row>
    <row r="59" spans="1:4" ht="16.5" thickTop="1" thickBot="1">
      <c r="A59" s="666" t="s">
        <v>386</v>
      </c>
      <c r="B59" s="666" t="s">
        <v>387</v>
      </c>
      <c r="C59" s="667" t="s">
        <v>2245</v>
      </c>
      <c r="D59" s="648">
        <v>24007.984225679404</v>
      </c>
    </row>
    <row r="60" spans="1:4" ht="16.5" thickTop="1" thickBot="1">
      <c r="A60" s="666" t="s">
        <v>388</v>
      </c>
      <c r="B60" s="666" t="s">
        <v>377</v>
      </c>
      <c r="C60" s="667" t="s">
        <v>389</v>
      </c>
      <c r="D60" s="648">
        <v>2930.8490955105449</v>
      </c>
    </row>
    <row r="61" spans="1:4" ht="16.5" thickTop="1" thickBot="1">
      <c r="A61" s="666" t="s">
        <v>390</v>
      </c>
      <c r="B61" s="666" t="s">
        <v>233</v>
      </c>
      <c r="C61" s="667" t="s">
        <v>391</v>
      </c>
      <c r="D61" s="648">
        <v>75485.086650785874</v>
      </c>
    </row>
    <row r="62" spans="1:4" ht="16.5" thickTop="1" thickBot="1">
      <c r="A62" s="666" t="s">
        <v>398</v>
      </c>
      <c r="B62" s="666" t="s">
        <v>233</v>
      </c>
      <c r="C62" s="667" t="s">
        <v>399</v>
      </c>
      <c r="D62" s="648">
        <v>6190.7347824047738</v>
      </c>
    </row>
    <row r="63" spans="1:4" ht="16.5" thickTop="1" thickBot="1">
      <c r="A63" s="666" t="s">
        <v>392</v>
      </c>
      <c r="B63" s="666" t="s">
        <v>387</v>
      </c>
      <c r="C63" s="667" t="s">
        <v>393</v>
      </c>
      <c r="D63" s="648">
        <v>30441.913842379035</v>
      </c>
    </row>
    <row r="64" spans="1:4" ht="16.5" thickTop="1" thickBot="1">
      <c r="A64" s="666" t="s">
        <v>400</v>
      </c>
      <c r="B64" s="666" t="s">
        <v>92</v>
      </c>
      <c r="C64" s="667" t="s">
        <v>401</v>
      </c>
      <c r="D64" s="648">
        <v>45133.536990317116</v>
      </c>
    </row>
    <row r="65" spans="1:4" ht="16.5" thickTop="1" thickBot="1">
      <c r="A65" s="666" t="s">
        <v>394</v>
      </c>
      <c r="B65" s="666" t="s">
        <v>92</v>
      </c>
      <c r="C65" s="667" t="s">
        <v>395</v>
      </c>
      <c r="D65" s="648">
        <v>80455.43550447833</v>
      </c>
    </row>
    <row r="66" spans="1:4" ht="16.5" thickTop="1" thickBot="1">
      <c r="A66" s="666" t="s">
        <v>396</v>
      </c>
      <c r="B66" s="666" t="s">
        <v>92</v>
      </c>
      <c r="C66" s="667" t="s">
        <v>397</v>
      </c>
      <c r="D66" s="648">
        <v>45364.399072109023</v>
      </c>
    </row>
    <row r="67" spans="1:4" ht="16.5" thickTop="1" thickBot="1">
      <c r="A67" s="666" t="s">
        <v>918</v>
      </c>
      <c r="B67" s="666" t="s">
        <v>144</v>
      </c>
      <c r="C67" s="667" t="s">
        <v>919</v>
      </c>
      <c r="D67" s="648">
        <v>15536.117409516024</v>
      </c>
    </row>
    <row r="68" spans="1:4" ht="16.5" thickTop="1" thickBot="1">
      <c r="A68" s="666" t="s">
        <v>402</v>
      </c>
      <c r="B68" s="666" t="s">
        <v>377</v>
      </c>
      <c r="C68" s="667" t="s">
        <v>403</v>
      </c>
      <c r="D68" s="648">
        <v>1425.8481908766605</v>
      </c>
    </row>
    <row r="69" spans="1:4" ht="16.5" thickTop="1" thickBot="1">
      <c r="A69" s="666" t="s">
        <v>404</v>
      </c>
      <c r="B69" s="666" t="s">
        <v>377</v>
      </c>
      <c r="C69" s="667" t="s">
        <v>405</v>
      </c>
      <c r="D69" s="648">
        <v>7002.8264220162582</v>
      </c>
    </row>
    <row r="70" spans="1:4" ht="16.5" thickTop="1" thickBot="1">
      <c r="A70" s="666" t="s">
        <v>406</v>
      </c>
      <c r="B70" s="666" t="s">
        <v>144</v>
      </c>
      <c r="C70" s="667" t="s">
        <v>407</v>
      </c>
      <c r="D70" s="648">
        <v>34734.048535082155</v>
      </c>
    </row>
    <row r="71" spans="1:4" ht="16.5" thickTop="1" thickBot="1">
      <c r="A71" s="666" t="s">
        <v>408</v>
      </c>
      <c r="B71" s="666" t="s">
        <v>92</v>
      </c>
      <c r="C71" s="667" t="s">
        <v>409</v>
      </c>
      <c r="D71" s="648">
        <v>6541.0923174372629</v>
      </c>
    </row>
    <row r="72" spans="1:4" ht="16.5" thickTop="1" thickBot="1">
      <c r="A72" s="666" t="s">
        <v>410</v>
      </c>
      <c r="B72" s="666" t="s">
        <v>92</v>
      </c>
      <c r="C72" s="667" t="s">
        <v>411</v>
      </c>
      <c r="D72" s="648">
        <v>13953586.565026507</v>
      </c>
    </row>
    <row r="73" spans="1:4" ht="16.5" thickTop="1" thickBot="1">
      <c r="A73" s="666" t="s">
        <v>810</v>
      </c>
      <c r="B73" s="666" t="s">
        <v>377</v>
      </c>
      <c r="C73" s="667" t="s">
        <v>811</v>
      </c>
      <c r="D73" s="648">
        <v>2224.9280013580947</v>
      </c>
    </row>
    <row r="74" spans="1:4" ht="16.5" thickTop="1" thickBot="1">
      <c r="A74" s="666" t="s">
        <v>805</v>
      </c>
      <c r="B74" s="666" t="s">
        <v>377</v>
      </c>
      <c r="C74" s="667" t="s">
        <v>806</v>
      </c>
      <c r="D74" s="648">
        <v>1649.0148699421673</v>
      </c>
    </row>
    <row r="75" spans="1:4" ht="16.5" thickTop="1" thickBot="1">
      <c r="A75" s="666" t="s">
        <v>808</v>
      </c>
      <c r="B75" s="666" t="s">
        <v>377</v>
      </c>
      <c r="C75" s="667" t="s">
        <v>809</v>
      </c>
      <c r="D75" s="648">
        <v>1202.2120844931915</v>
      </c>
    </row>
    <row r="76" spans="1:4" ht="16.5" thickTop="1" thickBot="1">
      <c r="A76" s="666" t="s">
        <v>822</v>
      </c>
      <c r="B76" s="666" t="s">
        <v>377</v>
      </c>
      <c r="C76" s="667" t="s">
        <v>823</v>
      </c>
      <c r="D76" s="648">
        <v>2738.5859954972034</v>
      </c>
    </row>
    <row r="77" spans="1:4" ht="16.5" thickTop="1" thickBot="1">
      <c r="A77" s="666" t="s">
        <v>807</v>
      </c>
      <c r="B77" s="666" t="s">
        <v>377</v>
      </c>
      <c r="C77" s="667" t="s">
        <v>2037</v>
      </c>
      <c r="D77" s="648">
        <v>1649.0148699421673</v>
      </c>
    </row>
    <row r="78" spans="1:4" ht="16.5" thickTop="1" thickBot="1">
      <c r="A78" s="666" t="s">
        <v>817</v>
      </c>
      <c r="B78" s="666" t="s">
        <v>377</v>
      </c>
      <c r="C78" s="667" t="s">
        <v>818</v>
      </c>
      <c r="D78" s="648">
        <v>1839.5114982141406</v>
      </c>
    </row>
    <row r="79" spans="1:4" ht="16.5" thickTop="1" thickBot="1">
      <c r="A79" s="666" t="s">
        <v>819</v>
      </c>
      <c r="B79" s="666" t="s">
        <v>377</v>
      </c>
      <c r="C79" s="667" t="s">
        <v>2023</v>
      </c>
      <c r="D79" s="648">
        <v>1865.2897685085222</v>
      </c>
    </row>
    <row r="80" spans="1:4" ht="16.5" thickTop="1" thickBot="1">
      <c r="A80" s="666" t="s">
        <v>820</v>
      </c>
      <c r="B80" s="666" t="s">
        <v>377</v>
      </c>
      <c r="C80" s="667" t="s">
        <v>2024</v>
      </c>
      <c r="D80" s="648">
        <v>1920.7675655652533</v>
      </c>
    </row>
    <row r="81" spans="1:4" ht="16.5" thickTop="1" thickBot="1">
      <c r="A81" s="666" t="s">
        <v>812</v>
      </c>
      <c r="B81" s="666" t="s">
        <v>377</v>
      </c>
      <c r="C81" s="667" t="s">
        <v>2246</v>
      </c>
      <c r="D81" s="648">
        <v>2922.4926691775627</v>
      </c>
    </row>
    <row r="82" spans="1:4" ht="16.5" thickTop="1" thickBot="1">
      <c r="A82" s="666" t="s">
        <v>813</v>
      </c>
      <c r="B82" s="666" t="s">
        <v>377</v>
      </c>
      <c r="C82" s="667" t="s">
        <v>2247</v>
      </c>
      <c r="D82" s="648">
        <v>2922.4926691775627</v>
      </c>
    </row>
    <row r="83" spans="1:4" ht="16.5" thickTop="1" thickBot="1">
      <c r="A83" s="666" t="s">
        <v>814</v>
      </c>
      <c r="B83" s="666" t="s">
        <v>377</v>
      </c>
      <c r="C83" s="667" t="s">
        <v>2248</v>
      </c>
      <c r="D83" s="648">
        <v>2947.9689440022735</v>
      </c>
    </row>
    <row r="84" spans="1:4" ht="16.5" thickTop="1" thickBot="1">
      <c r="A84" s="666" t="s">
        <v>815</v>
      </c>
      <c r="B84" s="666" t="s">
        <v>377</v>
      </c>
      <c r="C84" s="667" t="s">
        <v>2249</v>
      </c>
      <c r="D84" s="648">
        <v>2947.9689440022735</v>
      </c>
    </row>
    <row r="85" spans="1:4" ht="16.5" thickTop="1" thickBot="1">
      <c r="A85" s="666" t="s">
        <v>821</v>
      </c>
      <c r="B85" s="666" t="s">
        <v>377</v>
      </c>
      <c r="C85" s="667" t="s">
        <v>1944</v>
      </c>
      <c r="D85" s="648">
        <v>2947.9689440022735</v>
      </c>
    </row>
    <row r="86" spans="1:4" ht="16.5" thickTop="1" thickBot="1">
      <c r="A86" s="666" t="s">
        <v>816</v>
      </c>
      <c r="B86" s="666" t="s">
        <v>377</v>
      </c>
      <c r="C86" s="667" t="s">
        <v>2250</v>
      </c>
      <c r="D86" s="648">
        <v>2947.9689440022735</v>
      </c>
    </row>
    <row r="87" spans="1:4" ht="16.5" thickTop="1" thickBot="1">
      <c r="A87" s="666" t="s">
        <v>804</v>
      </c>
      <c r="B87" s="666" t="s">
        <v>377</v>
      </c>
      <c r="C87" s="667" t="s">
        <v>2251</v>
      </c>
      <c r="D87" s="648">
        <v>592.54600993255212</v>
      </c>
    </row>
    <row r="88" spans="1:4" ht="16.5" thickTop="1" thickBot="1">
      <c r="A88" s="666" t="s">
        <v>826</v>
      </c>
      <c r="B88" s="666" t="s">
        <v>377</v>
      </c>
      <c r="C88" s="667" t="s">
        <v>1945</v>
      </c>
      <c r="D88" s="648">
        <v>566.1424061826458</v>
      </c>
    </row>
    <row r="89" spans="1:4" ht="16.5" thickTop="1" thickBot="1">
      <c r="A89" s="666" t="s">
        <v>824</v>
      </c>
      <c r="B89" s="666" t="s">
        <v>377</v>
      </c>
      <c r="C89" s="667" t="s">
        <v>825</v>
      </c>
      <c r="D89" s="648">
        <v>492.51356340965327</v>
      </c>
    </row>
    <row r="90" spans="1:4" ht="16.5" thickTop="1" thickBot="1">
      <c r="A90" s="666" t="s">
        <v>915</v>
      </c>
      <c r="B90" s="666" t="s">
        <v>233</v>
      </c>
      <c r="C90" s="667" t="s">
        <v>916</v>
      </c>
      <c r="D90" s="648">
        <v>24185.551425818452</v>
      </c>
    </row>
    <row r="91" spans="1:4" ht="16.5" thickTop="1" thickBot="1">
      <c r="A91" s="666" t="s">
        <v>412</v>
      </c>
      <c r="B91" s="666" t="s">
        <v>377</v>
      </c>
      <c r="C91" s="667" t="s">
        <v>2252</v>
      </c>
      <c r="D91" s="648">
        <v>10477.45187315244</v>
      </c>
    </row>
    <row r="92" spans="1:4" ht="16.5" thickTop="1" thickBot="1">
      <c r="A92" s="666" t="s">
        <v>413</v>
      </c>
      <c r="B92" s="666" t="s">
        <v>144</v>
      </c>
      <c r="C92" s="667" t="s">
        <v>414</v>
      </c>
      <c r="D92" s="648">
        <v>37310.390578662147</v>
      </c>
    </row>
    <row r="93" spans="1:4" ht="16.5" thickTop="1" thickBot="1">
      <c r="A93" s="666" t="s">
        <v>415</v>
      </c>
      <c r="B93" s="666" t="s">
        <v>144</v>
      </c>
      <c r="C93" s="667" t="s">
        <v>416</v>
      </c>
      <c r="D93" s="648">
        <v>1006.9984139113501</v>
      </c>
    </row>
    <row r="94" spans="1:4" ht="16.5" thickTop="1" thickBot="1">
      <c r="A94" s="666" t="s">
        <v>417</v>
      </c>
      <c r="B94" s="666" t="s">
        <v>144</v>
      </c>
      <c r="C94" s="667" t="s">
        <v>418</v>
      </c>
      <c r="D94" s="648">
        <v>1006.9984139113501</v>
      </c>
    </row>
    <row r="95" spans="1:4" ht="16.5" thickTop="1" thickBot="1">
      <c r="A95" s="666" t="s">
        <v>419</v>
      </c>
      <c r="B95" s="666" t="s">
        <v>377</v>
      </c>
      <c r="C95" s="667" t="s">
        <v>420</v>
      </c>
      <c r="D95" s="648">
        <v>3791.0847099885277</v>
      </c>
    </row>
    <row r="96" spans="1:4" ht="16.5" thickTop="1" thickBot="1">
      <c r="A96" s="666" t="s">
        <v>436</v>
      </c>
      <c r="B96" s="666" t="s">
        <v>377</v>
      </c>
      <c r="C96" s="667" t="s">
        <v>437</v>
      </c>
      <c r="D96" s="648">
        <v>2983.2983570323267</v>
      </c>
    </row>
    <row r="97" spans="1:4" ht="16.5" thickTop="1" thickBot="1">
      <c r="A97" s="666" t="s">
        <v>434</v>
      </c>
      <c r="B97" s="666" t="s">
        <v>377</v>
      </c>
      <c r="C97" s="667" t="s">
        <v>435</v>
      </c>
      <c r="D97" s="648">
        <v>3783.7710047596966</v>
      </c>
    </row>
    <row r="98" spans="1:4" ht="16.5" thickTop="1" thickBot="1">
      <c r="A98" s="666" t="s">
        <v>421</v>
      </c>
      <c r="B98" s="666" t="s">
        <v>422</v>
      </c>
      <c r="C98" s="667" t="s">
        <v>423</v>
      </c>
      <c r="D98" s="648">
        <v>2932.8946723593572</v>
      </c>
    </row>
    <row r="99" spans="1:4" ht="16.5" thickTop="1" thickBot="1">
      <c r="A99" s="666" t="s">
        <v>835</v>
      </c>
      <c r="B99" s="666" t="s">
        <v>387</v>
      </c>
      <c r="C99" s="667" t="s">
        <v>2253</v>
      </c>
      <c r="D99" s="648">
        <v>295153.58603965468</v>
      </c>
    </row>
    <row r="100" spans="1:4" ht="16.5" thickTop="1" thickBot="1">
      <c r="A100" s="666" t="s">
        <v>836</v>
      </c>
      <c r="B100" s="666" t="s">
        <v>387</v>
      </c>
      <c r="C100" s="667" t="s">
        <v>2254</v>
      </c>
      <c r="D100" s="648">
        <v>382009.68542755581</v>
      </c>
    </row>
    <row r="101" spans="1:4" ht="16.5" thickTop="1" thickBot="1">
      <c r="A101" s="666" t="s">
        <v>837</v>
      </c>
      <c r="B101" s="666" t="s">
        <v>387</v>
      </c>
      <c r="C101" s="667" t="s">
        <v>2255</v>
      </c>
      <c r="D101" s="648">
        <v>574459.61483902636</v>
      </c>
    </row>
    <row r="102" spans="1:4" ht="16.5" thickTop="1" thickBot="1">
      <c r="A102" s="666" t="s">
        <v>838</v>
      </c>
      <c r="B102" s="666" t="s">
        <v>387</v>
      </c>
      <c r="C102" s="667" t="s">
        <v>2256</v>
      </c>
      <c r="D102" s="648">
        <v>457243.24051055068</v>
      </c>
    </row>
    <row r="103" spans="1:4" ht="16.5" thickTop="1" thickBot="1">
      <c r="A103" s="666" t="s">
        <v>839</v>
      </c>
      <c r="B103" s="666" t="s">
        <v>387</v>
      </c>
      <c r="C103" s="667" t="s">
        <v>2257</v>
      </c>
      <c r="D103" s="648">
        <v>471313.73472414381</v>
      </c>
    </row>
    <row r="104" spans="1:4" ht="16.5" thickTop="1" thickBot="1">
      <c r="A104" s="666" t="s">
        <v>833</v>
      </c>
      <c r="B104" s="666" t="s">
        <v>387</v>
      </c>
      <c r="C104" s="667" t="s">
        <v>2006</v>
      </c>
      <c r="D104" s="648">
        <v>336034.22740524105</v>
      </c>
    </row>
    <row r="105" spans="1:4" ht="16.5" thickTop="1" thickBot="1">
      <c r="A105" s="666" t="s">
        <v>832</v>
      </c>
      <c r="B105" s="666" t="s">
        <v>387</v>
      </c>
      <c r="C105" s="667" t="s">
        <v>2007</v>
      </c>
      <c r="D105" s="648">
        <v>364077.19838855811</v>
      </c>
    </row>
    <row r="106" spans="1:4" ht="16.5" thickTop="1" thickBot="1">
      <c r="A106" s="666" t="s">
        <v>1661</v>
      </c>
      <c r="B106" s="666" t="s">
        <v>387</v>
      </c>
      <c r="C106" s="667" t="s">
        <v>2005</v>
      </c>
      <c r="D106" s="648">
        <v>392360.88156915683</v>
      </c>
    </row>
    <row r="107" spans="1:4" ht="16.5" thickTop="1" thickBot="1">
      <c r="A107" s="666" t="s">
        <v>829</v>
      </c>
      <c r="B107" s="666" t="s">
        <v>387</v>
      </c>
      <c r="C107" s="667" t="s">
        <v>2005</v>
      </c>
      <c r="D107" s="648">
        <v>392360.88156915683</v>
      </c>
    </row>
    <row r="108" spans="1:4" ht="16.5" thickTop="1" thickBot="1">
      <c r="A108" s="666" t="s">
        <v>831</v>
      </c>
      <c r="B108" s="666" t="s">
        <v>387</v>
      </c>
      <c r="C108" s="667" t="s">
        <v>2008</v>
      </c>
      <c r="D108" s="648">
        <v>406442.54511013569</v>
      </c>
    </row>
    <row r="109" spans="1:4" ht="16.5" thickTop="1" thickBot="1">
      <c r="A109" s="666" t="s">
        <v>830</v>
      </c>
      <c r="B109" s="666" t="s">
        <v>387</v>
      </c>
      <c r="C109" s="667" t="s">
        <v>2009</v>
      </c>
      <c r="D109" s="648">
        <v>420524.20865111466</v>
      </c>
    </row>
    <row r="110" spans="1:4" ht="16.5" thickTop="1" thickBot="1">
      <c r="A110" s="666" t="s">
        <v>834</v>
      </c>
      <c r="B110" s="666" t="s">
        <v>387</v>
      </c>
      <c r="C110" s="667" t="s">
        <v>2010</v>
      </c>
      <c r="D110" s="648">
        <v>390672.68853396067</v>
      </c>
    </row>
    <row r="111" spans="1:4" ht="16.5" thickTop="1" thickBot="1">
      <c r="A111" s="666" t="s">
        <v>424</v>
      </c>
      <c r="B111" s="666" t="s">
        <v>144</v>
      </c>
      <c r="C111" s="667" t="s">
        <v>425</v>
      </c>
      <c r="D111" s="648">
        <v>1917.2546221194264</v>
      </c>
    </row>
    <row r="112" spans="1:4" ht="16.5" thickTop="1" thickBot="1">
      <c r="A112" s="666" t="s">
        <v>426</v>
      </c>
      <c r="B112" s="666" t="s">
        <v>233</v>
      </c>
      <c r="C112" s="667" t="s">
        <v>427</v>
      </c>
      <c r="D112" s="648">
        <v>3835.6085874854807</v>
      </c>
    </row>
    <row r="113" spans="1:4" ht="16.5" thickTop="1" thickBot="1">
      <c r="A113" s="666" t="s">
        <v>428</v>
      </c>
      <c r="B113" s="666" t="s">
        <v>92</v>
      </c>
      <c r="C113" s="667" t="s">
        <v>427</v>
      </c>
      <c r="D113" s="648">
        <v>5102.0520076010653</v>
      </c>
    </row>
    <row r="114" spans="1:4" ht="16.5" thickTop="1" thickBot="1">
      <c r="A114" s="666" t="s">
        <v>429</v>
      </c>
      <c r="B114" s="666" t="s">
        <v>144</v>
      </c>
      <c r="C114" s="667" t="s">
        <v>2258</v>
      </c>
      <c r="D114" s="648">
        <v>57624.907341608217</v>
      </c>
    </row>
    <row r="115" spans="1:4" ht="16.5" thickTop="1" thickBot="1">
      <c r="A115" s="666" t="s">
        <v>430</v>
      </c>
      <c r="B115" s="666" t="s">
        <v>92</v>
      </c>
      <c r="C115" s="667" t="s">
        <v>431</v>
      </c>
      <c r="D115" s="648">
        <v>32098.074443424284</v>
      </c>
    </row>
    <row r="116" spans="1:4" ht="16.5" thickTop="1" thickBot="1">
      <c r="A116" s="666" t="s">
        <v>438</v>
      </c>
      <c r="B116" s="666" t="s">
        <v>92</v>
      </c>
      <c r="C116" s="667" t="s">
        <v>1913</v>
      </c>
      <c r="D116" s="648">
        <v>285191.62504026468</v>
      </c>
    </row>
    <row r="117" spans="1:4" ht="16.5" thickTop="1" thickBot="1">
      <c r="A117" s="666" t="s">
        <v>440</v>
      </c>
      <c r="B117" s="666" t="s">
        <v>92</v>
      </c>
      <c r="C117" s="667" t="s">
        <v>441</v>
      </c>
      <c r="D117" s="648">
        <v>35709.245212636597</v>
      </c>
    </row>
    <row r="118" spans="1:4" ht="16.5" thickTop="1" thickBot="1">
      <c r="A118" s="666" t="s">
        <v>439</v>
      </c>
      <c r="B118" s="666" t="s">
        <v>92</v>
      </c>
      <c r="C118" s="667" t="s">
        <v>2259</v>
      </c>
      <c r="D118" s="648">
        <v>35709.245212636597</v>
      </c>
    </row>
    <row r="119" spans="1:4" ht="16.5" thickTop="1" thickBot="1">
      <c r="A119" s="666" t="s">
        <v>443</v>
      </c>
      <c r="B119" s="666" t="s">
        <v>387</v>
      </c>
      <c r="C119" s="667" t="s">
        <v>2260</v>
      </c>
      <c r="D119" s="648">
        <v>3548.5751516302917</v>
      </c>
    </row>
    <row r="120" spans="1:4" ht="16.5" thickTop="1" thickBot="1">
      <c r="A120" s="666" t="s">
        <v>442</v>
      </c>
      <c r="B120" s="666" t="s">
        <v>387</v>
      </c>
      <c r="C120" s="667" t="s">
        <v>2261</v>
      </c>
      <c r="D120" s="648">
        <v>3378.4964884635415</v>
      </c>
    </row>
    <row r="121" spans="1:4" ht="16.5" thickTop="1" thickBot="1">
      <c r="A121" s="666" t="s">
        <v>840</v>
      </c>
      <c r="B121" s="666" t="s">
        <v>606</v>
      </c>
      <c r="C121" s="667" t="s">
        <v>2262</v>
      </c>
      <c r="D121" s="648">
        <v>18688.835192677892</v>
      </c>
    </row>
    <row r="122" spans="1:4" ht="16.5" thickTop="1" thickBot="1">
      <c r="A122" s="666" t="s">
        <v>841</v>
      </c>
      <c r="B122" s="666" t="s">
        <v>606</v>
      </c>
      <c r="C122" s="667" t="s">
        <v>1946</v>
      </c>
      <c r="D122" s="648">
        <v>38477.0136319839</v>
      </c>
    </row>
    <row r="123" spans="1:4" ht="16.5" thickTop="1" thickBot="1">
      <c r="A123" s="666" t="s">
        <v>444</v>
      </c>
      <c r="B123" s="666" t="s">
        <v>387</v>
      </c>
      <c r="C123" s="667" t="s">
        <v>1914</v>
      </c>
      <c r="D123" s="648">
        <v>2393.1774595839202</v>
      </c>
    </row>
    <row r="124" spans="1:4" ht="16.5" thickTop="1" thickBot="1">
      <c r="A124" s="666" t="s">
        <v>445</v>
      </c>
      <c r="B124" s="666" t="s">
        <v>144</v>
      </c>
      <c r="C124" s="667" t="s">
        <v>446</v>
      </c>
      <c r="D124" s="648">
        <v>11984.85218539075</v>
      </c>
    </row>
    <row r="125" spans="1:4" ht="16.5" thickTop="1" thickBot="1">
      <c r="A125" s="666" t="s">
        <v>865</v>
      </c>
      <c r="B125" s="666" t="s">
        <v>422</v>
      </c>
      <c r="C125" s="667" t="s">
        <v>1947</v>
      </c>
      <c r="D125" s="648">
        <v>1621.5312887764644</v>
      </c>
    </row>
    <row r="126" spans="1:4" ht="16.5" thickTop="1" thickBot="1">
      <c r="A126" s="666" t="s">
        <v>866</v>
      </c>
      <c r="B126" s="666" t="s">
        <v>422</v>
      </c>
      <c r="C126" s="667" t="s">
        <v>1948</v>
      </c>
      <c r="D126" s="648">
        <v>2162.4081661174955</v>
      </c>
    </row>
    <row r="127" spans="1:4" ht="16.5" thickTop="1" thickBot="1">
      <c r="A127" s="666" t="s">
        <v>864</v>
      </c>
      <c r="B127" s="666" t="s">
        <v>422</v>
      </c>
      <c r="C127" s="667" t="s">
        <v>2263</v>
      </c>
      <c r="D127" s="648">
        <v>2162.4081661174955</v>
      </c>
    </row>
    <row r="128" spans="1:4" ht="16.5" thickTop="1" thickBot="1">
      <c r="A128" s="666" t="s">
        <v>846</v>
      </c>
      <c r="B128" s="666" t="s">
        <v>422</v>
      </c>
      <c r="C128" s="667" t="s">
        <v>847</v>
      </c>
      <c r="D128" s="648">
        <v>1622.1908947244413</v>
      </c>
    </row>
    <row r="129" spans="1:4" ht="16.5" thickTop="1" thickBot="1">
      <c r="A129" s="666" t="s">
        <v>848</v>
      </c>
      <c r="B129" s="666" t="s">
        <v>422</v>
      </c>
      <c r="C129" s="667" t="s">
        <v>849</v>
      </c>
      <c r="D129" s="648">
        <v>1321.3006481223272</v>
      </c>
    </row>
    <row r="130" spans="1:4" ht="16.5" thickTop="1" thickBot="1">
      <c r="A130" s="666" t="s">
        <v>850</v>
      </c>
      <c r="B130" s="666" t="s">
        <v>422</v>
      </c>
      <c r="C130" s="667" t="s">
        <v>851</v>
      </c>
      <c r="D130" s="648">
        <v>1478.2868637408214</v>
      </c>
    </row>
    <row r="131" spans="1:4" ht="16.5" thickTop="1" thickBot="1">
      <c r="A131" s="666" t="s">
        <v>852</v>
      </c>
      <c r="B131" s="666" t="s">
        <v>422</v>
      </c>
      <c r="C131" s="667" t="s">
        <v>853</v>
      </c>
      <c r="D131" s="648">
        <v>1906.0743013012182</v>
      </c>
    </row>
    <row r="132" spans="1:4" ht="16.5" thickTop="1" thickBot="1">
      <c r="A132" s="666" t="s">
        <v>854</v>
      </c>
      <c r="B132" s="666" t="s">
        <v>422</v>
      </c>
      <c r="C132" s="667" t="s">
        <v>855</v>
      </c>
      <c r="D132" s="648">
        <v>2162.4851201447591</v>
      </c>
    </row>
    <row r="133" spans="1:4" ht="16.5" thickTop="1" thickBot="1">
      <c r="A133" s="666" t="s">
        <v>858</v>
      </c>
      <c r="B133" s="666" t="s">
        <v>422</v>
      </c>
      <c r="C133" s="667" t="s">
        <v>859</v>
      </c>
      <c r="D133" s="648">
        <v>1274.2047834367786</v>
      </c>
    </row>
    <row r="134" spans="1:4" ht="16.5" thickTop="1" thickBot="1">
      <c r="A134" s="666" t="s">
        <v>856</v>
      </c>
      <c r="B134" s="666" t="s">
        <v>422</v>
      </c>
      <c r="C134" s="667" t="s">
        <v>857</v>
      </c>
      <c r="D134" s="648">
        <v>1644.4306086037279</v>
      </c>
    </row>
    <row r="135" spans="1:4" ht="16.5" thickTop="1" thickBot="1">
      <c r="A135" s="666" t="s">
        <v>860</v>
      </c>
      <c r="B135" s="666" t="s">
        <v>422</v>
      </c>
      <c r="C135" s="667" t="s">
        <v>861</v>
      </c>
      <c r="D135" s="648">
        <v>1369.7047312713626</v>
      </c>
    </row>
    <row r="136" spans="1:4" ht="16.5" thickTop="1" thickBot="1">
      <c r="A136" s="666" t="s">
        <v>862</v>
      </c>
      <c r="B136" s="666" t="s">
        <v>422</v>
      </c>
      <c r="C136" s="667" t="s">
        <v>863</v>
      </c>
      <c r="D136" s="648">
        <v>1707.2250948511255</v>
      </c>
    </row>
    <row r="137" spans="1:4" ht="16.5" thickTop="1" thickBot="1">
      <c r="A137" s="666" t="s">
        <v>845</v>
      </c>
      <c r="B137" s="666" t="s">
        <v>377</v>
      </c>
      <c r="C137" s="667" t="s">
        <v>2264</v>
      </c>
      <c r="D137" s="648">
        <v>5769.5912513507055</v>
      </c>
    </row>
    <row r="138" spans="1:4" ht="31.5" thickTop="1" thickBot="1">
      <c r="A138" s="666" t="s">
        <v>842</v>
      </c>
      <c r="B138" s="666" t="s">
        <v>843</v>
      </c>
      <c r="C138" s="667" t="s">
        <v>844</v>
      </c>
      <c r="D138" s="648">
        <v>2.3639297709990084E-2</v>
      </c>
    </row>
    <row r="139" spans="1:4" ht="16.5" thickTop="1" thickBot="1">
      <c r="A139" s="666" t="s">
        <v>447</v>
      </c>
      <c r="B139" s="666" t="s">
        <v>377</v>
      </c>
      <c r="C139" s="667" t="s">
        <v>448</v>
      </c>
      <c r="D139" s="648">
        <v>5496.7162331405571</v>
      </c>
    </row>
    <row r="140" spans="1:4" ht="16.5" thickTop="1" thickBot="1">
      <c r="A140" s="666" t="s">
        <v>449</v>
      </c>
      <c r="B140" s="666" t="s">
        <v>450</v>
      </c>
      <c r="C140" s="667" t="s">
        <v>2265</v>
      </c>
      <c r="D140" s="648">
        <v>659.6059479768669</v>
      </c>
    </row>
    <row r="141" spans="1:4" ht="16.5" thickTop="1" thickBot="1">
      <c r="A141" s="666" t="s">
        <v>451</v>
      </c>
      <c r="B141" s="666" t="s">
        <v>144</v>
      </c>
      <c r="C141" s="667" t="s">
        <v>2266</v>
      </c>
      <c r="D141" s="648">
        <v>4015.3837014804303</v>
      </c>
    </row>
    <row r="142" spans="1:4" ht="16.5" thickTop="1" thickBot="1">
      <c r="A142" s="666" t="s">
        <v>452</v>
      </c>
      <c r="B142" s="666" t="s">
        <v>92</v>
      </c>
      <c r="C142" s="667" t="s">
        <v>2267</v>
      </c>
      <c r="D142" s="648">
        <v>2354.7932342774147</v>
      </c>
    </row>
    <row r="143" spans="1:4" ht="16.5" thickTop="1" thickBot="1">
      <c r="A143" s="666" t="s">
        <v>453</v>
      </c>
      <c r="B143" s="666" t="s">
        <v>454</v>
      </c>
      <c r="C143" s="667" t="s">
        <v>455</v>
      </c>
      <c r="D143" s="648">
        <v>18353.469541861519</v>
      </c>
    </row>
    <row r="144" spans="1:4" ht="16.5" thickTop="1" thickBot="1">
      <c r="A144" s="666" t="s">
        <v>456</v>
      </c>
      <c r="B144" s="666" t="s">
        <v>422</v>
      </c>
      <c r="C144" s="667" t="s">
        <v>457</v>
      </c>
      <c r="D144" s="648">
        <v>19546.808250320406</v>
      </c>
    </row>
    <row r="145" spans="1:4" ht="16.5" thickTop="1" thickBot="1">
      <c r="A145" s="666" t="s">
        <v>873</v>
      </c>
      <c r="B145" s="666" t="s">
        <v>233</v>
      </c>
      <c r="C145" s="667" t="s">
        <v>875</v>
      </c>
      <c r="D145" s="648">
        <v>11896.21996610116</v>
      </c>
    </row>
    <row r="146" spans="1:4" ht="31.5" thickTop="1" thickBot="1">
      <c r="A146" s="666" t="s">
        <v>867</v>
      </c>
      <c r="B146" s="666" t="s">
        <v>233</v>
      </c>
      <c r="C146" s="667" t="s">
        <v>2268</v>
      </c>
      <c r="D146" s="648">
        <v>5176.5555498294634</v>
      </c>
    </row>
    <row r="147" spans="1:4" ht="16.5" thickTop="1" thickBot="1">
      <c r="A147" s="666" t="s">
        <v>868</v>
      </c>
      <c r="B147" s="666" t="s">
        <v>233</v>
      </c>
      <c r="C147" s="667" t="s">
        <v>2269</v>
      </c>
      <c r="D147" s="648">
        <v>17096.500292629775</v>
      </c>
    </row>
    <row r="148" spans="1:4" ht="16.5" thickTop="1" thickBot="1">
      <c r="A148" s="666" t="s">
        <v>1691</v>
      </c>
      <c r="B148" s="666" t="s">
        <v>233</v>
      </c>
      <c r="C148" s="667" t="s">
        <v>1949</v>
      </c>
      <c r="D148" s="648">
        <v>981.71351923890347</v>
      </c>
    </row>
    <row r="149" spans="1:4" ht="16.5" thickTop="1" thickBot="1">
      <c r="A149" s="666" t="s">
        <v>869</v>
      </c>
      <c r="B149" s="666" t="s">
        <v>144</v>
      </c>
      <c r="C149" s="667" t="s">
        <v>2270</v>
      </c>
      <c r="D149" s="648">
        <v>20567.24981724106</v>
      </c>
    </row>
    <row r="150" spans="1:4" ht="16.5" thickTop="1" thickBot="1">
      <c r="A150" s="666" t="s">
        <v>870</v>
      </c>
      <c r="B150" s="666" t="s">
        <v>233</v>
      </c>
      <c r="C150" s="667" t="s">
        <v>871</v>
      </c>
      <c r="D150" s="648">
        <v>6307.2978574572753</v>
      </c>
    </row>
    <row r="151" spans="1:4" ht="16.5" thickTop="1" thickBot="1">
      <c r="A151" s="666" t="s">
        <v>872</v>
      </c>
      <c r="B151" s="666" t="s">
        <v>450</v>
      </c>
      <c r="C151" s="667" t="s">
        <v>2271</v>
      </c>
      <c r="D151" s="648">
        <v>133202.76980067044</v>
      </c>
    </row>
    <row r="152" spans="1:4" ht="16.5" thickTop="1" thickBot="1">
      <c r="A152" s="666" t="s">
        <v>458</v>
      </c>
      <c r="B152" s="666" t="s">
        <v>92</v>
      </c>
      <c r="C152" s="667" t="s">
        <v>459</v>
      </c>
      <c r="D152" s="648">
        <v>1255.4499876493032</v>
      </c>
    </row>
    <row r="153" spans="1:4" ht="16.5" thickTop="1" thickBot="1">
      <c r="A153" s="666" t="s">
        <v>460</v>
      </c>
      <c r="B153" s="666" t="s">
        <v>377</v>
      </c>
      <c r="C153" s="667" t="s">
        <v>461</v>
      </c>
      <c r="D153" s="648">
        <v>24941.563960579024</v>
      </c>
    </row>
    <row r="154" spans="1:4" ht="16.5" thickTop="1" thickBot="1">
      <c r="A154" s="666" t="s">
        <v>462</v>
      </c>
      <c r="B154" s="666" t="s">
        <v>377</v>
      </c>
      <c r="C154" s="667" t="s">
        <v>463</v>
      </c>
      <c r="D154" s="648">
        <v>4469.9296407899019</v>
      </c>
    </row>
    <row r="155" spans="1:4" ht="16.5" thickTop="1" thickBot="1">
      <c r="A155" s="666" t="s">
        <v>909</v>
      </c>
      <c r="B155" s="666" t="s">
        <v>144</v>
      </c>
      <c r="C155" s="667" t="s">
        <v>2272</v>
      </c>
      <c r="D155" s="648">
        <v>68197.428501600894</v>
      </c>
    </row>
    <row r="156" spans="1:4" ht="16.5" thickTop="1" thickBot="1">
      <c r="A156" s="666" t="s">
        <v>910</v>
      </c>
      <c r="B156" s="666" t="s">
        <v>144</v>
      </c>
      <c r="C156" s="667" t="s">
        <v>2273</v>
      </c>
      <c r="D156" s="648">
        <v>16751.737424956835</v>
      </c>
    </row>
    <row r="157" spans="1:4" ht="16.5" thickTop="1" thickBot="1">
      <c r="A157" s="666" t="s">
        <v>911</v>
      </c>
      <c r="B157" s="666" t="s">
        <v>144</v>
      </c>
      <c r="C157" s="667" t="s">
        <v>2274</v>
      </c>
      <c r="D157" s="648">
        <v>32619.119168596146</v>
      </c>
    </row>
    <row r="158" spans="1:4" ht="16.5" thickTop="1" thickBot="1">
      <c r="A158" s="666" t="s">
        <v>912</v>
      </c>
      <c r="B158" s="666" t="s">
        <v>144</v>
      </c>
      <c r="C158" s="667" t="s">
        <v>2275</v>
      </c>
      <c r="D158" s="648">
        <v>68197.428501600894</v>
      </c>
    </row>
    <row r="159" spans="1:4" ht="16.5" thickTop="1" thickBot="1">
      <c r="A159" s="666" t="s">
        <v>466</v>
      </c>
      <c r="B159" s="666" t="s">
        <v>233</v>
      </c>
      <c r="C159" s="667" t="s">
        <v>467</v>
      </c>
      <c r="D159" s="648">
        <v>8348.939206841007</v>
      </c>
    </row>
    <row r="160" spans="1:4" ht="16.5" thickTop="1" thickBot="1">
      <c r="A160" s="666" t="s">
        <v>902</v>
      </c>
      <c r="B160" s="666" t="s">
        <v>233</v>
      </c>
      <c r="C160" s="667" t="s">
        <v>467</v>
      </c>
      <c r="D160" s="648">
        <v>8348.939206841007</v>
      </c>
    </row>
    <row r="161" spans="1:4" ht="16.5" thickTop="1" thickBot="1">
      <c r="A161" s="666" t="s">
        <v>468</v>
      </c>
      <c r="B161" s="666" t="s">
        <v>233</v>
      </c>
      <c r="C161" s="667" t="s">
        <v>469</v>
      </c>
      <c r="D161" s="648">
        <v>10204.104015202131</v>
      </c>
    </row>
    <row r="162" spans="1:4" ht="16.5" thickTop="1" thickBot="1">
      <c r="A162" s="666" t="s">
        <v>903</v>
      </c>
      <c r="B162" s="666" t="s">
        <v>233</v>
      </c>
      <c r="C162" s="667" t="s">
        <v>469</v>
      </c>
      <c r="D162" s="648">
        <v>10204.104015202131</v>
      </c>
    </row>
    <row r="163" spans="1:4" ht="16.5" thickTop="1" thickBot="1">
      <c r="A163" s="666" t="s">
        <v>894</v>
      </c>
      <c r="B163" s="666" t="s">
        <v>233</v>
      </c>
      <c r="C163" s="667" t="s">
        <v>895</v>
      </c>
      <c r="D163" s="648">
        <v>6229.9781786415078</v>
      </c>
    </row>
    <row r="164" spans="1:4" ht="16.5" thickTop="1" thickBot="1">
      <c r="A164" s="666" t="s">
        <v>900</v>
      </c>
      <c r="B164" s="666" t="s">
        <v>233</v>
      </c>
      <c r="C164" s="667" t="s">
        <v>895</v>
      </c>
      <c r="D164" s="648">
        <v>6229.9781786415078</v>
      </c>
    </row>
    <row r="165" spans="1:4" ht="16.5" thickTop="1" thickBot="1">
      <c r="A165" s="666" t="s">
        <v>907</v>
      </c>
      <c r="B165" s="666" t="s">
        <v>874</v>
      </c>
      <c r="C165" s="667" t="s">
        <v>908</v>
      </c>
      <c r="D165" s="648">
        <v>15679.932726656752</v>
      </c>
    </row>
    <row r="166" spans="1:4" ht="16.5" thickTop="1" thickBot="1">
      <c r="A166" s="666" t="s">
        <v>905</v>
      </c>
      <c r="B166" s="666" t="s">
        <v>233</v>
      </c>
      <c r="C166" s="667" t="s">
        <v>906</v>
      </c>
      <c r="D166" s="648">
        <v>9404.7825340112959</v>
      </c>
    </row>
    <row r="167" spans="1:4" ht="16.5" thickTop="1" thickBot="1">
      <c r="A167" s="666" t="s">
        <v>470</v>
      </c>
      <c r="B167" s="666" t="s">
        <v>233</v>
      </c>
      <c r="C167" s="667" t="s">
        <v>471</v>
      </c>
      <c r="D167" s="648">
        <v>10391.179255480836</v>
      </c>
    </row>
    <row r="168" spans="1:4" ht="16.5" thickTop="1" thickBot="1">
      <c r="A168" s="666" t="s">
        <v>904</v>
      </c>
      <c r="B168" s="666" t="s">
        <v>233</v>
      </c>
      <c r="C168" s="667" t="s">
        <v>471</v>
      </c>
      <c r="D168" s="648">
        <v>10391.179255480836</v>
      </c>
    </row>
    <row r="169" spans="1:4" ht="16.5" thickTop="1" thickBot="1">
      <c r="A169" s="666" t="s">
        <v>464</v>
      </c>
      <c r="B169" s="666" t="s">
        <v>233</v>
      </c>
      <c r="C169" s="667" t="s">
        <v>465</v>
      </c>
      <c r="D169" s="648">
        <v>9404.7825340112959</v>
      </c>
    </row>
    <row r="170" spans="1:4" ht="16.5" thickTop="1" thickBot="1">
      <c r="A170" s="666" t="s">
        <v>901</v>
      </c>
      <c r="B170" s="666" t="s">
        <v>233</v>
      </c>
      <c r="C170" s="667" t="s">
        <v>465</v>
      </c>
      <c r="D170" s="648">
        <v>9404.7825340112959</v>
      </c>
    </row>
    <row r="171" spans="1:4" ht="16.5" thickTop="1" thickBot="1">
      <c r="A171" s="666" t="s">
        <v>877</v>
      </c>
      <c r="B171" s="666" t="s">
        <v>233</v>
      </c>
      <c r="C171" s="667" t="s">
        <v>878</v>
      </c>
      <c r="D171" s="648">
        <v>11340.209716069057</v>
      </c>
    </row>
    <row r="172" spans="1:4" ht="16.5" thickTop="1" thickBot="1">
      <c r="A172" s="666" t="s">
        <v>890</v>
      </c>
      <c r="B172" s="666" t="s">
        <v>874</v>
      </c>
      <c r="C172" s="667" t="s">
        <v>891</v>
      </c>
      <c r="D172" s="648">
        <v>24829.766568342526</v>
      </c>
    </row>
    <row r="173" spans="1:4" ht="16.5" thickTop="1" thickBot="1">
      <c r="A173" s="666" t="s">
        <v>892</v>
      </c>
      <c r="B173" s="666" t="s">
        <v>874</v>
      </c>
      <c r="C173" s="667" t="s">
        <v>893</v>
      </c>
      <c r="D173" s="648">
        <v>7806.436394306219</v>
      </c>
    </row>
    <row r="174" spans="1:4" ht="16.5" thickTop="1" thickBot="1">
      <c r="A174" s="666" t="s">
        <v>879</v>
      </c>
      <c r="B174" s="666" t="s">
        <v>233</v>
      </c>
      <c r="C174" s="667" t="s">
        <v>880</v>
      </c>
      <c r="D174" s="648">
        <v>7023.7040027070043</v>
      </c>
    </row>
    <row r="175" spans="1:4" ht="16.5" thickTop="1" thickBot="1">
      <c r="A175" s="666" t="s">
        <v>881</v>
      </c>
      <c r="B175" s="666" t="s">
        <v>233</v>
      </c>
      <c r="C175" s="667" t="s">
        <v>882</v>
      </c>
      <c r="D175" s="648">
        <v>7023.7040027070043</v>
      </c>
    </row>
    <row r="176" spans="1:4" ht="31.5" thickTop="1" thickBot="1">
      <c r="A176" s="666" t="s">
        <v>887</v>
      </c>
      <c r="B176" s="666" t="s">
        <v>233</v>
      </c>
      <c r="C176" s="667" t="s">
        <v>1952</v>
      </c>
      <c r="D176" s="648">
        <v>5375.4696664699431</v>
      </c>
    </row>
    <row r="177" spans="1:4" ht="31.5" thickTop="1" thickBot="1">
      <c r="A177" s="666" t="s">
        <v>883</v>
      </c>
      <c r="B177" s="666" t="s">
        <v>233</v>
      </c>
      <c r="C177" s="667" t="s">
        <v>1951</v>
      </c>
      <c r="D177" s="648">
        <v>6003.4145289439202</v>
      </c>
    </row>
    <row r="178" spans="1:4" ht="16.5" thickTop="1" thickBot="1">
      <c r="A178" s="666" t="s">
        <v>884</v>
      </c>
      <c r="B178" s="666" t="s">
        <v>233</v>
      </c>
      <c r="C178" s="667" t="s">
        <v>2276</v>
      </c>
      <c r="D178" s="648">
        <v>7023.8249304641331</v>
      </c>
    </row>
    <row r="179" spans="1:4" ht="31.5" thickTop="1" thickBot="1">
      <c r="A179" s="666" t="s">
        <v>889</v>
      </c>
      <c r="B179" s="666" t="s">
        <v>233</v>
      </c>
      <c r="C179" s="667" t="s">
        <v>1953</v>
      </c>
      <c r="D179" s="648">
        <v>6717.7018100080695</v>
      </c>
    </row>
    <row r="180" spans="1:4" ht="31.5" thickTop="1" thickBot="1">
      <c r="A180" s="666" t="s">
        <v>876</v>
      </c>
      <c r="B180" s="666" t="s">
        <v>233</v>
      </c>
      <c r="C180" s="667" t="s">
        <v>1950</v>
      </c>
      <c r="D180" s="648">
        <v>7806.1395716296292</v>
      </c>
    </row>
    <row r="181" spans="1:4" ht="16.5" thickTop="1" thickBot="1">
      <c r="A181" s="666" t="s">
        <v>885</v>
      </c>
      <c r="B181" s="666" t="s">
        <v>233</v>
      </c>
      <c r="C181" s="667" t="s">
        <v>886</v>
      </c>
      <c r="D181" s="648">
        <v>4472.7989266636005</v>
      </c>
    </row>
    <row r="182" spans="1:4" ht="16.5" thickTop="1" thickBot="1">
      <c r="A182" s="666" t="s">
        <v>888</v>
      </c>
      <c r="B182" s="666" t="s">
        <v>233</v>
      </c>
      <c r="C182" s="667" t="s">
        <v>886</v>
      </c>
      <c r="D182" s="648">
        <v>4472.7989266636005</v>
      </c>
    </row>
    <row r="183" spans="1:4" ht="16.5" thickTop="1" thickBot="1">
      <c r="A183" s="666" t="s">
        <v>472</v>
      </c>
      <c r="B183" s="666" t="s">
        <v>377</v>
      </c>
      <c r="C183" s="667" t="s">
        <v>473</v>
      </c>
      <c r="D183" s="648">
        <v>7849.3107809247158</v>
      </c>
    </row>
    <row r="184" spans="1:4" ht="16.5" thickTop="1" thickBot="1">
      <c r="A184" s="666" t="s">
        <v>476</v>
      </c>
      <c r="B184" s="666" t="s">
        <v>92</v>
      </c>
      <c r="C184" s="667" t="s">
        <v>477</v>
      </c>
      <c r="D184" s="648">
        <v>30781.61090558712</v>
      </c>
    </row>
    <row r="185" spans="1:4" ht="16.5" thickTop="1" thickBot="1">
      <c r="A185" s="666" t="s">
        <v>474</v>
      </c>
      <c r="B185" s="666" t="s">
        <v>387</v>
      </c>
      <c r="C185" s="667" t="s">
        <v>475</v>
      </c>
      <c r="D185" s="648">
        <v>76954.027263967801</v>
      </c>
    </row>
    <row r="186" spans="1:4" ht="16.5" thickTop="1" thickBot="1">
      <c r="A186" s="666" t="s">
        <v>478</v>
      </c>
      <c r="B186" s="666" t="s">
        <v>144</v>
      </c>
      <c r="C186" s="667" t="s">
        <v>1915</v>
      </c>
      <c r="D186" s="648">
        <v>1649.0148699421673</v>
      </c>
    </row>
    <row r="187" spans="1:4" ht="16.5" thickTop="1" thickBot="1">
      <c r="A187" s="666" t="s">
        <v>1455</v>
      </c>
      <c r="B187" s="666" t="s">
        <v>377</v>
      </c>
      <c r="C187" s="667" t="s">
        <v>1454</v>
      </c>
      <c r="D187" s="648">
        <v>13833.036072321527</v>
      </c>
    </row>
    <row r="188" spans="1:4" ht="16.5" thickTop="1" thickBot="1">
      <c r="A188" s="666" t="s">
        <v>1709</v>
      </c>
      <c r="B188" s="666" t="s">
        <v>377</v>
      </c>
      <c r="C188" s="667" t="s">
        <v>1708</v>
      </c>
      <c r="D188" s="648">
        <v>13833.036072321527</v>
      </c>
    </row>
    <row r="189" spans="1:4" ht="16.5" thickTop="1" thickBot="1">
      <c r="A189" s="666" t="s">
        <v>479</v>
      </c>
      <c r="B189" s="666" t="s">
        <v>377</v>
      </c>
      <c r="C189" s="667" t="s">
        <v>480</v>
      </c>
      <c r="D189" s="648">
        <v>13127.188999033364</v>
      </c>
    </row>
    <row r="190" spans="1:4" ht="16.5" thickTop="1" thickBot="1">
      <c r="A190" s="666" t="s">
        <v>1666</v>
      </c>
      <c r="B190" s="666" t="s">
        <v>144</v>
      </c>
      <c r="C190" s="667" t="s">
        <v>1665</v>
      </c>
      <c r="D190" s="648">
        <v>885747.33936547185</v>
      </c>
    </row>
    <row r="191" spans="1:4" ht="16.5" thickTop="1" thickBot="1">
      <c r="A191" s="666" t="s">
        <v>488</v>
      </c>
      <c r="B191" s="666" t="s">
        <v>92</v>
      </c>
      <c r="C191" s="667" t="s">
        <v>489</v>
      </c>
      <c r="D191" s="648">
        <v>877025.275369365</v>
      </c>
    </row>
    <row r="192" spans="1:4" ht="16.5" thickTop="1" thickBot="1">
      <c r="A192" s="666" t="s">
        <v>490</v>
      </c>
      <c r="B192" s="666" t="s">
        <v>92</v>
      </c>
      <c r="C192" s="667" t="s">
        <v>491</v>
      </c>
      <c r="D192" s="648">
        <v>438672.16198050947</v>
      </c>
    </row>
    <row r="193" spans="1:4" ht="16.5" thickTop="1" thickBot="1">
      <c r="A193" s="666" t="s">
        <v>481</v>
      </c>
      <c r="B193" s="666" t="s">
        <v>233</v>
      </c>
      <c r="C193" s="667" t="s">
        <v>482</v>
      </c>
      <c r="D193" s="648">
        <v>1842.7274657361943</v>
      </c>
    </row>
    <row r="194" spans="1:4" ht="16.5" thickTop="1" thickBot="1">
      <c r="A194" s="666" t="s">
        <v>492</v>
      </c>
      <c r="B194" s="666" t="s">
        <v>92</v>
      </c>
      <c r="C194" s="667" t="s">
        <v>493</v>
      </c>
      <c r="D194" s="648">
        <v>834.77394122879616</v>
      </c>
    </row>
    <row r="195" spans="1:4" ht="16.5" thickTop="1" thickBot="1">
      <c r="A195" s="666" t="s">
        <v>483</v>
      </c>
      <c r="B195" s="666" t="s">
        <v>422</v>
      </c>
      <c r="C195" s="667" t="s">
        <v>2277</v>
      </c>
      <c r="D195" s="648">
        <v>854.54509348578472</v>
      </c>
    </row>
    <row r="196" spans="1:4" ht="16.5" thickTop="1" thickBot="1">
      <c r="A196" s="666" t="s">
        <v>484</v>
      </c>
      <c r="B196" s="666" t="s">
        <v>92</v>
      </c>
      <c r="C196" s="667" t="s">
        <v>485</v>
      </c>
      <c r="D196" s="648">
        <v>36673.297313569761</v>
      </c>
    </row>
    <row r="197" spans="1:4" ht="16.5" thickTop="1" thickBot="1">
      <c r="A197" s="666" t="s">
        <v>486</v>
      </c>
      <c r="B197" s="666" t="s">
        <v>144</v>
      </c>
      <c r="C197" s="667" t="s">
        <v>487</v>
      </c>
      <c r="D197" s="648">
        <v>989.40892196530024</v>
      </c>
    </row>
    <row r="198" spans="1:4" ht="16.5" thickTop="1" thickBot="1">
      <c r="A198" s="666" t="s">
        <v>494</v>
      </c>
      <c r="B198" s="666" t="s">
        <v>92</v>
      </c>
      <c r="C198" s="667" t="s">
        <v>495</v>
      </c>
      <c r="D198" s="648">
        <v>20591.798352591159</v>
      </c>
    </row>
    <row r="199" spans="1:4" ht="16.5" thickTop="1" thickBot="1">
      <c r="A199" s="666" t="s">
        <v>925</v>
      </c>
      <c r="B199" s="666" t="s">
        <v>92</v>
      </c>
      <c r="C199" s="667" t="s">
        <v>926</v>
      </c>
      <c r="D199" s="648">
        <v>87790.381496957169</v>
      </c>
    </row>
    <row r="200" spans="1:4" ht="31.5" thickTop="1" thickBot="1">
      <c r="A200" s="666" t="s">
        <v>929</v>
      </c>
      <c r="B200" s="666" t="s">
        <v>92</v>
      </c>
      <c r="C200" s="667" t="s">
        <v>930</v>
      </c>
      <c r="D200" s="648">
        <v>116098.73689821293</v>
      </c>
    </row>
    <row r="201" spans="1:4" ht="16.5" thickTop="1" thickBot="1">
      <c r="A201" s="666" t="s">
        <v>927</v>
      </c>
      <c r="B201" s="666" t="s">
        <v>92</v>
      </c>
      <c r="C201" s="667" t="s">
        <v>928</v>
      </c>
      <c r="D201" s="648">
        <v>114375.38092970227</v>
      </c>
    </row>
    <row r="202" spans="1:4" ht="16.5" thickTop="1" thickBot="1">
      <c r="A202" s="666" t="s">
        <v>931</v>
      </c>
      <c r="B202" s="666" t="s">
        <v>233</v>
      </c>
      <c r="C202" s="667" t="s">
        <v>932</v>
      </c>
      <c r="D202" s="648">
        <v>22227.220350078209</v>
      </c>
    </row>
    <row r="203" spans="1:4" ht="16.5" thickTop="1" thickBot="1">
      <c r="A203" s="666" t="s">
        <v>920</v>
      </c>
      <c r="B203" s="666" t="s">
        <v>233</v>
      </c>
      <c r="C203" s="667" t="s">
        <v>2278</v>
      </c>
      <c r="D203" s="648">
        <v>11909.551838471209</v>
      </c>
    </row>
    <row r="204" spans="1:4" ht="16.5" thickTop="1" thickBot="1">
      <c r="A204" s="666" t="s">
        <v>923</v>
      </c>
      <c r="B204" s="666" t="s">
        <v>92</v>
      </c>
      <c r="C204" s="667" t="s">
        <v>924</v>
      </c>
      <c r="D204" s="648">
        <v>211866.76042876171</v>
      </c>
    </row>
    <row r="205" spans="1:4" ht="16.5" thickTop="1" thickBot="1">
      <c r="A205" s="666" t="s">
        <v>921</v>
      </c>
      <c r="B205" s="666" t="s">
        <v>92</v>
      </c>
      <c r="C205" s="667" t="s">
        <v>922</v>
      </c>
      <c r="D205" s="648">
        <v>137362.93866618251</v>
      </c>
    </row>
    <row r="206" spans="1:4" ht="16.5" thickTop="1" thickBot="1">
      <c r="A206" s="666" t="s">
        <v>496</v>
      </c>
      <c r="B206" s="666" t="s">
        <v>144</v>
      </c>
      <c r="C206" s="667" t="s">
        <v>1916</v>
      </c>
      <c r="D206" s="648">
        <v>86314.689581927305</v>
      </c>
    </row>
    <row r="207" spans="1:4" ht="16.5" thickTop="1" thickBot="1">
      <c r="A207" s="666" t="s">
        <v>505</v>
      </c>
      <c r="B207" s="666" t="s">
        <v>144</v>
      </c>
      <c r="C207" s="667" t="s">
        <v>506</v>
      </c>
      <c r="D207" s="648">
        <v>84192.476105187568</v>
      </c>
    </row>
    <row r="208" spans="1:4" ht="16.5" thickTop="1" thickBot="1">
      <c r="A208" s="666" t="s">
        <v>507</v>
      </c>
      <c r="B208" s="666" t="s">
        <v>144</v>
      </c>
      <c r="C208" s="667" t="s">
        <v>508</v>
      </c>
      <c r="D208" s="648">
        <v>7267.8803527080709</v>
      </c>
    </row>
    <row r="209" spans="1:4" ht="16.5" thickTop="1" thickBot="1">
      <c r="A209" s="666" t="s">
        <v>509</v>
      </c>
      <c r="B209" s="666" t="s">
        <v>233</v>
      </c>
      <c r="C209" s="667" t="s">
        <v>510</v>
      </c>
      <c r="D209" s="648">
        <v>13724.519900446867</v>
      </c>
    </row>
    <row r="210" spans="1:4" ht="16.5" thickTop="1" thickBot="1">
      <c r="A210" s="666" t="s">
        <v>512</v>
      </c>
      <c r="B210" s="666" t="s">
        <v>233</v>
      </c>
      <c r="C210" s="667" t="s">
        <v>1918</v>
      </c>
      <c r="D210" s="648">
        <v>13724.519900446867</v>
      </c>
    </row>
    <row r="211" spans="1:4" ht="16.5" thickTop="1" thickBot="1">
      <c r="A211" s="666" t="s">
        <v>511</v>
      </c>
      <c r="B211" s="666" t="s">
        <v>233</v>
      </c>
      <c r="C211" s="667" t="s">
        <v>1917</v>
      </c>
      <c r="D211" s="648">
        <v>5697.2914084878566</v>
      </c>
    </row>
    <row r="212" spans="1:4" ht="16.5" thickTop="1" thickBot="1">
      <c r="A212" s="666" t="s">
        <v>519</v>
      </c>
      <c r="B212" s="666" t="s">
        <v>387</v>
      </c>
      <c r="C212" s="667" t="s">
        <v>520</v>
      </c>
      <c r="D212" s="648">
        <v>32980.297398843344</v>
      </c>
    </row>
    <row r="213" spans="1:4" ht="16.5" thickTop="1" thickBot="1">
      <c r="A213" s="666" t="s">
        <v>515</v>
      </c>
      <c r="B213" s="666" t="s">
        <v>387</v>
      </c>
      <c r="C213" s="667" t="s">
        <v>516</v>
      </c>
      <c r="D213" s="648">
        <v>41775.04337186824</v>
      </c>
    </row>
    <row r="214" spans="1:4" ht="16.5" thickTop="1" thickBot="1">
      <c r="A214" s="666" t="s">
        <v>513</v>
      </c>
      <c r="B214" s="666" t="s">
        <v>387</v>
      </c>
      <c r="C214" s="667" t="s">
        <v>514</v>
      </c>
      <c r="D214" s="648">
        <v>32980.297398843344</v>
      </c>
    </row>
    <row r="215" spans="1:4" ht="16.5" thickTop="1" thickBot="1">
      <c r="A215" s="666" t="s">
        <v>521</v>
      </c>
      <c r="B215" s="666" t="s">
        <v>387</v>
      </c>
      <c r="C215" s="667" t="s">
        <v>522</v>
      </c>
      <c r="D215" s="648">
        <v>43973.729865124456</v>
      </c>
    </row>
    <row r="216" spans="1:4" ht="16.5" thickTop="1" thickBot="1">
      <c r="A216" s="666" t="s">
        <v>525</v>
      </c>
      <c r="B216" s="666" t="s">
        <v>387</v>
      </c>
      <c r="C216" s="667" t="s">
        <v>526</v>
      </c>
      <c r="D216" s="648">
        <v>43973.729865124456</v>
      </c>
    </row>
    <row r="217" spans="1:4" ht="16.5" thickTop="1" thickBot="1">
      <c r="A217" s="666" t="s">
        <v>527</v>
      </c>
      <c r="B217" s="666" t="s">
        <v>387</v>
      </c>
      <c r="C217" s="667" t="s">
        <v>528</v>
      </c>
      <c r="D217" s="648">
        <v>43973.729865124456</v>
      </c>
    </row>
    <row r="218" spans="1:4" ht="16.5" thickTop="1" thickBot="1">
      <c r="A218" s="666" t="s">
        <v>529</v>
      </c>
      <c r="B218" s="666" t="s">
        <v>387</v>
      </c>
      <c r="C218" s="667" t="s">
        <v>530</v>
      </c>
      <c r="D218" s="648">
        <v>43973.729865124456</v>
      </c>
    </row>
    <row r="219" spans="1:4" ht="16.5" thickTop="1" thickBot="1">
      <c r="A219" s="666" t="s">
        <v>531</v>
      </c>
      <c r="B219" s="666" t="s">
        <v>387</v>
      </c>
      <c r="C219" s="667" t="s">
        <v>532</v>
      </c>
      <c r="D219" s="648">
        <v>43973.729865124456</v>
      </c>
    </row>
    <row r="220" spans="1:4" ht="16.5" thickTop="1" thickBot="1">
      <c r="A220" s="666" t="s">
        <v>523</v>
      </c>
      <c r="B220" s="666" t="s">
        <v>387</v>
      </c>
      <c r="C220" s="667" t="s">
        <v>524</v>
      </c>
      <c r="D220" s="648">
        <v>7276.0979419969335</v>
      </c>
    </row>
    <row r="221" spans="1:4" ht="16.5" thickTop="1" thickBot="1">
      <c r="A221" s="666" t="s">
        <v>533</v>
      </c>
      <c r="B221" s="666" t="s">
        <v>387</v>
      </c>
      <c r="C221" s="667" t="s">
        <v>534</v>
      </c>
      <c r="D221" s="648">
        <v>22139.433475876591</v>
      </c>
    </row>
    <row r="222" spans="1:4" ht="16.5" thickTop="1" thickBot="1">
      <c r="A222" s="666" t="s">
        <v>540</v>
      </c>
      <c r="B222" s="666" t="s">
        <v>387</v>
      </c>
      <c r="C222" s="667" t="s">
        <v>541</v>
      </c>
      <c r="D222" s="648">
        <v>27483.581165702788</v>
      </c>
    </row>
    <row r="223" spans="1:4" ht="16.5" thickTop="1" thickBot="1">
      <c r="A223" s="666" t="s">
        <v>551</v>
      </c>
      <c r="B223" s="666" t="s">
        <v>387</v>
      </c>
      <c r="C223" s="667" t="s">
        <v>1856</v>
      </c>
      <c r="D223" s="648">
        <v>4423.2675958750588</v>
      </c>
    </row>
    <row r="224" spans="1:4" ht="16.5" thickTop="1" thickBot="1">
      <c r="A224" s="666" t="s">
        <v>535</v>
      </c>
      <c r="B224" s="666" t="s">
        <v>387</v>
      </c>
      <c r="C224" s="667" t="s">
        <v>2279</v>
      </c>
      <c r="D224" s="648">
        <v>41775.04337186824</v>
      </c>
    </row>
    <row r="225" spans="1:4" ht="16.5" thickTop="1" thickBot="1">
      <c r="A225" s="666" t="s">
        <v>536</v>
      </c>
      <c r="B225" s="666" t="s">
        <v>387</v>
      </c>
      <c r="C225" s="667" t="s">
        <v>2280</v>
      </c>
      <c r="D225" s="648">
        <v>32980.297398843344</v>
      </c>
    </row>
    <row r="226" spans="1:4" ht="16.5" thickTop="1" thickBot="1">
      <c r="A226" s="666" t="s">
        <v>537</v>
      </c>
      <c r="B226" s="666" t="s">
        <v>387</v>
      </c>
      <c r="C226" s="667" t="s">
        <v>1919</v>
      </c>
      <c r="D226" s="648">
        <v>43973.729865124456</v>
      </c>
    </row>
    <row r="227" spans="1:4" ht="16.5" thickTop="1" thickBot="1">
      <c r="A227" s="666" t="s">
        <v>538</v>
      </c>
      <c r="B227" s="666" t="s">
        <v>387</v>
      </c>
      <c r="C227" s="667" t="s">
        <v>2281</v>
      </c>
      <c r="D227" s="648">
        <v>43973.729865124456</v>
      </c>
    </row>
    <row r="228" spans="1:4" ht="16.5" thickTop="1" thickBot="1">
      <c r="A228" s="666" t="s">
        <v>539</v>
      </c>
      <c r="B228" s="666" t="s">
        <v>387</v>
      </c>
      <c r="C228" s="667" t="s">
        <v>2282</v>
      </c>
      <c r="D228" s="648">
        <v>43926.98001032816</v>
      </c>
    </row>
    <row r="229" spans="1:4" ht="16.5" thickTop="1" thickBot="1">
      <c r="A229" s="666" t="s">
        <v>542</v>
      </c>
      <c r="B229" s="666" t="s">
        <v>387</v>
      </c>
      <c r="C229" s="667" t="s">
        <v>543</v>
      </c>
      <c r="D229" s="648">
        <v>54967.162331405576</v>
      </c>
    </row>
    <row r="230" spans="1:4" ht="16.5" thickTop="1" thickBot="1">
      <c r="A230" s="666" t="s">
        <v>544</v>
      </c>
      <c r="B230" s="666" t="s">
        <v>387</v>
      </c>
      <c r="C230" s="667" t="s">
        <v>545</v>
      </c>
      <c r="D230" s="648">
        <v>49470.44609826502</v>
      </c>
    </row>
    <row r="231" spans="1:4" ht="16.5" thickTop="1" thickBot="1">
      <c r="A231" s="666" t="s">
        <v>517</v>
      </c>
      <c r="B231" s="666" t="s">
        <v>387</v>
      </c>
      <c r="C231" s="667" t="s">
        <v>518</v>
      </c>
      <c r="D231" s="648">
        <v>41775.04337186824</v>
      </c>
    </row>
    <row r="232" spans="1:4" ht="16.5" thickTop="1" thickBot="1">
      <c r="A232" s="666" t="s">
        <v>546</v>
      </c>
      <c r="B232" s="666" t="s">
        <v>387</v>
      </c>
      <c r="C232" s="667" t="s">
        <v>547</v>
      </c>
      <c r="D232" s="648">
        <v>32980.297398843344</v>
      </c>
    </row>
    <row r="233" spans="1:4" ht="16.5" thickTop="1" thickBot="1">
      <c r="A233" s="666" t="s">
        <v>548</v>
      </c>
      <c r="B233" s="666" t="s">
        <v>387</v>
      </c>
      <c r="C233" s="667" t="s">
        <v>549</v>
      </c>
      <c r="D233" s="648">
        <v>38477.0136319839</v>
      </c>
    </row>
    <row r="234" spans="1:4" ht="16.5" thickTop="1" thickBot="1">
      <c r="A234" s="666" t="s">
        <v>550</v>
      </c>
      <c r="B234" s="666" t="s">
        <v>387</v>
      </c>
      <c r="C234" s="667" t="s">
        <v>2283</v>
      </c>
      <c r="D234" s="648">
        <v>27483.581165702788</v>
      </c>
    </row>
    <row r="235" spans="1:4" ht="16.5" thickTop="1" thickBot="1">
      <c r="A235" s="666" t="s">
        <v>552</v>
      </c>
      <c r="B235" s="666" t="s">
        <v>144</v>
      </c>
      <c r="C235" s="667" t="s">
        <v>553</v>
      </c>
      <c r="D235" s="648">
        <v>1349.9935068593209</v>
      </c>
    </row>
    <row r="236" spans="1:4" ht="16.5" thickTop="1" thickBot="1">
      <c r="A236" s="666" t="s">
        <v>556</v>
      </c>
      <c r="B236" s="666" t="s">
        <v>387</v>
      </c>
      <c r="C236" s="667" t="s">
        <v>2284</v>
      </c>
      <c r="D236" s="648">
        <v>286864.26860884641</v>
      </c>
    </row>
    <row r="237" spans="1:4" ht="16.5" thickTop="1" thickBot="1">
      <c r="A237" s="666" t="s">
        <v>557</v>
      </c>
      <c r="B237" s="666" t="s">
        <v>387</v>
      </c>
      <c r="C237" s="667" t="s">
        <v>2285</v>
      </c>
      <c r="D237" s="648">
        <v>291763.02361786581</v>
      </c>
    </row>
    <row r="238" spans="1:4" ht="16.5" thickTop="1" thickBot="1">
      <c r="A238" s="666" t="s">
        <v>558</v>
      </c>
      <c r="B238" s="666" t="s">
        <v>387</v>
      </c>
      <c r="C238" s="667" t="s">
        <v>2286</v>
      </c>
      <c r="D238" s="648">
        <v>302035.61264360597</v>
      </c>
    </row>
    <row r="239" spans="1:4" ht="16.5" thickTop="1" thickBot="1">
      <c r="A239" s="666" t="s">
        <v>570</v>
      </c>
      <c r="B239" s="666" t="s">
        <v>571</v>
      </c>
      <c r="C239" s="667" t="s">
        <v>572</v>
      </c>
      <c r="D239" s="648">
        <v>249023.40343779797</v>
      </c>
    </row>
    <row r="240" spans="1:4" ht="16.5" thickTop="1" thickBot="1">
      <c r="A240" s="666" t="s">
        <v>559</v>
      </c>
      <c r="B240" s="666" t="s">
        <v>387</v>
      </c>
      <c r="C240" s="667" t="s">
        <v>1920</v>
      </c>
      <c r="D240" s="648">
        <v>253397.49117161671</v>
      </c>
    </row>
    <row r="241" spans="1:4" ht="16.5" thickTop="1" thickBot="1">
      <c r="A241" s="666" t="s">
        <v>560</v>
      </c>
      <c r="B241" s="666" t="s">
        <v>387</v>
      </c>
      <c r="C241" s="667" t="s">
        <v>2011</v>
      </c>
      <c r="D241" s="648">
        <v>243308.0248404805</v>
      </c>
    </row>
    <row r="242" spans="1:4" ht="16.5" thickTop="1" thickBot="1">
      <c r="A242" s="668" t="s">
        <v>2013</v>
      </c>
      <c r="B242" s="666" t="s">
        <v>387</v>
      </c>
      <c r="C242" s="667" t="s">
        <v>2012</v>
      </c>
      <c r="D242" s="648">
        <v>282279.37872561219</v>
      </c>
    </row>
    <row r="243" spans="1:4" ht="16.5" thickTop="1" thickBot="1">
      <c r="A243" s="666" t="s">
        <v>561</v>
      </c>
      <c r="B243" s="666" t="s">
        <v>387</v>
      </c>
      <c r="C243" s="667" t="s">
        <v>562</v>
      </c>
      <c r="D243" s="648">
        <v>406757.00125240127</v>
      </c>
    </row>
    <row r="244" spans="1:4" ht="16.5" thickTop="1" thickBot="1">
      <c r="A244" s="666" t="s">
        <v>563</v>
      </c>
      <c r="B244" s="666" t="s">
        <v>387</v>
      </c>
      <c r="C244" s="667" t="s">
        <v>564</v>
      </c>
      <c r="D244" s="648">
        <v>384770.13631983899</v>
      </c>
    </row>
    <row r="245" spans="1:4" ht="16.5" thickTop="1" thickBot="1">
      <c r="A245" s="666" t="s">
        <v>565</v>
      </c>
      <c r="B245" s="666" t="s">
        <v>387</v>
      </c>
      <c r="C245" s="667" t="s">
        <v>566</v>
      </c>
      <c r="D245" s="648">
        <v>373776.70385355788</v>
      </c>
    </row>
    <row r="246" spans="1:4" ht="16.5" thickTop="1" thickBot="1">
      <c r="A246" s="666" t="s">
        <v>567</v>
      </c>
      <c r="B246" s="666" t="s">
        <v>387</v>
      </c>
      <c r="C246" s="667" t="s">
        <v>2014</v>
      </c>
      <c r="D246" s="648">
        <v>258960.98164954616</v>
      </c>
    </row>
    <row r="247" spans="1:4" ht="16.5" thickTop="1" thickBot="1">
      <c r="A247" s="666" t="s">
        <v>568</v>
      </c>
      <c r="B247" s="666" t="s">
        <v>387</v>
      </c>
      <c r="C247" s="667" t="s">
        <v>569</v>
      </c>
      <c r="D247" s="648">
        <v>259973.70677384787</v>
      </c>
    </row>
    <row r="248" spans="1:4" ht="16.5" thickTop="1" thickBot="1">
      <c r="A248" s="666" t="s">
        <v>573</v>
      </c>
      <c r="B248" s="666" t="s">
        <v>387</v>
      </c>
      <c r="C248" s="667" t="s">
        <v>574</v>
      </c>
      <c r="D248" s="648">
        <v>260429.3044503569</v>
      </c>
    </row>
    <row r="249" spans="1:4" ht="16.5" thickTop="1" thickBot="1">
      <c r="A249" s="666" t="s">
        <v>575</v>
      </c>
      <c r="B249" s="666" t="s">
        <v>387</v>
      </c>
      <c r="C249" s="667" t="s">
        <v>576</v>
      </c>
      <c r="D249" s="648">
        <v>246693.12958078962</v>
      </c>
    </row>
    <row r="250" spans="1:4" ht="16.5" thickTop="1" thickBot="1">
      <c r="A250" s="666" t="s">
        <v>577</v>
      </c>
      <c r="B250" s="666" t="s">
        <v>387</v>
      </c>
      <c r="C250" s="667" t="s">
        <v>578</v>
      </c>
      <c r="D250" s="648">
        <v>187726.63721469423</v>
      </c>
    </row>
    <row r="251" spans="1:4" ht="16.5" thickTop="1" thickBot="1">
      <c r="A251" s="666" t="s">
        <v>579</v>
      </c>
      <c r="B251" s="666" t="s">
        <v>387</v>
      </c>
      <c r="C251" s="667" t="s">
        <v>580</v>
      </c>
      <c r="D251" s="648">
        <v>192946.94966485706</v>
      </c>
    </row>
    <row r="252" spans="1:4" ht="16.5" thickTop="1" thickBot="1">
      <c r="A252" s="666" t="s">
        <v>581</v>
      </c>
      <c r="B252" s="666" t="s">
        <v>387</v>
      </c>
      <c r="C252" s="667" t="s">
        <v>2287</v>
      </c>
      <c r="D252" s="648">
        <v>205934.41499792782</v>
      </c>
    </row>
    <row r="253" spans="1:4" ht="16.5" thickTop="1" thickBot="1">
      <c r="A253" s="666" t="s">
        <v>582</v>
      </c>
      <c r="B253" s="666" t="s">
        <v>387</v>
      </c>
      <c r="C253" s="667" t="s">
        <v>2288</v>
      </c>
      <c r="D253" s="648">
        <v>165062.23905640637</v>
      </c>
    </row>
    <row r="254" spans="1:4" ht="16.5" thickTop="1" thickBot="1">
      <c r="A254" s="666" t="s">
        <v>584</v>
      </c>
      <c r="B254" s="666" t="s">
        <v>233</v>
      </c>
      <c r="C254" s="667" t="s">
        <v>1921</v>
      </c>
      <c r="D254" s="648">
        <v>14141.624181055817</v>
      </c>
    </row>
    <row r="255" spans="1:4" ht="16.5" thickTop="1" thickBot="1">
      <c r="A255" s="666" t="s">
        <v>583</v>
      </c>
      <c r="B255" s="666" t="s">
        <v>387</v>
      </c>
      <c r="C255" s="667" t="s">
        <v>2289</v>
      </c>
      <c r="D255" s="648">
        <v>266268.31496346666</v>
      </c>
    </row>
    <row r="256" spans="1:4" ht="16.5" thickTop="1" thickBot="1">
      <c r="A256" s="666" t="s">
        <v>554</v>
      </c>
      <c r="B256" s="666" t="s">
        <v>387</v>
      </c>
      <c r="C256" s="667" t="s">
        <v>555</v>
      </c>
      <c r="D256" s="648">
        <v>264631.53165979218</v>
      </c>
    </row>
    <row r="257" spans="1:4" ht="16.5" thickTop="1" thickBot="1">
      <c r="A257" s="666" t="s">
        <v>585</v>
      </c>
      <c r="B257" s="666" t="s">
        <v>387</v>
      </c>
      <c r="C257" s="667" t="s">
        <v>586</v>
      </c>
      <c r="D257" s="648">
        <v>391418.96427544579</v>
      </c>
    </row>
    <row r="258" spans="1:4" ht="16.5" thickTop="1" thickBot="1">
      <c r="A258" s="666" t="s">
        <v>587</v>
      </c>
      <c r="B258" s="666" t="s">
        <v>387</v>
      </c>
      <c r="C258" s="667" t="s">
        <v>588</v>
      </c>
      <c r="D258" s="648">
        <v>432104.55848990555</v>
      </c>
    </row>
    <row r="259" spans="1:4" ht="16.5" thickTop="1" thickBot="1">
      <c r="A259" s="666" t="s">
        <v>497</v>
      </c>
      <c r="B259" s="666" t="s">
        <v>387</v>
      </c>
      <c r="C259" s="667" t="s">
        <v>498</v>
      </c>
      <c r="D259" s="648">
        <v>432104.55848990555</v>
      </c>
    </row>
    <row r="260" spans="1:4" ht="16.5" thickTop="1" thickBot="1">
      <c r="A260" s="666" t="s">
        <v>1669</v>
      </c>
      <c r="B260" s="666" t="s">
        <v>387</v>
      </c>
      <c r="C260" s="667" t="s">
        <v>1670</v>
      </c>
      <c r="D260" s="648">
        <v>6527493.0343123078</v>
      </c>
    </row>
    <row r="261" spans="1:4" ht="16.5" thickTop="1" thickBot="1">
      <c r="A261" s="666" t="s">
        <v>499</v>
      </c>
      <c r="B261" s="666" t="s">
        <v>377</v>
      </c>
      <c r="C261" s="667" t="s">
        <v>500</v>
      </c>
      <c r="D261" s="648">
        <v>2927.6522651210489</v>
      </c>
    </row>
    <row r="262" spans="1:4" ht="31.5" thickTop="1" thickBot="1">
      <c r="A262" s="666" t="s">
        <v>589</v>
      </c>
      <c r="B262" s="666" t="s">
        <v>377</v>
      </c>
      <c r="C262" s="667" t="s">
        <v>2290</v>
      </c>
      <c r="D262" s="648">
        <v>2564.5130332973263</v>
      </c>
    </row>
    <row r="263" spans="1:4" ht="16.5" thickTop="1" thickBot="1">
      <c r="A263" s="666" t="s">
        <v>590</v>
      </c>
      <c r="B263" s="666" t="s">
        <v>233</v>
      </c>
      <c r="C263" s="667" t="s">
        <v>2291</v>
      </c>
      <c r="D263" s="648">
        <v>37742.68398052542</v>
      </c>
    </row>
    <row r="264" spans="1:4" ht="16.5" thickTop="1" thickBot="1">
      <c r="A264" s="666" t="s">
        <v>591</v>
      </c>
      <c r="B264" s="666" t="s">
        <v>377</v>
      </c>
      <c r="C264" s="667" t="s">
        <v>2292</v>
      </c>
      <c r="D264" s="648">
        <v>11101.055392170078</v>
      </c>
    </row>
    <row r="265" spans="1:4" ht="16.5" thickTop="1" thickBot="1">
      <c r="A265" s="666" t="s">
        <v>592</v>
      </c>
      <c r="B265" s="666" t="s">
        <v>144</v>
      </c>
      <c r="C265" s="667" t="s">
        <v>2293</v>
      </c>
      <c r="D265" s="648">
        <v>5232.8738539498108</v>
      </c>
    </row>
    <row r="266" spans="1:4" ht="16.5" thickTop="1" thickBot="1">
      <c r="A266" s="666" t="s">
        <v>593</v>
      </c>
      <c r="B266" s="666" t="s">
        <v>92</v>
      </c>
      <c r="C266" s="667" t="s">
        <v>2294</v>
      </c>
      <c r="D266" s="648">
        <v>32378.406971314453</v>
      </c>
    </row>
    <row r="267" spans="1:4" ht="16.5" thickTop="1" thickBot="1">
      <c r="A267" s="666" t="s">
        <v>594</v>
      </c>
      <c r="B267" s="666" t="s">
        <v>92</v>
      </c>
      <c r="C267" s="667" t="s">
        <v>2295</v>
      </c>
      <c r="D267" s="648">
        <v>28899.328954163258</v>
      </c>
    </row>
    <row r="268" spans="1:4" ht="16.5" thickTop="1" thickBot="1">
      <c r="A268" s="666" t="s">
        <v>595</v>
      </c>
      <c r="B268" s="666" t="s">
        <v>92</v>
      </c>
      <c r="C268" s="667" t="s">
        <v>2296</v>
      </c>
      <c r="D268" s="648">
        <v>48526.237761354292</v>
      </c>
    </row>
    <row r="269" spans="1:4" ht="16.5" thickTop="1" thickBot="1">
      <c r="A269" s="666" t="s">
        <v>596</v>
      </c>
      <c r="B269" s="666" t="s">
        <v>377</v>
      </c>
      <c r="C269" s="667" t="s">
        <v>597</v>
      </c>
      <c r="D269" s="648">
        <v>37925.065001549527</v>
      </c>
    </row>
    <row r="270" spans="1:4" ht="16.5" thickTop="1" thickBot="1">
      <c r="A270" s="666" t="s">
        <v>599</v>
      </c>
      <c r="B270" s="666" t="s">
        <v>144</v>
      </c>
      <c r="C270" s="667" t="s">
        <v>600</v>
      </c>
      <c r="D270" s="648">
        <v>150056.77625150903</v>
      </c>
    </row>
    <row r="271" spans="1:4" ht="16.5" thickTop="1" thickBot="1">
      <c r="A271" s="666" t="s">
        <v>601</v>
      </c>
      <c r="B271" s="666" t="s">
        <v>387</v>
      </c>
      <c r="C271" s="667" t="s">
        <v>1922</v>
      </c>
      <c r="D271" s="648">
        <v>32980.297398843344</v>
      </c>
    </row>
    <row r="272" spans="1:4" ht="16.5" thickTop="1" thickBot="1">
      <c r="A272" s="666" t="s">
        <v>598</v>
      </c>
      <c r="B272" s="666" t="s">
        <v>387</v>
      </c>
      <c r="C272" s="667" t="s">
        <v>2297</v>
      </c>
      <c r="D272" s="648">
        <v>32980.297398843344</v>
      </c>
    </row>
    <row r="273" spans="1:4" ht="16.5" thickTop="1" thickBot="1">
      <c r="A273" s="666" t="s">
        <v>602</v>
      </c>
      <c r="B273" s="666" t="s">
        <v>387</v>
      </c>
      <c r="C273" s="667" t="s">
        <v>2298</v>
      </c>
      <c r="D273" s="648">
        <v>38477.0136319839</v>
      </c>
    </row>
    <row r="274" spans="1:4" ht="16.5" thickTop="1" thickBot="1">
      <c r="A274" s="666" t="s">
        <v>603</v>
      </c>
      <c r="B274" s="666" t="s">
        <v>144</v>
      </c>
      <c r="C274" s="667" t="s">
        <v>2299</v>
      </c>
      <c r="D274" s="648">
        <v>43159.815516505201</v>
      </c>
    </row>
    <row r="275" spans="1:4" ht="16.5" thickTop="1" thickBot="1">
      <c r="A275" s="666" t="s">
        <v>604</v>
      </c>
      <c r="B275" s="666" t="s">
        <v>144</v>
      </c>
      <c r="C275" s="667" t="s">
        <v>2300</v>
      </c>
      <c r="D275" s="648">
        <v>40387.266810683526</v>
      </c>
    </row>
    <row r="276" spans="1:4" ht="16.5" thickTop="1" thickBot="1">
      <c r="A276" s="666" t="s">
        <v>605</v>
      </c>
      <c r="B276" s="666" t="s">
        <v>606</v>
      </c>
      <c r="C276" s="667" t="s">
        <v>2301</v>
      </c>
      <c r="D276" s="648">
        <v>68708.952914256966</v>
      </c>
    </row>
    <row r="277" spans="1:4" ht="16.5" thickTop="1" thickBot="1">
      <c r="A277" s="666" t="s">
        <v>607</v>
      </c>
      <c r="B277" s="666" t="s">
        <v>606</v>
      </c>
      <c r="C277" s="667" t="s">
        <v>1923</v>
      </c>
      <c r="D277" s="648">
        <v>68708.952914256966</v>
      </c>
    </row>
    <row r="278" spans="1:4" ht="16.5" thickTop="1" thickBot="1">
      <c r="A278" s="666" t="s">
        <v>608</v>
      </c>
      <c r="B278" s="666" t="s">
        <v>606</v>
      </c>
      <c r="C278" s="667" t="s">
        <v>609</v>
      </c>
      <c r="D278" s="648">
        <v>38367.079307321088</v>
      </c>
    </row>
    <row r="279" spans="1:4" ht="16.5" thickTop="1" thickBot="1">
      <c r="A279" s="666" t="s">
        <v>501</v>
      </c>
      <c r="B279" s="666" t="s">
        <v>141</v>
      </c>
      <c r="C279" s="667" t="s">
        <v>502</v>
      </c>
      <c r="D279" s="648">
        <v>103112.8057084545</v>
      </c>
    </row>
    <row r="280" spans="1:4" ht="16.5" thickTop="1" thickBot="1">
      <c r="A280" s="666" t="s">
        <v>503</v>
      </c>
      <c r="B280" s="666" t="s">
        <v>141</v>
      </c>
      <c r="C280" s="667" t="s">
        <v>504</v>
      </c>
      <c r="D280" s="648">
        <v>93444.175963389469</v>
      </c>
    </row>
    <row r="281" spans="1:4" ht="16.5" thickTop="1" thickBot="1">
      <c r="A281" s="666" t="s">
        <v>610</v>
      </c>
      <c r="B281" s="666" t="s">
        <v>92</v>
      </c>
      <c r="C281" s="667" t="s">
        <v>2302</v>
      </c>
      <c r="D281" s="648">
        <v>56061.366396304693</v>
      </c>
    </row>
    <row r="282" spans="1:4" ht="16.5" thickTop="1" thickBot="1">
      <c r="A282" s="666" t="s">
        <v>611</v>
      </c>
      <c r="B282" s="666" t="s">
        <v>377</v>
      </c>
      <c r="C282" s="667" t="s">
        <v>2303</v>
      </c>
      <c r="D282" s="648">
        <v>6850.3997095059513</v>
      </c>
    </row>
    <row r="283" spans="1:4" ht="16.5" thickTop="1" thickBot="1">
      <c r="A283" s="666" t="s">
        <v>612</v>
      </c>
      <c r="B283" s="666" t="s">
        <v>144</v>
      </c>
      <c r="C283" s="667" t="s">
        <v>2304</v>
      </c>
      <c r="D283" s="648">
        <v>4779.3581199408263</v>
      </c>
    </row>
    <row r="284" spans="1:4" ht="16.5" thickTop="1" thickBot="1">
      <c r="A284" s="666" t="s">
        <v>613</v>
      </c>
      <c r="B284" s="666" t="s">
        <v>92</v>
      </c>
      <c r="C284" s="667" t="s">
        <v>614</v>
      </c>
      <c r="D284" s="648">
        <v>11559.731581665304</v>
      </c>
    </row>
    <row r="285" spans="1:4" ht="16.5" thickTop="1" thickBot="1">
      <c r="A285" s="666" t="s">
        <v>615</v>
      </c>
      <c r="B285" s="666" t="s">
        <v>92</v>
      </c>
      <c r="C285" s="667" t="s">
        <v>2305</v>
      </c>
      <c r="D285" s="648">
        <v>203378.50062620064</v>
      </c>
    </row>
    <row r="286" spans="1:4" ht="16.5" thickTop="1" thickBot="1">
      <c r="A286" s="666" t="s">
        <v>616</v>
      </c>
      <c r="B286" s="666" t="s">
        <v>92</v>
      </c>
      <c r="C286" s="667" t="s">
        <v>617</v>
      </c>
      <c r="D286" s="648">
        <v>84816.431222959858</v>
      </c>
    </row>
    <row r="287" spans="1:4" ht="16.5" thickTop="1" thickBot="1">
      <c r="A287" s="666" t="s">
        <v>620</v>
      </c>
      <c r="B287" s="666" t="s">
        <v>92</v>
      </c>
      <c r="C287" s="667" t="s">
        <v>621</v>
      </c>
      <c r="D287" s="648">
        <v>30781.61090558712</v>
      </c>
    </row>
    <row r="288" spans="1:4" ht="16.5" thickTop="1" thickBot="1">
      <c r="A288" s="666" t="s">
        <v>618</v>
      </c>
      <c r="B288" s="666" t="s">
        <v>92</v>
      </c>
      <c r="C288" s="667" t="s">
        <v>2306</v>
      </c>
      <c r="D288" s="648">
        <v>30781.61090558712</v>
      </c>
    </row>
    <row r="289" spans="1:4" ht="16.5" thickTop="1" thickBot="1">
      <c r="A289" s="666" t="s">
        <v>619</v>
      </c>
      <c r="B289" s="666" t="s">
        <v>92</v>
      </c>
      <c r="C289" s="667" t="s">
        <v>2307</v>
      </c>
      <c r="D289" s="648">
        <v>141720.61436805924</v>
      </c>
    </row>
    <row r="290" spans="1:4" ht="16.5" thickTop="1" thickBot="1">
      <c r="A290" s="666" t="s">
        <v>622</v>
      </c>
      <c r="B290" s="666" t="s">
        <v>454</v>
      </c>
      <c r="C290" s="667" t="s">
        <v>623</v>
      </c>
      <c r="D290" s="648">
        <v>3270.5461587186314</v>
      </c>
    </row>
    <row r="291" spans="1:4" ht="16.5" thickTop="1" thickBot="1">
      <c r="A291" s="666" t="s">
        <v>624</v>
      </c>
      <c r="B291" s="666" t="s">
        <v>422</v>
      </c>
      <c r="C291" s="667" t="s">
        <v>1924</v>
      </c>
      <c r="D291" s="648">
        <v>51010.699488818173</v>
      </c>
    </row>
    <row r="292" spans="1:4" ht="16.5" thickTop="1" thickBot="1">
      <c r="A292" s="666" t="s">
        <v>625</v>
      </c>
      <c r="B292" s="666" t="s">
        <v>377</v>
      </c>
      <c r="C292" s="667" t="s">
        <v>2308</v>
      </c>
      <c r="D292" s="648">
        <v>3579.28571610167</v>
      </c>
    </row>
    <row r="293" spans="1:4" ht="16.5" thickTop="1" thickBot="1">
      <c r="A293" s="666" t="s">
        <v>626</v>
      </c>
      <c r="B293" s="666" t="s">
        <v>377</v>
      </c>
      <c r="C293" s="667" t="s">
        <v>1925</v>
      </c>
      <c r="D293" s="648">
        <v>21986.864932562228</v>
      </c>
    </row>
    <row r="294" spans="1:4" ht="16.5" thickTop="1" thickBot="1">
      <c r="A294" s="666" t="s">
        <v>627</v>
      </c>
      <c r="B294" s="666" t="s">
        <v>92</v>
      </c>
      <c r="C294" s="667" t="s">
        <v>628</v>
      </c>
      <c r="D294" s="648">
        <v>2080.7516846997546</v>
      </c>
    </row>
    <row r="295" spans="1:4" ht="16.5" thickTop="1" thickBot="1">
      <c r="A295" s="666" t="s">
        <v>633</v>
      </c>
      <c r="B295" s="666" t="s">
        <v>92</v>
      </c>
      <c r="C295" s="667" t="s">
        <v>1926</v>
      </c>
      <c r="D295" s="648">
        <v>49470.44609826502</v>
      </c>
    </row>
    <row r="296" spans="1:4" ht="16.5" thickTop="1" thickBot="1">
      <c r="A296" s="666" t="s">
        <v>629</v>
      </c>
      <c r="B296" s="666" t="s">
        <v>92</v>
      </c>
      <c r="C296" s="667" t="s">
        <v>630</v>
      </c>
      <c r="D296" s="648">
        <v>60463.878564546132</v>
      </c>
    </row>
    <row r="297" spans="1:4" ht="16.5" thickTop="1" thickBot="1">
      <c r="A297" s="666" t="s">
        <v>631</v>
      </c>
      <c r="B297" s="666" t="s">
        <v>92</v>
      </c>
      <c r="C297" s="667" t="s">
        <v>632</v>
      </c>
      <c r="D297" s="648">
        <v>49470.44609826502</v>
      </c>
    </row>
    <row r="298" spans="1:4" ht="16.5" thickTop="1" thickBot="1">
      <c r="A298" s="666" t="s">
        <v>646</v>
      </c>
      <c r="B298" s="666" t="s">
        <v>144</v>
      </c>
      <c r="C298" s="667" t="s">
        <v>647</v>
      </c>
      <c r="D298" s="648">
        <v>5962.6614649264102</v>
      </c>
    </row>
    <row r="299" spans="1:4" ht="16.5" thickTop="1" thickBot="1">
      <c r="A299" s="666" t="s">
        <v>634</v>
      </c>
      <c r="B299" s="666" t="s">
        <v>377</v>
      </c>
      <c r="C299" s="667" t="s">
        <v>635</v>
      </c>
      <c r="D299" s="648">
        <v>16490.148699421672</v>
      </c>
    </row>
    <row r="300" spans="1:4" ht="16.5" thickTop="1" thickBot="1">
      <c r="A300" s="666" t="s">
        <v>650</v>
      </c>
      <c r="B300" s="666" t="s">
        <v>377</v>
      </c>
      <c r="C300" s="667" t="s">
        <v>651</v>
      </c>
      <c r="D300" s="648">
        <v>32980.297398843344</v>
      </c>
    </row>
    <row r="301" spans="1:4" ht="31.5" thickTop="1" thickBot="1">
      <c r="A301" s="666" t="s">
        <v>652</v>
      </c>
      <c r="B301" s="666" t="s">
        <v>92</v>
      </c>
      <c r="C301" s="667" t="s">
        <v>2309</v>
      </c>
      <c r="D301" s="648">
        <v>456447.3159999919</v>
      </c>
    </row>
    <row r="302" spans="1:4" ht="31.5" thickTop="1" thickBot="1">
      <c r="A302" s="666" t="s">
        <v>653</v>
      </c>
      <c r="B302" s="666" t="s">
        <v>92</v>
      </c>
      <c r="C302" s="667" t="s">
        <v>2310</v>
      </c>
      <c r="D302" s="648">
        <v>403788.77448650537</v>
      </c>
    </row>
    <row r="303" spans="1:4" ht="31.5" thickTop="1" thickBot="1">
      <c r="A303" s="666" t="s">
        <v>654</v>
      </c>
      <c r="B303" s="666" t="s">
        <v>92</v>
      </c>
      <c r="C303" s="667" t="s">
        <v>2311</v>
      </c>
      <c r="D303" s="648">
        <v>326531.32848646818</v>
      </c>
    </row>
    <row r="304" spans="1:4" ht="31.5" thickTop="1" thickBot="1">
      <c r="A304" s="666" t="s">
        <v>655</v>
      </c>
      <c r="B304" s="666" t="s">
        <v>92</v>
      </c>
      <c r="C304" s="667" t="s">
        <v>2312</v>
      </c>
      <c r="D304" s="648">
        <v>489796.99272970227</v>
      </c>
    </row>
    <row r="305" spans="1:4" ht="31.5" thickTop="1" thickBot="1">
      <c r="A305" s="666" t="s">
        <v>656</v>
      </c>
      <c r="B305" s="666" t="s">
        <v>92</v>
      </c>
      <c r="C305" s="667" t="s">
        <v>2313</v>
      </c>
      <c r="D305" s="648">
        <v>453951.806830146</v>
      </c>
    </row>
    <row r="306" spans="1:4" ht="31.5" thickTop="1" thickBot="1">
      <c r="A306" s="666" t="s">
        <v>657</v>
      </c>
      <c r="B306" s="666" t="s">
        <v>233</v>
      </c>
      <c r="C306" s="667" t="s">
        <v>2314</v>
      </c>
      <c r="D306" s="648">
        <v>691838.25223070453</v>
      </c>
    </row>
    <row r="307" spans="1:4" ht="16.5" thickTop="1" thickBot="1">
      <c r="A307" s="666" t="s">
        <v>658</v>
      </c>
      <c r="B307" s="666" t="s">
        <v>92</v>
      </c>
      <c r="C307" s="667" t="s">
        <v>659</v>
      </c>
      <c r="D307" s="648">
        <v>313312.82528901176</v>
      </c>
    </row>
    <row r="308" spans="1:4" ht="16.5" thickTop="1" thickBot="1">
      <c r="A308" s="666" t="s">
        <v>636</v>
      </c>
      <c r="B308" s="666" t="s">
        <v>377</v>
      </c>
      <c r="C308" s="667" t="s">
        <v>637</v>
      </c>
      <c r="D308" s="648">
        <v>48436.363864368563</v>
      </c>
    </row>
    <row r="309" spans="1:4" ht="16.5" thickTop="1" thickBot="1">
      <c r="A309" s="666" t="s">
        <v>642</v>
      </c>
      <c r="B309" s="666" t="s">
        <v>377</v>
      </c>
      <c r="C309" s="667" t="s">
        <v>643</v>
      </c>
      <c r="D309" s="648">
        <v>7315.139897388116</v>
      </c>
    </row>
    <row r="310" spans="1:4" ht="16.5" thickTop="1" thickBot="1">
      <c r="A310" s="666" t="s">
        <v>640</v>
      </c>
      <c r="B310" s="666" t="s">
        <v>377</v>
      </c>
      <c r="C310" s="667" t="s">
        <v>641</v>
      </c>
      <c r="D310" s="648">
        <v>18812.236472111897</v>
      </c>
    </row>
    <row r="311" spans="1:4" ht="16.5" thickTop="1" thickBot="1">
      <c r="A311" s="666" t="s">
        <v>638</v>
      </c>
      <c r="B311" s="666" t="s">
        <v>377</v>
      </c>
      <c r="C311" s="667" t="s">
        <v>639</v>
      </c>
      <c r="D311" s="648">
        <v>85082.204781787179</v>
      </c>
    </row>
    <row r="312" spans="1:4" ht="16.5" thickTop="1" thickBot="1">
      <c r="A312" s="666" t="s">
        <v>644</v>
      </c>
      <c r="B312" s="666" t="s">
        <v>377</v>
      </c>
      <c r="C312" s="667" t="s">
        <v>645</v>
      </c>
      <c r="D312" s="648">
        <v>14884.403979666788</v>
      </c>
    </row>
    <row r="313" spans="1:4" ht="16.5" thickTop="1" thickBot="1">
      <c r="A313" s="666" t="s">
        <v>660</v>
      </c>
      <c r="B313" s="666" t="s">
        <v>377</v>
      </c>
      <c r="C313" s="667" t="s">
        <v>661</v>
      </c>
      <c r="D313" s="648">
        <v>7745.0201597157547</v>
      </c>
    </row>
    <row r="314" spans="1:4" ht="16.5" thickTop="1" thickBot="1">
      <c r="A314" s="666" t="s">
        <v>662</v>
      </c>
      <c r="B314" s="666" t="s">
        <v>377</v>
      </c>
      <c r="C314" s="667" t="s">
        <v>663</v>
      </c>
      <c r="D314" s="648">
        <v>8669.7986862489797</v>
      </c>
    </row>
    <row r="315" spans="1:4" ht="16.5" thickTop="1" thickBot="1">
      <c r="A315" s="666" t="s">
        <v>667</v>
      </c>
      <c r="B315" s="666" t="s">
        <v>377</v>
      </c>
      <c r="C315" s="667" t="s">
        <v>2315</v>
      </c>
      <c r="D315" s="648">
        <v>8348.7094966030618</v>
      </c>
    </row>
    <row r="316" spans="1:4" ht="16.5" thickTop="1" thickBot="1">
      <c r="A316" s="666" t="s">
        <v>664</v>
      </c>
      <c r="B316" s="666" t="s">
        <v>92</v>
      </c>
      <c r="C316" s="667" t="s">
        <v>2316</v>
      </c>
      <c r="D316" s="648">
        <v>46110.613306104729</v>
      </c>
    </row>
    <row r="317" spans="1:4" ht="16.5" thickTop="1" thickBot="1">
      <c r="A317" s="666" t="s">
        <v>665</v>
      </c>
      <c r="B317" s="666" t="s">
        <v>377</v>
      </c>
      <c r="C317" s="667" t="s">
        <v>666</v>
      </c>
      <c r="D317" s="648">
        <v>0</v>
      </c>
    </row>
    <row r="318" spans="1:4" ht="16.5" thickTop="1" thickBot="1">
      <c r="A318" s="666" t="s">
        <v>668</v>
      </c>
      <c r="B318" s="666" t="s">
        <v>606</v>
      </c>
      <c r="C318" s="667" t="s">
        <v>2317</v>
      </c>
      <c r="D318" s="648">
        <v>13272.494022057055</v>
      </c>
    </row>
    <row r="319" spans="1:4" ht="16.5" thickTop="1" thickBot="1">
      <c r="A319" s="666" t="s">
        <v>669</v>
      </c>
      <c r="B319" s="666" t="s">
        <v>92</v>
      </c>
      <c r="C319" s="667" t="s">
        <v>2318</v>
      </c>
      <c r="D319" s="648">
        <v>8245.074349710836</v>
      </c>
    </row>
    <row r="320" spans="1:4" ht="16.5" thickTop="1" thickBot="1">
      <c r="A320" s="666" t="s">
        <v>673</v>
      </c>
      <c r="B320" s="666" t="s">
        <v>92</v>
      </c>
      <c r="C320" s="667" t="s">
        <v>2319</v>
      </c>
      <c r="D320" s="648">
        <v>71017.573732175981</v>
      </c>
    </row>
    <row r="321" spans="1:4" ht="16.5" thickTop="1" thickBot="1">
      <c r="A321" s="666" t="s">
        <v>674</v>
      </c>
      <c r="B321" s="666" t="s">
        <v>92</v>
      </c>
      <c r="C321" s="667" t="s">
        <v>2320</v>
      </c>
      <c r="D321" s="648">
        <v>208215.61091136432</v>
      </c>
    </row>
    <row r="322" spans="1:4" ht="16.5" thickTop="1" thickBot="1">
      <c r="A322" s="666" t="s">
        <v>672</v>
      </c>
      <c r="B322" s="666" t="s">
        <v>92</v>
      </c>
      <c r="C322" s="667" t="s">
        <v>2321</v>
      </c>
      <c r="D322" s="648">
        <v>178093.60595375404</v>
      </c>
    </row>
    <row r="323" spans="1:4" ht="31.5" thickTop="1" thickBot="1">
      <c r="A323" s="666" t="s">
        <v>671</v>
      </c>
      <c r="B323" s="666" t="s">
        <v>92</v>
      </c>
      <c r="C323" s="667" t="s">
        <v>2322</v>
      </c>
      <c r="D323" s="648">
        <v>403788.77448650537</v>
      </c>
    </row>
    <row r="324" spans="1:4" ht="16.5" thickTop="1" thickBot="1">
      <c r="A324" s="666" t="s">
        <v>675</v>
      </c>
      <c r="B324" s="666" t="s">
        <v>92</v>
      </c>
      <c r="C324" s="667" t="s">
        <v>676</v>
      </c>
      <c r="D324" s="648">
        <v>174619.68129440921</v>
      </c>
    </row>
    <row r="325" spans="1:4" ht="16.5" thickTop="1" thickBot="1">
      <c r="A325" s="666" t="s">
        <v>678</v>
      </c>
      <c r="B325" s="666" t="s">
        <v>92</v>
      </c>
      <c r="C325" s="667" t="s">
        <v>679</v>
      </c>
      <c r="D325" s="648">
        <v>9344.4175963389462</v>
      </c>
    </row>
    <row r="326" spans="1:4" ht="16.5" thickTop="1" thickBot="1">
      <c r="A326" s="666" t="s">
        <v>670</v>
      </c>
      <c r="B326" s="666" t="s">
        <v>92</v>
      </c>
      <c r="C326" s="667" t="s">
        <v>2323</v>
      </c>
      <c r="D326" s="648">
        <v>17039.82032273573</v>
      </c>
    </row>
    <row r="327" spans="1:4" ht="16.5" thickTop="1" thickBot="1">
      <c r="A327" s="666" t="s">
        <v>677</v>
      </c>
      <c r="B327" s="666" t="s">
        <v>92</v>
      </c>
      <c r="C327" s="667" t="s">
        <v>2324</v>
      </c>
      <c r="D327" s="648">
        <v>9344.4175963389462</v>
      </c>
    </row>
    <row r="328" spans="1:4" ht="16.5" thickTop="1" thickBot="1">
      <c r="A328" s="666" t="s">
        <v>680</v>
      </c>
      <c r="B328" s="666" t="s">
        <v>92</v>
      </c>
      <c r="C328" s="667" t="s">
        <v>2325</v>
      </c>
      <c r="D328" s="648">
        <v>69341.621603346561</v>
      </c>
    </row>
    <row r="329" spans="1:4" ht="16.5" thickTop="1" thickBot="1">
      <c r="A329" s="666" t="s">
        <v>681</v>
      </c>
      <c r="B329" s="666" t="s">
        <v>92</v>
      </c>
      <c r="C329" s="667" t="s">
        <v>682</v>
      </c>
      <c r="D329" s="648">
        <v>4578.7646222060848</v>
      </c>
    </row>
    <row r="330" spans="1:4" ht="16.5" thickTop="1" thickBot="1">
      <c r="A330" s="666" t="s">
        <v>683</v>
      </c>
      <c r="B330" s="666" t="s">
        <v>92</v>
      </c>
      <c r="C330" s="667" t="s">
        <v>2326</v>
      </c>
      <c r="D330" s="648">
        <v>4397.372986512446</v>
      </c>
    </row>
    <row r="331" spans="1:4" ht="16.5" thickTop="1" thickBot="1">
      <c r="A331" s="666" t="s">
        <v>684</v>
      </c>
      <c r="B331" s="666" t="s">
        <v>92</v>
      </c>
      <c r="C331" s="667" t="s">
        <v>2327</v>
      </c>
      <c r="D331" s="648">
        <v>1127.9261710404426</v>
      </c>
    </row>
    <row r="332" spans="1:4" ht="16.5" thickTop="1" thickBot="1">
      <c r="A332" s="666" t="s">
        <v>686</v>
      </c>
      <c r="B332" s="666" t="s">
        <v>387</v>
      </c>
      <c r="C332" s="667" t="s">
        <v>687</v>
      </c>
      <c r="D332" s="648">
        <v>35178.983892099568</v>
      </c>
    </row>
    <row r="333" spans="1:4" ht="16.5" thickTop="1" thickBot="1">
      <c r="A333" s="666" t="s">
        <v>685</v>
      </c>
      <c r="B333" s="666" t="s">
        <v>387</v>
      </c>
      <c r="C333" s="667" t="s">
        <v>2328</v>
      </c>
      <c r="D333" s="648">
        <v>2198.686493256223</v>
      </c>
    </row>
    <row r="334" spans="1:4" ht="16.5" thickTop="1" thickBot="1">
      <c r="A334" s="666" t="s">
        <v>690</v>
      </c>
      <c r="B334" s="666" t="s">
        <v>92</v>
      </c>
      <c r="C334" s="667" t="s">
        <v>1929</v>
      </c>
      <c r="D334" s="648">
        <v>636.05801563409273</v>
      </c>
    </row>
    <row r="335" spans="1:4" ht="16.5" thickTop="1" thickBot="1">
      <c r="A335" s="666" t="s">
        <v>688</v>
      </c>
      <c r="B335" s="666" t="s">
        <v>92</v>
      </c>
      <c r="C335" s="667" t="s">
        <v>689</v>
      </c>
      <c r="D335" s="648">
        <v>4423.9555152296389</v>
      </c>
    </row>
    <row r="336" spans="1:4" ht="16.5" thickTop="1" thickBot="1">
      <c r="A336" s="666" t="s">
        <v>691</v>
      </c>
      <c r="B336" s="666" t="s">
        <v>377</v>
      </c>
      <c r="C336" s="667" t="s">
        <v>692</v>
      </c>
      <c r="D336" s="648">
        <v>4643.3433114830514</v>
      </c>
    </row>
    <row r="337" spans="1:4" ht="16.5" thickTop="1" thickBot="1">
      <c r="A337" s="666" t="s">
        <v>696</v>
      </c>
      <c r="B337" s="666" t="s">
        <v>92</v>
      </c>
      <c r="C337" s="667" t="s">
        <v>697</v>
      </c>
      <c r="D337" s="648">
        <v>429623.34078226594</v>
      </c>
    </row>
    <row r="338" spans="1:4" ht="16.5" thickTop="1" thickBot="1">
      <c r="A338" s="666" t="s">
        <v>694</v>
      </c>
      <c r="B338" s="666" t="s">
        <v>92</v>
      </c>
      <c r="C338" s="667" t="s">
        <v>695</v>
      </c>
      <c r="D338" s="648">
        <v>60463.878564546132</v>
      </c>
    </row>
    <row r="339" spans="1:4" ht="16.5" thickTop="1" thickBot="1">
      <c r="A339" s="666" t="s">
        <v>693</v>
      </c>
      <c r="B339" s="666" t="s">
        <v>144</v>
      </c>
      <c r="C339" s="667" t="s">
        <v>2329</v>
      </c>
      <c r="D339" s="648">
        <v>429623.34078226594</v>
      </c>
    </row>
    <row r="340" spans="1:4" ht="31.5" thickTop="1" thickBot="1">
      <c r="A340" s="666" t="s">
        <v>648</v>
      </c>
      <c r="B340" s="666" t="s">
        <v>92</v>
      </c>
      <c r="C340" s="667" t="s">
        <v>1927</v>
      </c>
      <c r="D340" s="648">
        <v>1354353.3640733818</v>
      </c>
    </row>
    <row r="341" spans="1:4" ht="31.5" thickTop="1" thickBot="1">
      <c r="A341" s="666" t="s">
        <v>698</v>
      </c>
      <c r="B341" s="666" t="s">
        <v>92</v>
      </c>
      <c r="C341" s="667" t="s">
        <v>699</v>
      </c>
      <c r="D341" s="648">
        <v>1379703.9785918703</v>
      </c>
    </row>
    <row r="342" spans="1:4" ht="31.5" thickTop="1" thickBot="1">
      <c r="A342" s="666" t="s">
        <v>649</v>
      </c>
      <c r="B342" s="666" t="s">
        <v>92</v>
      </c>
      <c r="C342" s="667" t="s">
        <v>1928</v>
      </c>
      <c r="D342" s="648">
        <v>879143.82926696446</v>
      </c>
    </row>
    <row r="343" spans="1:4" ht="31.5" thickTop="1" thickBot="1">
      <c r="A343" s="666" t="s">
        <v>700</v>
      </c>
      <c r="B343" s="666" t="s">
        <v>92</v>
      </c>
      <c r="C343" s="667" t="s">
        <v>701</v>
      </c>
      <c r="D343" s="648">
        <v>846098.8364477352</v>
      </c>
    </row>
    <row r="344" spans="1:4" ht="16.5" thickTop="1" thickBot="1">
      <c r="A344" s="666" t="s">
        <v>737</v>
      </c>
      <c r="B344" s="666" t="s">
        <v>387</v>
      </c>
      <c r="C344" s="667" t="s">
        <v>2330</v>
      </c>
      <c r="D344" s="648">
        <v>76954.027263967801</v>
      </c>
    </row>
    <row r="345" spans="1:4" ht="16.5" thickTop="1" thickBot="1">
      <c r="A345" s="666" t="s">
        <v>702</v>
      </c>
      <c r="B345" s="666" t="s">
        <v>377</v>
      </c>
      <c r="C345" s="667" t="s">
        <v>2331</v>
      </c>
      <c r="D345" s="648">
        <v>53247.259944211328</v>
      </c>
    </row>
    <row r="346" spans="1:4" ht="16.5" thickTop="1" thickBot="1">
      <c r="A346" s="666" t="s">
        <v>703</v>
      </c>
      <c r="B346" s="666" t="s">
        <v>144</v>
      </c>
      <c r="C346" s="667" t="s">
        <v>2332</v>
      </c>
      <c r="D346" s="648">
        <v>35951.174976968359</v>
      </c>
    </row>
    <row r="347" spans="1:4" ht="16.5" thickTop="1" thickBot="1">
      <c r="A347" s="666" t="s">
        <v>708</v>
      </c>
      <c r="B347" s="666" t="s">
        <v>92</v>
      </c>
      <c r="C347" s="667" t="s">
        <v>2333</v>
      </c>
      <c r="D347" s="648">
        <v>61745.174721964933</v>
      </c>
    </row>
    <row r="348" spans="1:4" ht="16.5" thickTop="1" thickBot="1">
      <c r="A348" s="666" t="s">
        <v>713</v>
      </c>
      <c r="B348" s="666" t="s">
        <v>144</v>
      </c>
      <c r="C348" s="667" t="s">
        <v>1931</v>
      </c>
      <c r="D348" s="648">
        <v>14777.921592798388</v>
      </c>
    </row>
    <row r="349" spans="1:4" ht="16.5" thickTop="1" thickBot="1">
      <c r="A349" s="666" t="s">
        <v>704</v>
      </c>
      <c r="B349" s="666" t="s">
        <v>144</v>
      </c>
      <c r="C349" s="667" t="s">
        <v>2334</v>
      </c>
      <c r="D349" s="648">
        <v>43690.964764055621</v>
      </c>
    </row>
    <row r="350" spans="1:4" ht="16.5" thickTop="1" thickBot="1">
      <c r="A350" s="666" t="s">
        <v>705</v>
      </c>
      <c r="B350" s="666" t="s">
        <v>144</v>
      </c>
      <c r="C350" s="667" t="s">
        <v>2335</v>
      </c>
      <c r="D350" s="648">
        <v>8612.0000283406498</v>
      </c>
    </row>
    <row r="351" spans="1:4" ht="16.5" thickTop="1" thickBot="1">
      <c r="A351" s="666" t="s">
        <v>736</v>
      </c>
      <c r="B351" s="666" t="s">
        <v>144</v>
      </c>
      <c r="C351" s="667" t="s">
        <v>1933</v>
      </c>
      <c r="D351" s="648">
        <v>120620.58591651871</v>
      </c>
    </row>
    <row r="352" spans="1:4" ht="16.5" thickTop="1" thickBot="1">
      <c r="A352" s="666" t="s">
        <v>709</v>
      </c>
      <c r="B352" s="666" t="s">
        <v>144</v>
      </c>
      <c r="C352" s="667" t="s">
        <v>710</v>
      </c>
      <c r="D352" s="648">
        <v>396509.76915598521</v>
      </c>
    </row>
    <row r="353" spans="1:4" ht="16.5" thickTop="1" thickBot="1">
      <c r="A353" s="666" t="s">
        <v>711</v>
      </c>
      <c r="B353" s="666" t="s">
        <v>144</v>
      </c>
      <c r="C353" s="667" t="s">
        <v>712</v>
      </c>
      <c r="D353" s="648">
        <v>1099694.5290778419</v>
      </c>
    </row>
    <row r="354" spans="1:4" ht="16.5" thickTop="1" thickBot="1">
      <c r="A354" s="666" t="s">
        <v>707</v>
      </c>
      <c r="B354" s="666" t="s">
        <v>144</v>
      </c>
      <c r="C354" s="667" t="s">
        <v>2336</v>
      </c>
      <c r="D354" s="648">
        <v>4490.6339386013979</v>
      </c>
    </row>
    <row r="355" spans="1:4" ht="16.5" thickTop="1" thickBot="1">
      <c r="A355" s="666" t="s">
        <v>706</v>
      </c>
      <c r="B355" s="666" t="s">
        <v>144</v>
      </c>
      <c r="C355" s="667" t="s">
        <v>1930</v>
      </c>
      <c r="D355" s="648">
        <v>4490.8171624758352</v>
      </c>
    </row>
    <row r="356" spans="1:4" ht="16.5" thickTop="1" thickBot="1">
      <c r="A356" s="666" t="s">
        <v>716</v>
      </c>
      <c r="B356" s="666" t="s">
        <v>144</v>
      </c>
      <c r="C356" s="667" t="s">
        <v>717</v>
      </c>
      <c r="D356" s="648">
        <v>26587.382637830204</v>
      </c>
    </row>
    <row r="357" spans="1:4" ht="16.5" thickTop="1" thickBot="1">
      <c r="A357" s="666" t="s">
        <v>714</v>
      </c>
      <c r="B357" s="666" t="s">
        <v>144</v>
      </c>
      <c r="C357" s="667" t="s">
        <v>2337</v>
      </c>
      <c r="D357" s="648">
        <v>379383.35441136127</v>
      </c>
    </row>
    <row r="358" spans="1:4" ht="16.5" thickTop="1" thickBot="1">
      <c r="A358" s="666" t="s">
        <v>715</v>
      </c>
      <c r="B358" s="666" t="s">
        <v>144</v>
      </c>
      <c r="C358" s="667" t="s">
        <v>2338</v>
      </c>
      <c r="D358" s="648">
        <v>366301.1697764867</v>
      </c>
    </row>
    <row r="359" spans="1:4" ht="16.5" thickTop="1" thickBot="1">
      <c r="A359" s="666" t="s">
        <v>718</v>
      </c>
      <c r="B359" s="666" t="s">
        <v>144</v>
      </c>
      <c r="C359" s="667" t="s">
        <v>719</v>
      </c>
      <c r="D359" s="648">
        <v>108582.65596624267</v>
      </c>
    </row>
    <row r="360" spans="1:4" ht="16.5" thickTop="1" thickBot="1">
      <c r="A360" s="666" t="s">
        <v>720</v>
      </c>
      <c r="B360" s="666" t="s">
        <v>144</v>
      </c>
      <c r="C360" s="667" t="s">
        <v>721</v>
      </c>
      <c r="D360" s="648">
        <v>130821.84634874524</v>
      </c>
    </row>
    <row r="361" spans="1:4" ht="16.5" thickTop="1" thickBot="1">
      <c r="A361" s="666" t="s">
        <v>722</v>
      </c>
      <c r="B361" s="666" t="s">
        <v>144</v>
      </c>
      <c r="C361" s="667" t="s">
        <v>723</v>
      </c>
      <c r="D361" s="648">
        <v>170068.40025336886</v>
      </c>
    </row>
    <row r="362" spans="1:4" ht="16.5" thickTop="1" thickBot="1">
      <c r="A362" s="666" t="s">
        <v>724</v>
      </c>
      <c r="B362" s="666" t="s">
        <v>144</v>
      </c>
      <c r="C362" s="667" t="s">
        <v>725</v>
      </c>
      <c r="D362" s="648">
        <v>242020.41574517873</v>
      </c>
    </row>
    <row r="363" spans="1:4" ht="16.5" thickTop="1" thickBot="1">
      <c r="A363" s="666" t="s">
        <v>726</v>
      </c>
      <c r="B363" s="666" t="s">
        <v>144</v>
      </c>
      <c r="C363" s="667" t="s">
        <v>2339</v>
      </c>
      <c r="D363" s="648">
        <v>134338.10243182295</v>
      </c>
    </row>
    <row r="364" spans="1:4" ht="16.5" thickTop="1" thickBot="1">
      <c r="A364" s="666" t="s">
        <v>738</v>
      </c>
      <c r="B364" s="666" t="s">
        <v>144</v>
      </c>
      <c r="C364" s="667" t="s">
        <v>2340</v>
      </c>
      <c r="D364" s="648">
        <v>123234.78272165787</v>
      </c>
    </row>
    <row r="365" spans="1:4" ht="16.5" thickTop="1" thickBot="1">
      <c r="A365" s="666" t="s">
        <v>727</v>
      </c>
      <c r="B365" s="666" t="s">
        <v>144</v>
      </c>
      <c r="C365" s="667" t="s">
        <v>728</v>
      </c>
      <c r="D365" s="648">
        <v>56693.03577125373</v>
      </c>
    </row>
    <row r="366" spans="1:4" ht="16.5" thickTop="1" thickBot="1">
      <c r="A366" s="666" t="s">
        <v>729</v>
      </c>
      <c r="B366" s="666" t="s">
        <v>144</v>
      </c>
      <c r="C366" s="667" t="s">
        <v>1932</v>
      </c>
      <c r="D366" s="648">
        <v>54826.19527012809</v>
      </c>
    </row>
    <row r="367" spans="1:4" ht="16.5" thickTop="1" thickBot="1">
      <c r="A367" s="666" t="s">
        <v>730</v>
      </c>
      <c r="B367" s="666" t="s">
        <v>92</v>
      </c>
      <c r="C367" s="667" t="s">
        <v>2341</v>
      </c>
      <c r="D367" s="648">
        <v>63841.061018187684</v>
      </c>
    </row>
    <row r="368" spans="1:4" ht="16.5" thickTop="1" thickBot="1">
      <c r="A368" s="666" t="s">
        <v>732</v>
      </c>
      <c r="B368" s="666" t="s">
        <v>92</v>
      </c>
      <c r="C368" s="667" t="s">
        <v>733</v>
      </c>
      <c r="D368" s="648">
        <v>3985.1192690269045</v>
      </c>
    </row>
    <row r="369" spans="1:4" ht="16.5" thickTop="1" thickBot="1">
      <c r="A369" s="666" t="s">
        <v>731</v>
      </c>
      <c r="B369" s="666" t="s">
        <v>92</v>
      </c>
      <c r="C369" s="667" t="s">
        <v>2342</v>
      </c>
      <c r="D369" s="648">
        <v>971.8194300192506</v>
      </c>
    </row>
    <row r="370" spans="1:4" ht="16.5" thickTop="1" thickBot="1">
      <c r="A370" s="666" t="s">
        <v>734</v>
      </c>
      <c r="B370" s="666" t="s">
        <v>92</v>
      </c>
      <c r="C370" s="667" t="s">
        <v>735</v>
      </c>
      <c r="D370" s="648">
        <v>35159.680123769918</v>
      </c>
    </row>
    <row r="371" spans="1:4" ht="16.5" thickTop="1" thickBot="1">
      <c r="A371" s="666" t="s">
        <v>741</v>
      </c>
      <c r="B371" s="666" t="s">
        <v>92</v>
      </c>
      <c r="C371" s="667" t="s">
        <v>1934</v>
      </c>
      <c r="D371" s="648">
        <v>32530.93291693318</v>
      </c>
    </row>
    <row r="372" spans="1:4" ht="16.5" thickTop="1" thickBot="1">
      <c r="A372" s="666" t="s">
        <v>739</v>
      </c>
      <c r="B372" s="666" t="s">
        <v>377</v>
      </c>
      <c r="C372" s="667" t="s">
        <v>740</v>
      </c>
      <c r="D372" s="648">
        <v>3014.3282568835316</v>
      </c>
    </row>
    <row r="373" spans="1:4" ht="16.5" thickTop="1" thickBot="1">
      <c r="A373" s="191"/>
      <c r="B373" s="191"/>
      <c r="C373" s="196"/>
      <c r="D373" s="645"/>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20"/>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8"/>
      <c r="B5" s="100"/>
      <c r="C5" s="101"/>
      <c r="D5" s="646"/>
    </row>
    <row r="6" spans="1:5" ht="30" customHeight="1" thickTop="1" thickBot="1">
      <c r="A6" s="199" t="s">
        <v>1266</v>
      </c>
      <c r="B6" s="100" t="s">
        <v>339</v>
      </c>
      <c r="C6" s="102" t="s">
        <v>2026</v>
      </c>
      <c r="D6" s="650">
        <v>768.07491559687412</v>
      </c>
    </row>
    <row r="7" spans="1:5" ht="30" customHeight="1" thickTop="1" thickBot="1">
      <c r="A7" s="199" t="s">
        <v>1352</v>
      </c>
      <c r="B7" s="100" t="s">
        <v>339</v>
      </c>
      <c r="C7" s="102" t="s">
        <v>2025</v>
      </c>
      <c r="D7" s="650">
        <v>768.07491559687412</v>
      </c>
      <c r="E7" s="103"/>
    </row>
    <row r="8" spans="1:5" ht="30" customHeight="1" thickTop="1" thickBot="1">
      <c r="A8" s="199" t="s">
        <v>1364</v>
      </c>
      <c r="B8" s="100" t="s">
        <v>339</v>
      </c>
      <c r="C8" s="102" t="s">
        <v>2027</v>
      </c>
      <c r="D8" s="650">
        <v>768.07491559687412</v>
      </c>
    </row>
    <row r="9" spans="1:5" ht="30" customHeight="1" thickTop="1" thickBot="1">
      <c r="A9" s="199" t="s">
        <v>1225</v>
      </c>
      <c r="B9" s="100" t="s">
        <v>1223</v>
      </c>
      <c r="C9" s="102" t="s">
        <v>1226</v>
      </c>
      <c r="D9" s="650">
        <v>821.75094105324695</v>
      </c>
    </row>
    <row r="10" spans="1:5" ht="30" customHeight="1" thickTop="1" thickBot="1">
      <c r="A10" s="199" t="s">
        <v>1388</v>
      </c>
      <c r="B10" s="100" t="s">
        <v>339</v>
      </c>
      <c r="C10" s="102" t="s">
        <v>1389</v>
      </c>
      <c r="D10" s="650">
        <v>821.75094105324695</v>
      </c>
    </row>
    <row r="11" spans="1:5" ht="30" customHeight="1" thickTop="1" thickBot="1">
      <c r="A11" s="199" t="s">
        <v>1329</v>
      </c>
      <c r="B11" s="100" t="s">
        <v>339</v>
      </c>
      <c r="C11" s="102" t="s">
        <v>1330</v>
      </c>
      <c r="D11" s="650">
        <v>768.07491559687412</v>
      </c>
    </row>
    <row r="12" spans="1:5" ht="30" customHeight="1" thickTop="1" thickBot="1">
      <c r="A12" s="199" t="s">
        <v>1331</v>
      </c>
      <c r="B12" s="100" t="s">
        <v>339</v>
      </c>
      <c r="C12" s="102" t="s">
        <v>1332</v>
      </c>
      <c r="D12" s="650">
        <v>768.07491559687412</v>
      </c>
    </row>
    <row r="13" spans="1:5" ht="30" customHeight="1" thickTop="1" thickBot="1">
      <c r="A13" s="199" t="s">
        <v>1333</v>
      </c>
      <c r="B13" s="100" t="s">
        <v>339</v>
      </c>
      <c r="C13" s="102" t="s">
        <v>1334</v>
      </c>
      <c r="D13" s="650">
        <v>768.07491559687412</v>
      </c>
    </row>
    <row r="14" spans="1:5" ht="30" customHeight="1" thickTop="1" thickBot="1">
      <c r="A14" s="199" t="s">
        <v>1335</v>
      </c>
      <c r="B14" s="100" t="s">
        <v>339</v>
      </c>
      <c r="C14" s="102" t="s">
        <v>1336</v>
      </c>
      <c r="D14" s="650">
        <v>768.07491559687412</v>
      </c>
    </row>
    <row r="15" spans="1:5" ht="30" customHeight="1" thickTop="1" thickBot="1">
      <c r="A15" s="199" t="s">
        <v>1317</v>
      </c>
      <c r="B15" s="100" t="s">
        <v>339</v>
      </c>
      <c r="C15" s="102" t="s">
        <v>1860</v>
      </c>
      <c r="D15" s="650">
        <v>821.75094105324695</v>
      </c>
    </row>
    <row r="16" spans="1:5" ht="30" customHeight="1" thickTop="1" thickBot="1">
      <c r="A16" s="199" t="s">
        <v>1227</v>
      </c>
      <c r="B16" s="100" t="s">
        <v>339</v>
      </c>
      <c r="C16" s="102" t="s">
        <v>1228</v>
      </c>
      <c r="D16" s="650">
        <v>821.75094105324695</v>
      </c>
    </row>
    <row r="17" spans="1:4" ht="30" customHeight="1" thickTop="1" thickBot="1">
      <c r="A17" s="199" t="s">
        <v>1229</v>
      </c>
      <c r="B17" s="100" t="s">
        <v>339</v>
      </c>
      <c r="C17" s="102" t="s">
        <v>1230</v>
      </c>
      <c r="D17" s="650">
        <v>821.75094105324695</v>
      </c>
    </row>
    <row r="18" spans="1:4" ht="30" customHeight="1" thickTop="1" thickBot="1">
      <c r="A18" s="199" t="s">
        <v>1231</v>
      </c>
      <c r="B18" s="100" t="s">
        <v>339</v>
      </c>
      <c r="C18" s="102" t="s">
        <v>1232</v>
      </c>
      <c r="D18" s="650">
        <v>821.75094105324695</v>
      </c>
    </row>
    <row r="19" spans="1:4" ht="30" customHeight="1" thickTop="1" thickBot="1">
      <c r="A19" s="199" t="s">
        <v>1235</v>
      </c>
      <c r="B19" s="100" t="s">
        <v>339</v>
      </c>
      <c r="C19" s="102" t="s">
        <v>1236</v>
      </c>
      <c r="D19" s="650">
        <v>821.75094105324695</v>
      </c>
    </row>
    <row r="20" spans="1:4" ht="30" customHeight="1" thickTop="1" thickBot="1">
      <c r="A20" s="199" t="s">
        <v>1407</v>
      </c>
      <c r="B20" s="100" t="s">
        <v>339</v>
      </c>
      <c r="C20" s="102" t="s">
        <v>1869</v>
      </c>
      <c r="D20" s="650">
        <v>768.07491559687412</v>
      </c>
    </row>
    <row r="21" spans="1:4" ht="30" customHeight="1" thickTop="1" thickBot="1">
      <c r="A21" s="199" t="s">
        <v>1239</v>
      </c>
      <c r="B21" s="100" t="s">
        <v>339</v>
      </c>
      <c r="C21" s="102" t="s">
        <v>1240</v>
      </c>
      <c r="D21" s="650">
        <v>1598.7033654734512</v>
      </c>
    </row>
    <row r="22" spans="1:4" ht="30" customHeight="1" thickTop="1" thickBot="1">
      <c r="A22" s="199" t="s">
        <v>1390</v>
      </c>
      <c r="B22" s="100" t="s">
        <v>339</v>
      </c>
      <c r="C22" s="102" t="s">
        <v>1391</v>
      </c>
      <c r="D22" s="650">
        <v>1598.7033654734512</v>
      </c>
    </row>
    <row r="23" spans="1:4" ht="30" customHeight="1" thickTop="1" thickBot="1">
      <c r="A23" s="199" t="s">
        <v>1247</v>
      </c>
      <c r="B23" s="100" t="s">
        <v>339</v>
      </c>
      <c r="C23" s="102" t="s">
        <v>1248</v>
      </c>
      <c r="D23" s="650">
        <v>821.75094105324695</v>
      </c>
    </row>
    <row r="24" spans="1:4" ht="30" customHeight="1" thickTop="1" thickBot="1">
      <c r="A24" s="199" t="s">
        <v>1269</v>
      </c>
      <c r="B24" s="100" t="s">
        <v>339</v>
      </c>
      <c r="C24" s="102" t="s">
        <v>1270</v>
      </c>
      <c r="D24" s="650">
        <v>821.75094105324695</v>
      </c>
    </row>
    <row r="25" spans="1:4" ht="30" customHeight="1" thickTop="1" thickBot="1">
      <c r="A25" s="199" t="s">
        <v>1241</v>
      </c>
      <c r="B25" s="100" t="s">
        <v>339</v>
      </c>
      <c r="C25" s="102" t="s">
        <v>1242</v>
      </c>
      <c r="D25" s="650">
        <v>821.75094105324695</v>
      </c>
    </row>
    <row r="26" spans="1:4" ht="30" customHeight="1" thickTop="1" thickBot="1">
      <c r="A26" s="199" t="s">
        <v>1246</v>
      </c>
      <c r="B26" s="100" t="s">
        <v>339</v>
      </c>
      <c r="C26" s="102" t="s">
        <v>1242</v>
      </c>
      <c r="D26" s="650">
        <v>821.75094105324695</v>
      </c>
    </row>
    <row r="27" spans="1:4" ht="30" customHeight="1" thickTop="1" thickBot="1">
      <c r="A27" s="199" t="s">
        <v>1303</v>
      </c>
      <c r="B27" s="100" t="s">
        <v>339</v>
      </c>
      <c r="C27" s="102" t="s">
        <v>1304</v>
      </c>
      <c r="D27" s="650">
        <v>821.75094105324695</v>
      </c>
    </row>
    <row r="28" spans="1:4" ht="30" customHeight="1" thickTop="1" thickBot="1">
      <c r="A28" s="199" t="s">
        <v>1249</v>
      </c>
      <c r="B28" s="100" t="s">
        <v>339</v>
      </c>
      <c r="C28" s="102" t="s">
        <v>1250</v>
      </c>
      <c r="D28" s="650">
        <v>821.75094105324695</v>
      </c>
    </row>
    <row r="29" spans="1:4" ht="30" customHeight="1" thickTop="1" thickBot="1">
      <c r="A29" s="199" t="s">
        <v>1254</v>
      </c>
      <c r="B29" s="100" t="s">
        <v>339</v>
      </c>
      <c r="C29" s="102" t="s">
        <v>1255</v>
      </c>
      <c r="D29" s="650">
        <v>821.75094105324695</v>
      </c>
    </row>
    <row r="30" spans="1:4" ht="30" customHeight="1" thickTop="1" thickBot="1">
      <c r="A30" s="199" t="s">
        <v>1252</v>
      </c>
      <c r="B30" s="100" t="s">
        <v>339</v>
      </c>
      <c r="C30" s="102" t="s">
        <v>1253</v>
      </c>
      <c r="D30" s="650">
        <v>821.75094105324695</v>
      </c>
    </row>
    <row r="31" spans="1:4" ht="30" customHeight="1" thickTop="1" thickBot="1">
      <c r="A31" s="199" t="s">
        <v>1267</v>
      </c>
      <c r="B31" s="100" t="s">
        <v>339</v>
      </c>
      <c r="C31" s="102" t="s">
        <v>1268</v>
      </c>
      <c r="D31" s="650">
        <v>821.75094105324695</v>
      </c>
    </row>
    <row r="32" spans="1:4" ht="30" customHeight="1" thickTop="1" thickBot="1">
      <c r="A32" s="199" t="s">
        <v>1256</v>
      </c>
      <c r="B32" s="100" t="s">
        <v>339</v>
      </c>
      <c r="C32" s="102" t="s">
        <v>1257</v>
      </c>
      <c r="D32" s="650">
        <v>821.75094105324695</v>
      </c>
    </row>
    <row r="33" spans="1:4" ht="30" customHeight="1" thickTop="1" thickBot="1">
      <c r="A33" s="199" t="s">
        <v>1272</v>
      </c>
      <c r="B33" s="100" t="s">
        <v>339</v>
      </c>
      <c r="C33" s="102" t="s">
        <v>1257</v>
      </c>
      <c r="D33" s="650">
        <v>821.75094105324695</v>
      </c>
    </row>
    <row r="34" spans="1:4" ht="30" customHeight="1" thickTop="1" thickBot="1">
      <c r="A34" s="199" t="s">
        <v>1273</v>
      </c>
      <c r="B34" s="100" t="s">
        <v>339</v>
      </c>
      <c r="C34" s="102" t="s">
        <v>1274</v>
      </c>
      <c r="D34" s="650">
        <v>821.75094105324695</v>
      </c>
    </row>
    <row r="35" spans="1:4" ht="30" customHeight="1" thickTop="1" thickBot="1">
      <c r="A35" s="199" t="s">
        <v>1323</v>
      </c>
      <c r="B35" s="100" t="s">
        <v>339</v>
      </c>
      <c r="C35" s="102" t="s">
        <v>1864</v>
      </c>
      <c r="D35" s="650">
        <v>821.75094105324695</v>
      </c>
    </row>
    <row r="36" spans="1:4" ht="30" customHeight="1" thickTop="1" thickBot="1">
      <c r="A36" s="199" t="s">
        <v>1404</v>
      </c>
      <c r="B36" s="100" t="s">
        <v>339</v>
      </c>
      <c r="C36" s="102" t="s">
        <v>1405</v>
      </c>
      <c r="D36" s="650">
        <v>821.75094105324695</v>
      </c>
    </row>
    <row r="37" spans="1:4" ht="30" customHeight="1" thickTop="1" thickBot="1">
      <c r="A37" s="199" t="s">
        <v>1385</v>
      </c>
      <c r="B37" s="100" t="s">
        <v>339</v>
      </c>
      <c r="C37" s="102" t="s">
        <v>1386</v>
      </c>
      <c r="D37" s="650">
        <v>821.75094105324695</v>
      </c>
    </row>
    <row r="38" spans="1:4" ht="30" customHeight="1" thickTop="1" thickBot="1">
      <c r="A38" s="199" t="s">
        <v>1264</v>
      </c>
      <c r="B38" s="100" t="s">
        <v>339</v>
      </c>
      <c r="C38" s="102" t="s">
        <v>1265</v>
      </c>
      <c r="D38" s="650">
        <v>821.75094105324695</v>
      </c>
    </row>
    <row r="39" spans="1:4" ht="30" customHeight="1" thickTop="1" thickBot="1">
      <c r="A39" s="199" t="s">
        <v>1221</v>
      </c>
      <c r="B39" s="100" t="s">
        <v>1223</v>
      </c>
      <c r="C39" s="102" t="s">
        <v>1280</v>
      </c>
      <c r="D39" s="650">
        <v>821.75094105324695</v>
      </c>
    </row>
    <row r="40" spans="1:4" ht="30" customHeight="1" thickTop="1" thickBot="1">
      <c r="A40" s="199" t="s">
        <v>1261</v>
      </c>
      <c r="B40" s="100" t="s">
        <v>339</v>
      </c>
      <c r="C40" s="102" t="s">
        <v>1262</v>
      </c>
      <c r="D40" s="650">
        <v>821.75094105324695</v>
      </c>
    </row>
    <row r="41" spans="1:4" ht="30" customHeight="1" thickTop="1" thickBot="1">
      <c r="A41" s="199" t="s">
        <v>1259</v>
      </c>
      <c r="B41" s="100" t="s">
        <v>339</v>
      </c>
      <c r="C41" s="102" t="s">
        <v>1260</v>
      </c>
      <c r="D41" s="650">
        <v>821.75094105324695</v>
      </c>
    </row>
    <row r="42" spans="1:4" ht="30" customHeight="1" thickTop="1" thickBot="1">
      <c r="A42" s="199" t="s">
        <v>1392</v>
      </c>
      <c r="B42" s="100" t="s">
        <v>339</v>
      </c>
      <c r="C42" s="102" t="s">
        <v>1260</v>
      </c>
      <c r="D42" s="650">
        <v>821.75094105324695</v>
      </c>
    </row>
    <row r="43" spans="1:4" ht="30" customHeight="1" thickTop="1" thickBot="1">
      <c r="A43" s="199" t="s">
        <v>1233</v>
      </c>
      <c r="B43" s="100" t="s">
        <v>339</v>
      </c>
      <c r="C43" s="102" t="s">
        <v>1234</v>
      </c>
      <c r="D43" s="650">
        <v>821.75094105324695</v>
      </c>
    </row>
    <row r="44" spans="1:4" ht="30" customHeight="1" thickTop="1" thickBot="1">
      <c r="A44" s="199" t="s">
        <v>1387</v>
      </c>
      <c r="B44" s="100" t="s">
        <v>339</v>
      </c>
      <c r="C44" s="102" t="s">
        <v>1234</v>
      </c>
      <c r="D44" s="650">
        <v>821.75094105324695</v>
      </c>
    </row>
    <row r="45" spans="1:4" ht="30" customHeight="1" thickTop="1" thickBot="1">
      <c r="A45" s="199" t="s">
        <v>1278</v>
      </c>
      <c r="B45" s="100" t="s">
        <v>339</v>
      </c>
      <c r="C45" s="102" t="s">
        <v>1279</v>
      </c>
      <c r="D45" s="650">
        <v>821.75094105324695</v>
      </c>
    </row>
    <row r="46" spans="1:4" ht="30" customHeight="1" thickTop="1" thickBot="1">
      <c r="A46" s="199" t="s">
        <v>1287</v>
      </c>
      <c r="B46" s="100" t="s">
        <v>339</v>
      </c>
      <c r="C46" s="102" t="s">
        <v>1288</v>
      </c>
      <c r="D46" s="650">
        <v>821.75094105324695</v>
      </c>
    </row>
    <row r="47" spans="1:4" ht="30" customHeight="1" thickTop="1" thickBot="1">
      <c r="A47" s="199" t="s">
        <v>1291</v>
      </c>
      <c r="B47" s="100" t="s">
        <v>339</v>
      </c>
      <c r="C47" s="102" t="s">
        <v>1292</v>
      </c>
      <c r="D47" s="650">
        <v>821.75094105324695</v>
      </c>
    </row>
    <row r="48" spans="1:4" ht="30" customHeight="1" thickTop="1" thickBot="1">
      <c r="A48" s="199" t="s">
        <v>1283</v>
      </c>
      <c r="B48" s="100" t="s">
        <v>1223</v>
      </c>
      <c r="C48" s="102" t="s">
        <v>1284</v>
      </c>
      <c r="D48" s="650">
        <v>768.07491559687412</v>
      </c>
    </row>
    <row r="49" spans="1:4" ht="30" customHeight="1" thickTop="1" thickBot="1">
      <c r="A49" s="199" t="s">
        <v>1281</v>
      </c>
      <c r="B49" s="100" t="s">
        <v>339</v>
      </c>
      <c r="C49" s="102" t="s">
        <v>1282</v>
      </c>
      <c r="D49" s="650">
        <v>821.75094105324695</v>
      </c>
    </row>
    <row r="50" spans="1:4" ht="30" customHeight="1" thickTop="1" thickBot="1">
      <c r="A50" s="199" t="s">
        <v>1285</v>
      </c>
      <c r="B50" s="100" t="s">
        <v>339</v>
      </c>
      <c r="C50" s="102" t="s">
        <v>1286</v>
      </c>
      <c r="D50" s="650">
        <v>821.75094105324695</v>
      </c>
    </row>
    <row r="51" spans="1:4" ht="30" customHeight="1" thickTop="1" thickBot="1">
      <c r="A51" s="199" t="s">
        <v>1314</v>
      </c>
      <c r="B51" s="100" t="s">
        <v>1306</v>
      </c>
      <c r="C51" s="102" t="s">
        <v>1315</v>
      </c>
      <c r="D51" s="650">
        <v>821.75094105324695</v>
      </c>
    </row>
    <row r="52" spans="1:4" ht="30" customHeight="1" thickTop="1" thickBot="1">
      <c r="A52" s="199" t="s">
        <v>1316</v>
      </c>
      <c r="B52" s="100" t="s">
        <v>1306</v>
      </c>
      <c r="C52" s="102" t="s">
        <v>1315</v>
      </c>
      <c r="D52" s="650">
        <v>821.75094105324695</v>
      </c>
    </row>
    <row r="53" spans="1:4" ht="30" customHeight="1" thickTop="1" thickBot="1">
      <c r="A53" s="199" t="s">
        <v>1289</v>
      </c>
      <c r="B53" s="100" t="s">
        <v>339</v>
      </c>
      <c r="C53" s="102" t="s">
        <v>1290</v>
      </c>
      <c r="D53" s="650">
        <v>821.75094105324695</v>
      </c>
    </row>
    <row r="54" spans="1:4" ht="30" customHeight="1" thickTop="1" thickBot="1">
      <c r="A54" s="199" t="s">
        <v>1293</v>
      </c>
      <c r="B54" s="100" t="s">
        <v>339</v>
      </c>
      <c r="C54" s="102" t="s">
        <v>1294</v>
      </c>
      <c r="D54" s="650">
        <v>1278.9626923787612</v>
      </c>
    </row>
    <row r="55" spans="1:4" ht="30" customHeight="1" thickTop="1" thickBot="1">
      <c r="A55" s="199" t="s">
        <v>1378</v>
      </c>
      <c r="B55" s="100" t="s">
        <v>339</v>
      </c>
      <c r="C55" s="102" t="s">
        <v>2029</v>
      </c>
      <c r="D55" s="650">
        <v>1278.9626923787612</v>
      </c>
    </row>
    <row r="56" spans="1:4" ht="30" customHeight="1" thickTop="1" thickBot="1">
      <c r="A56" s="199" t="s">
        <v>1379</v>
      </c>
      <c r="B56" s="100" t="s">
        <v>339</v>
      </c>
      <c r="C56" s="102" t="s">
        <v>2030</v>
      </c>
      <c r="D56" s="650">
        <v>1278.9626923787612</v>
      </c>
    </row>
    <row r="57" spans="1:4" ht="30" customHeight="1" thickTop="1" thickBot="1">
      <c r="A57" s="199" t="s">
        <v>1380</v>
      </c>
      <c r="B57" s="100" t="s">
        <v>339</v>
      </c>
      <c r="C57" s="102" t="s">
        <v>2031</v>
      </c>
      <c r="D57" s="650">
        <v>1278.9626923787612</v>
      </c>
    </row>
    <row r="58" spans="1:4" ht="30" customHeight="1" thickTop="1" thickBot="1">
      <c r="A58" s="199" t="s">
        <v>1357</v>
      </c>
      <c r="B58" s="100" t="s">
        <v>339</v>
      </c>
      <c r="C58" s="102" t="s">
        <v>1867</v>
      </c>
      <c r="D58" s="650">
        <v>1278.9626923787612</v>
      </c>
    </row>
    <row r="59" spans="1:4" ht="30" customHeight="1" thickTop="1" thickBot="1">
      <c r="A59" s="199" t="s">
        <v>1295</v>
      </c>
      <c r="B59" s="100" t="s">
        <v>339</v>
      </c>
      <c r="C59" s="102" t="s">
        <v>1296</v>
      </c>
      <c r="D59" s="650">
        <v>768.07491559687412</v>
      </c>
    </row>
    <row r="60" spans="1:4" ht="30" customHeight="1" thickTop="1" thickBot="1">
      <c r="A60" s="199" t="s">
        <v>1376</v>
      </c>
      <c r="B60" s="100" t="s">
        <v>339</v>
      </c>
      <c r="C60" s="102" t="s">
        <v>1377</v>
      </c>
      <c r="D60" s="650">
        <v>768.07491559687412</v>
      </c>
    </row>
    <row r="61" spans="1:4" ht="30" customHeight="1" thickTop="1" thickBot="1">
      <c r="A61" s="199" t="s">
        <v>1362</v>
      </c>
      <c r="B61" s="100" t="s">
        <v>339</v>
      </c>
      <c r="C61" s="102" t="s">
        <v>1363</v>
      </c>
      <c r="D61" s="650">
        <v>768.07491559687412</v>
      </c>
    </row>
    <row r="62" spans="1:4" ht="30" customHeight="1" thickTop="1" thickBot="1">
      <c r="A62" s="199" t="s">
        <v>1369</v>
      </c>
      <c r="B62" s="100" t="s">
        <v>339</v>
      </c>
      <c r="C62" s="102" t="s">
        <v>1370</v>
      </c>
      <c r="D62" s="650">
        <v>768.07491559687412</v>
      </c>
    </row>
    <row r="63" spans="1:4" ht="30" customHeight="1" thickTop="1" thickBot="1">
      <c r="A63" s="199" t="s">
        <v>1373</v>
      </c>
      <c r="B63" s="100" t="s">
        <v>339</v>
      </c>
      <c r="C63" s="102" t="s">
        <v>1374</v>
      </c>
      <c r="D63" s="650">
        <v>768.07491559687412</v>
      </c>
    </row>
    <row r="64" spans="1:4" ht="30" customHeight="1" thickTop="1" thickBot="1">
      <c r="A64" s="199" t="s">
        <v>1360</v>
      </c>
      <c r="B64" s="100" t="s">
        <v>339</v>
      </c>
      <c r="C64" s="102" t="s">
        <v>1361</v>
      </c>
      <c r="D64" s="650">
        <v>768.07491559687412</v>
      </c>
    </row>
    <row r="65" spans="1:4" ht="30" customHeight="1" thickTop="1" thickBot="1">
      <c r="A65" s="199" t="s">
        <v>1297</v>
      </c>
      <c r="B65" s="100" t="s">
        <v>339</v>
      </c>
      <c r="C65" s="102" t="s">
        <v>1298</v>
      </c>
      <c r="D65" s="650">
        <v>768.07491559687412</v>
      </c>
    </row>
    <row r="66" spans="1:4" ht="30" customHeight="1" thickTop="1" thickBot="1">
      <c r="A66" s="199" t="s">
        <v>1367</v>
      </c>
      <c r="B66" s="100" t="s">
        <v>339</v>
      </c>
      <c r="C66" s="102" t="s">
        <v>1368</v>
      </c>
      <c r="D66" s="650">
        <v>768.07491559687412</v>
      </c>
    </row>
    <row r="67" spans="1:4" ht="30" customHeight="1" thickTop="1" thickBot="1">
      <c r="A67" s="199" t="s">
        <v>1371</v>
      </c>
      <c r="B67" s="100" t="s">
        <v>339</v>
      </c>
      <c r="C67" s="102" t="s">
        <v>1372</v>
      </c>
      <c r="D67" s="650">
        <v>768.07491559687412</v>
      </c>
    </row>
    <row r="68" spans="1:4" ht="30" customHeight="1" thickTop="1" thickBot="1">
      <c r="A68" s="199" t="s">
        <v>1343</v>
      </c>
      <c r="B68" s="100" t="s">
        <v>339</v>
      </c>
      <c r="C68" s="102" t="s">
        <v>1344</v>
      </c>
      <c r="D68" s="650">
        <v>768.07491559687412</v>
      </c>
    </row>
    <row r="69" spans="1:4" ht="30" customHeight="1" thickTop="1" thickBot="1">
      <c r="A69" s="199" t="s">
        <v>1383</v>
      </c>
      <c r="B69" s="100" t="s">
        <v>339</v>
      </c>
      <c r="C69" s="102" t="s">
        <v>2033</v>
      </c>
      <c r="D69" s="650">
        <v>768.07491559687412</v>
      </c>
    </row>
    <row r="70" spans="1:4" ht="30" customHeight="1" thickTop="1" thickBot="1">
      <c r="A70" s="199" t="s">
        <v>1384</v>
      </c>
      <c r="B70" s="100" t="s">
        <v>339</v>
      </c>
      <c r="C70" s="102" t="s">
        <v>2034</v>
      </c>
      <c r="D70" s="650">
        <v>768.07491559687412</v>
      </c>
    </row>
    <row r="71" spans="1:4" ht="30" customHeight="1" thickTop="1" thickBot="1">
      <c r="A71" s="199" t="s">
        <v>1381</v>
      </c>
      <c r="B71" s="100" t="s">
        <v>339</v>
      </c>
      <c r="C71" s="102" t="s">
        <v>2035</v>
      </c>
      <c r="D71" s="650">
        <v>768.07491559687412</v>
      </c>
    </row>
    <row r="72" spans="1:4" ht="30" customHeight="1" thickTop="1" thickBot="1">
      <c r="A72" s="199" t="s">
        <v>1382</v>
      </c>
      <c r="B72" s="100" t="s">
        <v>339</v>
      </c>
      <c r="C72" s="102" t="s">
        <v>2036</v>
      </c>
      <c r="D72" s="650">
        <v>768.07491559687412</v>
      </c>
    </row>
    <row r="73" spans="1:4" ht="30" customHeight="1" thickTop="1" thickBot="1">
      <c r="A73" s="199" t="s">
        <v>1350</v>
      </c>
      <c r="B73" s="100" t="s">
        <v>339</v>
      </c>
      <c r="C73" s="102" t="s">
        <v>1351</v>
      </c>
      <c r="D73" s="650">
        <v>768.07491559687412</v>
      </c>
    </row>
    <row r="74" spans="1:4" ht="30" customHeight="1" thickTop="1" thickBot="1">
      <c r="A74" s="199" t="s">
        <v>1349</v>
      </c>
      <c r="B74" s="100" t="s">
        <v>339</v>
      </c>
      <c r="C74" s="102" t="s">
        <v>1866</v>
      </c>
      <c r="D74" s="650">
        <v>768.07491559687412</v>
      </c>
    </row>
    <row r="75" spans="1:4" ht="30" customHeight="1" thickTop="1" thickBot="1">
      <c r="A75" s="199" t="s">
        <v>1347</v>
      </c>
      <c r="B75" s="100" t="s">
        <v>339</v>
      </c>
      <c r="C75" s="102" t="s">
        <v>1348</v>
      </c>
      <c r="D75" s="650">
        <v>768.07491559687412</v>
      </c>
    </row>
    <row r="76" spans="1:4" ht="30" customHeight="1" thickTop="1" thickBot="1">
      <c r="A76" s="199" t="s">
        <v>1375</v>
      </c>
      <c r="B76" s="100" t="s">
        <v>339</v>
      </c>
      <c r="C76" s="102" t="s">
        <v>2028</v>
      </c>
      <c r="D76" s="650">
        <v>768.07491559687412</v>
      </c>
    </row>
    <row r="77" spans="1:4" ht="30" customHeight="1" thickTop="1" thickBot="1">
      <c r="A77" s="199" t="s">
        <v>1353</v>
      </c>
      <c r="B77" s="100" t="s">
        <v>339</v>
      </c>
      <c r="C77" s="102" t="s">
        <v>1354</v>
      </c>
      <c r="D77" s="650">
        <v>768.07491559687412</v>
      </c>
    </row>
    <row r="78" spans="1:4" ht="30" customHeight="1" thickTop="1" thickBot="1">
      <c r="A78" s="199" t="s">
        <v>1355</v>
      </c>
      <c r="B78" s="100" t="s">
        <v>339</v>
      </c>
      <c r="C78" s="102" t="s">
        <v>1356</v>
      </c>
      <c r="D78" s="650">
        <v>768.07491559687412</v>
      </c>
    </row>
    <row r="79" spans="1:4" ht="30" customHeight="1" thickTop="1" thickBot="1">
      <c r="A79" s="199" t="s">
        <v>1358</v>
      </c>
      <c r="B79" s="100" t="s">
        <v>339</v>
      </c>
      <c r="C79" s="102" t="s">
        <v>1359</v>
      </c>
      <c r="D79" s="650">
        <v>768.07491559687412</v>
      </c>
    </row>
    <row r="80" spans="1:4" ht="30" customHeight="1" thickTop="1" thickBot="1">
      <c r="A80" s="199" t="s">
        <v>1337</v>
      </c>
      <c r="B80" s="100" t="s">
        <v>339</v>
      </c>
      <c r="C80" s="102" t="s">
        <v>1338</v>
      </c>
      <c r="D80" s="650">
        <v>768.07491559687412</v>
      </c>
    </row>
    <row r="81" spans="1:4" ht="30" customHeight="1" thickTop="1" thickBot="1">
      <c r="A81" s="199" t="s">
        <v>1341</v>
      </c>
      <c r="B81" s="100" t="s">
        <v>339</v>
      </c>
      <c r="C81" s="102" t="s">
        <v>1342</v>
      </c>
      <c r="D81" s="650">
        <v>768.07491559687412</v>
      </c>
    </row>
    <row r="82" spans="1:4" ht="30" customHeight="1" thickTop="1" thickBot="1">
      <c r="A82" s="199" t="s">
        <v>1345</v>
      </c>
      <c r="B82" s="100" t="s">
        <v>339</v>
      </c>
      <c r="C82" s="102" t="s">
        <v>1346</v>
      </c>
      <c r="D82" s="650">
        <v>768.07491559687412</v>
      </c>
    </row>
    <row r="83" spans="1:4" ht="30" customHeight="1" thickTop="1" thickBot="1">
      <c r="A83" s="199" t="s">
        <v>1339</v>
      </c>
      <c r="B83" s="100" t="s">
        <v>339</v>
      </c>
      <c r="C83" s="102" t="s">
        <v>1340</v>
      </c>
      <c r="D83" s="650">
        <v>768.07491559687412</v>
      </c>
    </row>
    <row r="84" spans="1:4" ht="30" customHeight="1" thickTop="1" thickBot="1">
      <c r="A84" s="199" t="s">
        <v>1305</v>
      </c>
      <c r="B84" s="100" t="s">
        <v>339</v>
      </c>
      <c r="C84" s="102" t="s">
        <v>1307</v>
      </c>
      <c r="D84" s="650">
        <v>821.75094105324695</v>
      </c>
    </row>
    <row r="85" spans="1:4" ht="30" customHeight="1" thickTop="1" thickBot="1">
      <c r="A85" s="199" t="s">
        <v>1308</v>
      </c>
      <c r="B85" s="100" t="s">
        <v>339</v>
      </c>
      <c r="C85" s="102" t="s">
        <v>1859</v>
      </c>
      <c r="D85" s="650">
        <v>821.75094105324695</v>
      </c>
    </row>
    <row r="86" spans="1:4" ht="30" customHeight="1" thickTop="1" thickBot="1">
      <c r="A86" s="199" t="s">
        <v>1309</v>
      </c>
      <c r="B86" s="100" t="s">
        <v>1306</v>
      </c>
      <c r="C86" s="102" t="s">
        <v>1310</v>
      </c>
      <c r="D86" s="650">
        <v>821.75094105324695</v>
      </c>
    </row>
    <row r="87" spans="1:4" ht="30" customHeight="1" thickTop="1" thickBot="1">
      <c r="A87" s="199" t="s">
        <v>1311</v>
      </c>
      <c r="B87" s="100" t="s">
        <v>339</v>
      </c>
      <c r="C87" s="102" t="s">
        <v>1312</v>
      </c>
      <c r="D87" s="650">
        <v>821.75094105324695</v>
      </c>
    </row>
    <row r="88" spans="1:4" ht="30" customHeight="1" thickTop="1" thickBot="1">
      <c r="A88" s="199" t="s">
        <v>1313</v>
      </c>
      <c r="B88" s="100" t="s">
        <v>339</v>
      </c>
      <c r="C88" s="102" t="s">
        <v>1312</v>
      </c>
      <c r="D88" s="650">
        <v>821.75094105324695</v>
      </c>
    </row>
    <row r="89" spans="1:4" ht="30" customHeight="1" thickTop="1" thickBot="1">
      <c r="A89" s="199" t="s">
        <v>1243</v>
      </c>
      <c r="B89" s="100" t="s">
        <v>339</v>
      </c>
      <c r="C89" s="102" t="s">
        <v>1852</v>
      </c>
      <c r="D89" s="650">
        <v>768.07491559687412</v>
      </c>
    </row>
    <row r="90" spans="1:4" ht="30" customHeight="1" thickTop="1" thickBot="1">
      <c r="A90" s="199" t="s">
        <v>1365</v>
      </c>
      <c r="B90" s="100" t="s">
        <v>339</v>
      </c>
      <c r="C90" s="102" t="s">
        <v>1366</v>
      </c>
      <c r="D90" s="650">
        <v>821.75094105324695</v>
      </c>
    </row>
    <row r="91" spans="1:4" ht="30" customHeight="1" thickTop="1" thickBot="1">
      <c r="A91" s="199" t="s">
        <v>1244</v>
      </c>
      <c r="B91" s="100" t="s">
        <v>339</v>
      </c>
      <c r="C91" s="102" t="s">
        <v>1245</v>
      </c>
      <c r="D91" s="650">
        <v>821.75094105324695</v>
      </c>
    </row>
    <row r="92" spans="1:4" ht="30" customHeight="1" thickTop="1" thickBot="1">
      <c r="A92" s="199" t="s">
        <v>1277</v>
      </c>
      <c r="B92" s="100" t="s">
        <v>339</v>
      </c>
      <c r="C92" s="102" t="s">
        <v>1858</v>
      </c>
      <c r="D92" s="650">
        <v>768.07491559687412</v>
      </c>
    </row>
    <row r="93" spans="1:4" ht="30" customHeight="1" thickTop="1" thickBot="1">
      <c r="A93" s="199" t="s">
        <v>1408</v>
      </c>
      <c r="B93" s="100" t="s">
        <v>1406</v>
      </c>
      <c r="C93" s="102" t="s">
        <v>1870</v>
      </c>
      <c r="D93" s="650">
        <v>41.397980179016123</v>
      </c>
    </row>
    <row r="94" spans="1:4" ht="30" customHeight="1" thickTop="1" thickBot="1">
      <c r="A94" s="199" t="s">
        <v>1399</v>
      </c>
      <c r="B94" s="100" t="s">
        <v>92</v>
      </c>
      <c r="C94" s="102" t="s">
        <v>1868</v>
      </c>
      <c r="D94" s="650">
        <v>264867.81649910513</v>
      </c>
    </row>
    <row r="95" spans="1:4" ht="30" customHeight="1" thickTop="1" thickBot="1">
      <c r="A95" s="199" t="s">
        <v>1222</v>
      </c>
      <c r="B95" s="100" t="s">
        <v>1223</v>
      </c>
      <c r="C95" s="102" t="s">
        <v>1224</v>
      </c>
      <c r="D95" s="650">
        <v>0.4583156529188312</v>
      </c>
    </row>
    <row r="96" spans="1:4" ht="30" customHeight="1" thickTop="1" thickBot="1">
      <c r="A96" s="199" t="s">
        <v>1631</v>
      </c>
      <c r="B96" s="100" t="s">
        <v>339</v>
      </c>
      <c r="C96" s="102" t="s">
        <v>1851</v>
      </c>
      <c r="D96" s="650">
        <v>1512.5848646134143</v>
      </c>
    </row>
    <row r="97" spans="1:4" ht="30" customHeight="1" thickTop="1" thickBot="1">
      <c r="A97" s="199" t="s">
        <v>1412</v>
      </c>
      <c r="B97" s="100" t="s">
        <v>339</v>
      </c>
      <c r="C97" s="102" t="s">
        <v>1411</v>
      </c>
      <c r="D97" s="650">
        <v>801.24526802472212</v>
      </c>
    </row>
    <row r="98" spans="1:4" ht="30" customHeight="1" thickTop="1" thickBot="1">
      <c r="A98" s="199" t="s">
        <v>1237</v>
      </c>
      <c r="B98" s="100" t="s">
        <v>92</v>
      </c>
      <c r="C98" s="102" t="s">
        <v>1238</v>
      </c>
      <c r="D98" s="650">
        <v>22570.1724723644</v>
      </c>
    </row>
    <row r="99" spans="1:4" ht="30" customHeight="1" thickTop="1" thickBot="1">
      <c r="A99" s="199" t="s">
        <v>1251</v>
      </c>
      <c r="B99" s="100" t="s">
        <v>339</v>
      </c>
      <c r="C99" s="102" t="s">
        <v>1853</v>
      </c>
      <c r="D99" s="650">
        <v>1512.5848646134143</v>
      </c>
    </row>
    <row r="100" spans="1:4" ht="30" customHeight="1" thickTop="1" thickBot="1">
      <c r="A100" s="199" t="s">
        <v>1320</v>
      </c>
      <c r="B100" s="100" t="s">
        <v>1306</v>
      </c>
      <c r="C100" s="102" t="s">
        <v>1863</v>
      </c>
      <c r="D100" s="650">
        <v>1620.6266406572299</v>
      </c>
    </row>
    <row r="101" spans="1:4" ht="30" customHeight="1" thickTop="1" thickBot="1">
      <c r="A101" s="199" t="s">
        <v>1393</v>
      </c>
      <c r="B101" s="100" t="s">
        <v>339</v>
      </c>
      <c r="C101" s="102" t="s">
        <v>1394</v>
      </c>
      <c r="D101" s="650">
        <v>5401.0082763669398</v>
      </c>
    </row>
    <row r="102" spans="1:4" ht="30" customHeight="1" thickTop="1" thickBot="1">
      <c r="A102" s="199" t="s">
        <v>1395</v>
      </c>
      <c r="B102" s="100" t="s">
        <v>141</v>
      </c>
      <c r="C102" s="102" t="s">
        <v>1396</v>
      </c>
      <c r="D102" s="650">
        <v>132134.91541826929</v>
      </c>
    </row>
    <row r="103" spans="1:4" ht="30" customHeight="1" thickTop="1" thickBot="1">
      <c r="A103" s="199" t="s">
        <v>1327</v>
      </c>
      <c r="B103" s="100" t="s">
        <v>344</v>
      </c>
      <c r="C103" s="102" t="s">
        <v>1328</v>
      </c>
      <c r="D103" s="650">
        <v>0.48402715667629265</v>
      </c>
    </row>
    <row r="104" spans="1:4" ht="30" customHeight="1" thickTop="1" thickBot="1">
      <c r="A104" s="199" t="s">
        <v>1325</v>
      </c>
      <c r="B104" s="100" t="s">
        <v>344</v>
      </c>
      <c r="C104" s="102" t="s">
        <v>1326</v>
      </c>
      <c r="D104" s="650">
        <v>0.4583156529188312</v>
      </c>
    </row>
    <row r="105" spans="1:4" ht="30" customHeight="1" thickTop="1" thickBot="1">
      <c r="A105" s="199" t="s">
        <v>1275</v>
      </c>
      <c r="B105" s="100" t="s">
        <v>339</v>
      </c>
      <c r="C105" s="102" t="s">
        <v>1276</v>
      </c>
      <c r="D105" s="650">
        <v>2336.9131858867031</v>
      </c>
    </row>
    <row r="106" spans="1:4" ht="30" customHeight="1" thickTop="1" thickBot="1">
      <c r="A106" s="199" t="s">
        <v>1402</v>
      </c>
      <c r="B106" s="100" t="s">
        <v>92</v>
      </c>
      <c r="C106" s="102" t="s">
        <v>1403</v>
      </c>
      <c r="D106" s="650">
        <v>126449.68190384902</v>
      </c>
    </row>
    <row r="107" spans="1:4" ht="30" customHeight="1" thickTop="1" thickBot="1">
      <c r="A107" s="199" t="s">
        <v>1301</v>
      </c>
      <c r="B107" s="100" t="s">
        <v>339</v>
      </c>
      <c r="C107" s="102" t="s">
        <v>1302</v>
      </c>
      <c r="D107" s="650">
        <v>968.15114049151941</v>
      </c>
    </row>
    <row r="108" spans="1:4" ht="30" customHeight="1" thickTop="1" thickBot="1">
      <c r="A108" s="199" t="s">
        <v>1263</v>
      </c>
      <c r="B108" s="100" t="s">
        <v>339</v>
      </c>
      <c r="C108" s="102" t="s">
        <v>1855</v>
      </c>
      <c r="D108" s="650">
        <v>1404.5430885695994</v>
      </c>
    </row>
    <row r="109" spans="1:4" ht="30" customHeight="1" thickTop="1" thickBot="1">
      <c r="A109" s="199" t="s">
        <v>1258</v>
      </c>
      <c r="B109" s="100" t="s">
        <v>339</v>
      </c>
      <c r="C109" s="102" t="s">
        <v>1854</v>
      </c>
      <c r="D109" s="650">
        <v>1152.9265560170591</v>
      </c>
    </row>
    <row r="110" spans="1:4" ht="30" customHeight="1" thickTop="1" thickBot="1">
      <c r="A110" s="199" t="s">
        <v>1397</v>
      </c>
      <c r="B110" s="100" t="s">
        <v>339</v>
      </c>
      <c r="C110" s="102" t="s">
        <v>1398</v>
      </c>
      <c r="D110" s="650">
        <v>1512.5848646134143</v>
      </c>
    </row>
    <row r="111" spans="1:4" ht="30" customHeight="1" thickTop="1" thickBot="1">
      <c r="A111" s="199" t="s">
        <v>1318</v>
      </c>
      <c r="B111" s="100" t="s">
        <v>1306</v>
      </c>
      <c r="C111" s="102" t="s">
        <v>1861</v>
      </c>
      <c r="D111" s="650">
        <v>850.34185211681154</v>
      </c>
    </row>
    <row r="112" spans="1:4" ht="30" customHeight="1" thickTop="1" thickBot="1">
      <c r="A112" s="199" t="s">
        <v>1319</v>
      </c>
      <c r="B112" s="100" t="s">
        <v>344</v>
      </c>
      <c r="C112" s="102" t="s">
        <v>1862</v>
      </c>
      <c r="D112" s="650">
        <v>3.0968320853406537</v>
      </c>
    </row>
    <row r="113" spans="1:4" ht="30" customHeight="1" thickTop="1" thickBot="1">
      <c r="A113" s="199" t="s">
        <v>1324</v>
      </c>
      <c r="B113" s="100" t="s">
        <v>1306</v>
      </c>
      <c r="C113" s="102" t="s">
        <v>1865</v>
      </c>
      <c r="D113" s="650">
        <v>668.68951580019882</v>
      </c>
    </row>
    <row r="114" spans="1:4" ht="30" customHeight="1" thickTop="1" thickBot="1">
      <c r="A114" s="199" t="s">
        <v>1400</v>
      </c>
      <c r="B114" s="100" t="s">
        <v>92</v>
      </c>
      <c r="C114" s="102" t="s">
        <v>1401</v>
      </c>
      <c r="D114" s="650">
        <v>1093611.7855257893</v>
      </c>
    </row>
    <row r="115" spans="1:4" ht="30" customHeight="1" thickTop="1" thickBot="1">
      <c r="A115" s="199" t="s">
        <v>1321</v>
      </c>
      <c r="B115" s="100" t="s">
        <v>92</v>
      </c>
      <c r="C115" s="102" t="s">
        <v>1322</v>
      </c>
      <c r="D115" s="650">
        <v>901.99270836797928</v>
      </c>
    </row>
    <row r="116" spans="1:4" ht="30" customHeight="1" thickTop="1" thickBot="1">
      <c r="A116" s="199" t="s">
        <v>1271</v>
      </c>
      <c r="B116" s="100" t="s">
        <v>339</v>
      </c>
      <c r="C116" s="102" t="s">
        <v>1857</v>
      </c>
      <c r="D116" s="650">
        <v>21.500041969256642</v>
      </c>
    </row>
    <row r="117" spans="1:4" ht="30" customHeight="1" thickTop="1" thickBot="1">
      <c r="A117" s="199" t="s">
        <v>1299</v>
      </c>
      <c r="B117" s="100" t="s">
        <v>92</v>
      </c>
      <c r="C117" s="102" t="s">
        <v>1300</v>
      </c>
      <c r="D117" s="650">
        <v>514278.85396856104</v>
      </c>
    </row>
    <row r="118" spans="1:4" ht="16.5" thickTop="1" thickBot="1">
      <c r="D118" s="647"/>
    </row>
    <row r="119" spans="1:4" ht="16.5" thickTop="1" thickBot="1">
      <c r="D119" s="647"/>
    </row>
    <row r="120"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2"/>
      <c r="B1" s="795"/>
      <c r="C1" s="796"/>
      <c r="D1" s="796"/>
      <c r="E1" s="796"/>
      <c r="F1" s="796"/>
      <c r="G1" s="796"/>
      <c r="H1" s="796"/>
      <c r="I1" s="797"/>
      <c r="J1" s="758" t="s">
        <v>933</v>
      </c>
      <c r="K1" s="765" t="s">
        <v>2198</v>
      </c>
      <c r="L1" s="766"/>
      <c r="M1" s="767"/>
    </row>
    <row r="2" spans="1:13" s="488" customFormat="1">
      <c r="A2" s="793"/>
      <c r="B2" s="771" t="s">
        <v>934</v>
      </c>
      <c r="C2" s="772"/>
      <c r="D2" s="772"/>
      <c r="E2" s="772"/>
      <c r="F2" s="772"/>
      <c r="G2" s="772"/>
      <c r="H2" s="772"/>
      <c r="I2" s="773"/>
      <c r="J2" s="759"/>
      <c r="K2" s="768"/>
      <c r="L2" s="769"/>
      <c r="M2" s="770"/>
    </row>
    <row r="3" spans="1:13" s="488" customFormat="1">
      <c r="A3" s="793"/>
      <c r="B3" s="774" t="s">
        <v>2199</v>
      </c>
      <c r="C3" s="775"/>
      <c r="D3" s="775"/>
      <c r="E3" s="775"/>
      <c r="F3" s="775"/>
      <c r="G3" s="775"/>
      <c r="H3" s="775"/>
      <c r="I3" s="776"/>
      <c r="J3" s="763" t="s">
        <v>935</v>
      </c>
      <c r="K3" s="778">
        <v>1</v>
      </c>
      <c r="L3" s="779"/>
      <c r="M3" s="780"/>
    </row>
    <row r="4" spans="1:13" s="488" customFormat="1">
      <c r="A4" s="793"/>
      <c r="B4" s="774" t="s">
        <v>2200</v>
      </c>
      <c r="C4" s="775"/>
      <c r="D4" s="775"/>
      <c r="E4" s="775"/>
      <c r="F4" s="775"/>
      <c r="G4" s="775"/>
      <c r="H4" s="775"/>
      <c r="I4" s="776"/>
      <c r="J4" s="777"/>
      <c r="K4" s="781"/>
      <c r="L4" s="782"/>
      <c r="M4" s="783"/>
    </row>
    <row r="5" spans="1:13" s="488" customFormat="1">
      <c r="A5" s="793"/>
      <c r="B5" s="760" t="s">
        <v>2201</v>
      </c>
      <c r="C5" s="761"/>
      <c r="D5" s="761"/>
      <c r="E5" s="761"/>
      <c r="F5" s="761"/>
      <c r="G5" s="761"/>
      <c r="H5" s="761"/>
      <c r="I5" s="762"/>
      <c r="J5" s="763" t="s">
        <v>936</v>
      </c>
      <c r="K5" s="784"/>
      <c r="L5" s="784" t="s">
        <v>937</v>
      </c>
      <c r="M5" s="786"/>
    </row>
    <row r="6" spans="1:13" s="488" customFormat="1" ht="13.5" customHeight="1" thickBot="1">
      <c r="A6" s="794"/>
      <c r="B6" s="798"/>
      <c r="C6" s="799"/>
      <c r="D6" s="799"/>
      <c r="E6" s="799"/>
      <c r="F6" s="799"/>
      <c r="G6" s="799"/>
      <c r="H6" s="799"/>
      <c r="I6" s="800"/>
      <c r="J6" s="764"/>
      <c r="K6" s="785"/>
      <c r="L6" s="785"/>
      <c r="M6" s="787"/>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89" t="s">
        <v>2205</v>
      </c>
      <c r="B10" s="790"/>
      <c r="C10" s="790"/>
      <c r="D10" s="790"/>
      <c r="E10" s="507" t="s">
        <v>2206</v>
      </c>
      <c r="F10" s="508"/>
      <c r="H10" s="791" t="s">
        <v>2207</v>
      </c>
      <c r="I10" s="791"/>
      <c r="J10" s="509" t="s">
        <v>2206</v>
      </c>
      <c r="K10" s="510"/>
      <c r="L10" s="510"/>
      <c r="M10" s="511"/>
    </row>
    <row r="11" spans="1:13" s="488" customFormat="1" ht="24" customHeight="1">
      <c r="A11" s="512" t="s">
        <v>939</v>
      </c>
      <c r="B11" s="513"/>
      <c r="C11" s="788"/>
      <c r="D11" s="788"/>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7"/>
      <c r="L12" s="747"/>
      <c r="M12" s="748"/>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9" t="s">
        <v>2202</v>
      </c>
      <c r="F25" s="749"/>
      <c r="G25" s="749"/>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0" t="s">
        <v>942</v>
      </c>
      <c r="B27" s="751"/>
      <c r="C27" s="751"/>
      <c r="D27" s="751"/>
      <c r="E27" s="751"/>
      <c r="F27" s="751"/>
      <c r="G27" s="751"/>
      <c r="H27" s="751"/>
      <c r="I27" s="751"/>
      <c r="J27" s="751"/>
      <c r="K27" s="751"/>
      <c r="L27" s="751"/>
      <c r="M27" s="752"/>
    </row>
    <row r="28" spans="1:13" ht="13.5" thickBot="1">
      <c r="A28" s="554"/>
      <c r="B28" s="555"/>
      <c r="C28" s="555"/>
      <c r="D28" s="555"/>
      <c r="E28" s="555"/>
      <c r="F28" s="555"/>
      <c r="G28" s="555"/>
      <c r="H28" s="555"/>
      <c r="I28" s="555"/>
      <c r="J28" s="555"/>
      <c r="K28" s="555"/>
      <c r="L28" s="555"/>
      <c r="M28" s="556"/>
    </row>
    <row r="29" spans="1:13" ht="25.5">
      <c r="A29" s="557" t="s">
        <v>943</v>
      </c>
      <c r="B29" s="753" t="s">
        <v>944</v>
      </c>
      <c r="C29" s="754"/>
      <c r="D29" s="754"/>
      <c r="E29" s="754"/>
      <c r="F29" s="754"/>
      <c r="G29" s="754"/>
      <c r="H29" s="754"/>
      <c r="I29" s="755"/>
      <c r="J29" s="558" t="s">
        <v>2215</v>
      </c>
      <c r="K29" s="756" t="s">
        <v>945</v>
      </c>
      <c r="L29" s="757"/>
      <c r="M29" s="557" t="s">
        <v>946</v>
      </c>
    </row>
    <row r="30" spans="1:13" ht="13.5" thickBot="1">
      <c r="A30" s="559"/>
      <c r="B30" s="560"/>
      <c r="C30" s="561"/>
      <c r="D30" s="561"/>
      <c r="E30" s="561"/>
      <c r="F30" s="561"/>
      <c r="G30" s="561"/>
      <c r="H30" s="561"/>
      <c r="I30" s="561"/>
      <c r="J30" s="562"/>
      <c r="K30" s="740"/>
      <c r="L30" s="741"/>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18" t="s">
        <v>944</v>
      </c>
      <c r="B34" s="719"/>
      <c r="C34" s="719"/>
      <c r="D34" s="719"/>
      <c r="E34" s="719"/>
      <c r="F34" s="719"/>
      <c r="G34" s="738"/>
      <c r="H34" s="742" t="s">
        <v>948</v>
      </c>
      <c r="I34" s="743"/>
      <c r="J34" s="570" t="s">
        <v>949</v>
      </c>
      <c r="K34" s="739" t="s">
        <v>950</v>
      </c>
      <c r="L34" s="738"/>
      <c r="M34" s="571" t="s">
        <v>951</v>
      </c>
    </row>
    <row r="35" spans="1:13" s="572" customFormat="1" ht="12">
      <c r="A35" s="744"/>
      <c r="B35" s="745"/>
      <c r="C35" s="745"/>
      <c r="D35" s="745"/>
      <c r="E35" s="745"/>
      <c r="F35" s="745"/>
      <c r="G35" s="723"/>
      <c r="H35" s="746"/>
      <c r="I35" s="724"/>
      <c r="J35" s="573"/>
      <c r="K35" s="722"/>
      <c r="L35" s="723"/>
      <c r="M35" s="574"/>
    </row>
    <row r="36" spans="1:13" s="572" customFormat="1" thickBot="1">
      <c r="A36" s="735"/>
      <c r="B36" s="736"/>
      <c r="C36" s="736"/>
      <c r="D36" s="736"/>
      <c r="E36" s="736"/>
      <c r="F36" s="736"/>
      <c r="G36" s="717"/>
      <c r="H36" s="737"/>
      <c r="I36" s="725"/>
      <c r="J36" s="575"/>
      <c r="K36" s="716"/>
      <c r="L36" s="717"/>
      <c r="M36" s="576"/>
    </row>
    <row r="37" spans="1:13" s="572" customFormat="1" thickBot="1">
      <c r="A37" s="711" t="s">
        <v>953</v>
      </c>
      <c r="B37" s="712"/>
      <c r="C37" s="712"/>
      <c r="D37" s="712"/>
      <c r="E37" s="712"/>
      <c r="F37" s="712"/>
      <c r="G37" s="712"/>
      <c r="H37" s="712"/>
      <c r="I37" s="712"/>
      <c r="J37" s="712"/>
      <c r="K37" s="712"/>
      <c r="L37" s="713"/>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18" t="s">
        <v>944</v>
      </c>
      <c r="B41" s="719"/>
      <c r="C41" s="719"/>
      <c r="D41" s="719"/>
      <c r="E41" s="719"/>
      <c r="F41" s="719"/>
      <c r="G41" s="719"/>
      <c r="H41" s="738"/>
      <c r="I41" s="586" t="s">
        <v>945</v>
      </c>
      <c r="J41" s="570" t="s">
        <v>946</v>
      </c>
      <c r="K41" s="739" t="s">
        <v>955</v>
      </c>
      <c r="L41" s="738"/>
      <c r="M41" s="571" t="s">
        <v>951</v>
      </c>
    </row>
    <row r="42" spans="1:13" s="572" customFormat="1" ht="12">
      <c r="A42" s="705"/>
      <c r="B42" s="706"/>
      <c r="C42" s="706"/>
      <c r="D42" s="706"/>
      <c r="E42" s="706"/>
      <c r="F42" s="706"/>
      <c r="G42" s="706"/>
      <c r="H42" s="724"/>
      <c r="I42" s="587"/>
      <c r="J42" s="573"/>
      <c r="K42" s="722"/>
      <c r="L42" s="723"/>
      <c r="M42" s="574"/>
    </row>
    <row r="43" spans="1:13" s="572" customFormat="1" thickBot="1">
      <c r="A43" s="714"/>
      <c r="B43" s="715"/>
      <c r="C43" s="715"/>
      <c r="D43" s="715"/>
      <c r="E43" s="715"/>
      <c r="F43" s="715"/>
      <c r="G43" s="715"/>
      <c r="H43" s="725"/>
      <c r="I43" s="588"/>
      <c r="J43" s="589"/>
      <c r="K43" s="716"/>
      <c r="L43" s="717"/>
      <c r="M43" s="590"/>
    </row>
    <row r="44" spans="1:13" s="572" customFormat="1" thickBot="1">
      <c r="A44" s="711" t="s">
        <v>953</v>
      </c>
      <c r="B44" s="712"/>
      <c r="C44" s="712"/>
      <c r="D44" s="712"/>
      <c r="E44" s="712"/>
      <c r="F44" s="712"/>
      <c r="G44" s="712"/>
      <c r="H44" s="712"/>
      <c r="I44" s="712"/>
      <c r="J44" s="712"/>
      <c r="K44" s="712"/>
      <c r="L44" s="713"/>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26" t="s">
        <v>957</v>
      </c>
      <c r="B48" s="727"/>
      <c r="C48" s="727"/>
      <c r="D48" s="727"/>
      <c r="E48" s="728"/>
      <c r="F48" s="593"/>
      <c r="G48" s="594" t="s">
        <v>945</v>
      </c>
      <c r="H48" s="595" t="s">
        <v>958</v>
      </c>
      <c r="I48" s="596" t="s">
        <v>2233</v>
      </c>
      <c r="J48" s="595" t="s">
        <v>2234</v>
      </c>
      <c r="K48" s="729" t="s">
        <v>961</v>
      </c>
      <c r="L48" s="728"/>
      <c r="M48" s="597" t="s">
        <v>951</v>
      </c>
    </row>
    <row r="49" spans="1:13" s="572" customFormat="1" ht="12">
      <c r="A49" s="598"/>
      <c r="B49" s="599"/>
      <c r="C49" s="599"/>
      <c r="D49" s="599"/>
      <c r="E49" s="599"/>
      <c r="F49" s="599"/>
      <c r="G49" s="600"/>
      <c r="H49" s="573"/>
      <c r="I49" s="587"/>
      <c r="J49" s="573"/>
      <c r="K49" s="722"/>
      <c r="L49" s="723"/>
      <c r="M49" s="574"/>
    </row>
    <row r="50" spans="1:13" s="572" customFormat="1" thickBot="1">
      <c r="A50" s="601"/>
      <c r="B50" s="602"/>
      <c r="C50" s="602"/>
      <c r="D50" s="602"/>
      <c r="E50" s="602"/>
      <c r="F50" s="602"/>
      <c r="G50" s="603"/>
      <c r="H50" s="575"/>
      <c r="I50" s="585"/>
      <c r="J50" s="575"/>
      <c r="K50" s="716"/>
      <c r="L50" s="717"/>
      <c r="M50" s="576"/>
    </row>
    <row r="51" spans="1:13" s="572" customFormat="1" thickBot="1">
      <c r="A51" s="730" t="s">
        <v>953</v>
      </c>
      <c r="B51" s="731"/>
      <c r="C51" s="731"/>
      <c r="D51" s="731"/>
      <c r="E51" s="731"/>
      <c r="F51" s="731"/>
      <c r="G51" s="731"/>
      <c r="H51" s="731"/>
      <c r="I51" s="731"/>
      <c r="J51" s="731"/>
      <c r="K51" s="731"/>
      <c r="L51" s="732"/>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26" t="s">
        <v>944</v>
      </c>
      <c r="B55" s="727"/>
      <c r="C55" s="727"/>
      <c r="D55" s="727"/>
      <c r="E55" s="727"/>
      <c r="F55" s="727"/>
      <c r="G55" s="728"/>
      <c r="H55" s="594" t="s">
        <v>964</v>
      </c>
      <c r="I55" s="596" t="s">
        <v>965</v>
      </c>
      <c r="J55" s="595" t="s">
        <v>966</v>
      </c>
      <c r="K55" s="733" t="s">
        <v>950</v>
      </c>
      <c r="L55" s="734"/>
      <c r="M55" s="605" t="s">
        <v>951</v>
      </c>
    </row>
    <row r="56" spans="1:13" s="572" customFormat="1" ht="12">
      <c r="A56" s="705"/>
      <c r="B56" s="706"/>
      <c r="C56" s="706"/>
      <c r="D56" s="706"/>
      <c r="E56" s="706"/>
      <c r="F56" s="706"/>
      <c r="G56" s="706"/>
      <c r="H56" s="573"/>
      <c r="I56" s="587"/>
      <c r="J56" s="573"/>
      <c r="K56" s="722"/>
      <c r="L56" s="723"/>
      <c r="M56" s="574"/>
    </row>
    <row r="57" spans="1:13" s="572" customFormat="1" thickBot="1">
      <c r="A57" s="714"/>
      <c r="B57" s="715"/>
      <c r="C57" s="715"/>
      <c r="D57" s="715"/>
      <c r="E57" s="715"/>
      <c r="F57" s="715"/>
      <c r="G57" s="715"/>
      <c r="H57" s="575"/>
      <c r="I57" s="585"/>
      <c r="J57" s="575"/>
      <c r="K57" s="716"/>
      <c r="L57" s="717"/>
      <c r="M57" s="576"/>
    </row>
    <row r="58" spans="1:13" s="572" customFormat="1" thickBot="1">
      <c r="A58" s="711" t="s">
        <v>953</v>
      </c>
      <c r="B58" s="712"/>
      <c r="C58" s="712"/>
      <c r="D58" s="712"/>
      <c r="E58" s="712"/>
      <c r="F58" s="712"/>
      <c r="G58" s="712"/>
      <c r="H58" s="712"/>
      <c r="I58" s="712"/>
      <c r="J58" s="712"/>
      <c r="K58" s="712"/>
      <c r="L58" s="713"/>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1" t="s">
        <v>967</v>
      </c>
      <c r="B60" s="712"/>
      <c r="C60" s="712"/>
      <c r="D60" s="712"/>
      <c r="E60" s="712"/>
      <c r="F60" s="712"/>
      <c r="G60" s="712"/>
      <c r="H60" s="712"/>
      <c r="I60" s="712"/>
      <c r="J60" s="712"/>
      <c r="K60" s="712"/>
      <c r="L60" s="713"/>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18" t="s">
        <v>944</v>
      </c>
      <c r="B64" s="719"/>
      <c r="C64" s="719"/>
      <c r="D64" s="719"/>
      <c r="E64" s="719"/>
      <c r="F64" s="719"/>
      <c r="G64" s="719"/>
      <c r="H64" s="606"/>
      <c r="I64" s="607"/>
      <c r="J64" s="608" t="s">
        <v>970</v>
      </c>
      <c r="K64" s="720" t="s">
        <v>971</v>
      </c>
      <c r="L64" s="721"/>
      <c r="M64" s="609"/>
    </row>
    <row r="65" spans="1:13" s="572" customFormat="1" ht="12">
      <c r="A65" s="705" t="s">
        <v>2235</v>
      </c>
      <c r="B65" s="706"/>
      <c r="C65" s="706"/>
      <c r="D65" s="706"/>
      <c r="E65" s="706"/>
      <c r="F65" s="706"/>
      <c r="G65" s="706"/>
      <c r="H65" s="610"/>
      <c r="I65" s="611"/>
      <c r="J65" s="612"/>
      <c r="K65" s="707"/>
      <c r="L65" s="708"/>
      <c r="M65" s="613"/>
    </row>
    <row r="66" spans="1:13" s="572" customFormat="1" ht="12">
      <c r="A66" s="614" t="s">
        <v>973</v>
      </c>
      <c r="B66" s="615"/>
      <c r="C66" s="615"/>
      <c r="D66" s="615"/>
      <c r="E66" s="615"/>
      <c r="F66" s="615"/>
      <c r="G66" s="615"/>
      <c r="H66" s="610"/>
      <c r="I66" s="611"/>
      <c r="J66" s="612"/>
      <c r="K66" s="707"/>
      <c r="L66" s="708"/>
      <c r="M66" s="613"/>
    </row>
    <row r="67" spans="1:13" s="572" customFormat="1" thickBot="1">
      <c r="A67" s="601" t="s">
        <v>974</v>
      </c>
      <c r="B67" s="602"/>
      <c r="C67" s="602"/>
      <c r="D67" s="602"/>
      <c r="E67" s="602"/>
      <c r="F67" s="602"/>
      <c r="G67" s="602"/>
      <c r="H67" s="616"/>
      <c r="I67" s="617"/>
      <c r="J67" s="612"/>
      <c r="K67" s="709"/>
      <c r="L67" s="710"/>
      <c r="M67" s="613"/>
    </row>
    <row r="68" spans="1:13" s="572" customFormat="1" thickBot="1">
      <c r="A68" s="711" t="s">
        <v>953</v>
      </c>
      <c r="B68" s="712"/>
      <c r="C68" s="712"/>
      <c r="D68" s="712"/>
      <c r="E68" s="712"/>
      <c r="F68" s="712"/>
      <c r="G68" s="712"/>
      <c r="H68" s="712"/>
      <c r="I68" s="712"/>
      <c r="J68" s="712"/>
      <c r="K68" s="712"/>
      <c r="L68" s="713"/>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1" t="s">
        <v>2236</v>
      </c>
      <c r="B70" s="712"/>
      <c r="C70" s="712"/>
      <c r="D70" s="712"/>
      <c r="E70" s="712"/>
      <c r="F70" s="712"/>
      <c r="G70" s="712"/>
      <c r="H70" s="712"/>
      <c r="I70" s="712"/>
      <c r="J70" s="712"/>
      <c r="K70" s="712"/>
      <c r="L70" s="713"/>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1"/>
      <c r="J100" s="701"/>
      <c r="K100" s="701"/>
      <c r="L100" s="701"/>
      <c r="M100" s="702"/>
    </row>
    <row r="101" spans="1:13" ht="13.5" thickBot="1">
      <c r="A101" s="642" t="s">
        <v>2221</v>
      </c>
      <c r="B101" s="643"/>
      <c r="C101" s="643"/>
      <c r="D101" s="644"/>
      <c r="E101" s="644"/>
      <c r="F101" s="644"/>
      <c r="G101" s="644"/>
      <c r="H101" s="644"/>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05" t="s">
        <v>2205</v>
      </c>
      <c r="C10" s="906"/>
      <c r="D10" s="906"/>
      <c r="E10" s="906"/>
      <c r="F10" s="357" t="s">
        <v>2206</v>
      </c>
      <c r="G10" s="79"/>
      <c r="H10" s="358"/>
      <c r="I10" s="907" t="s">
        <v>2207</v>
      </c>
      <c r="J10" s="907"/>
      <c r="K10" s="359"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08" t="s">
        <v>2222</v>
      </c>
      <c r="G25" s="909"/>
      <c r="H25" s="909"/>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VLOOKUP(A36,EQUIPOS!A6:D161,4,FALSE)</f>
        <v>135259.70228932594</v>
      </c>
      <c r="L36" s="269"/>
      <c r="M36" s="270">
        <v>0.15</v>
      </c>
      <c r="N36" s="271">
        <f>K36/M36</f>
        <v>901731.34859550628</v>
      </c>
    </row>
    <row r="37" spans="1:14">
      <c r="A37" t="s">
        <v>150</v>
      </c>
      <c r="B37" s="840" t="str">
        <f>VLOOKUP(A37,EQUIPOS!A7:D154,3,FALSE)</f>
        <v>Cargador : Potencia en el volante 125 hp, Clasificación de RPM del motor 2300.</v>
      </c>
      <c r="C37" s="841"/>
      <c r="D37" s="841"/>
      <c r="E37" s="841"/>
      <c r="F37" s="841"/>
      <c r="G37" s="841"/>
      <c r="H37" s="842"/>
      <c r="I37" s="266"/>
      <c r="J37" s="267"/>
      <c r="K37" s="268">
        <f>VLOOKUP(A37,EQUIPOS!A7:D162,4,FALSE)</f>
        <v>124855.10980553164</v>
      </c>
      <c r="L37" s="269"/>
      <c r="M37" s="270">
        <v>0.15</v>
      </c>
      <c r="N37" s="271">
        <f>K37/M37</f>
        <v>832367.39870354428</v>
      </c>
    </row>
    <row r="38" spans="1:14">
      <c r="A38" t="s">
        <v>273</v>
      </c>
      <c r="B38" s="840" t="str">
        <f>VLOOKUP(A38,EQUIPOS!A8:D154,3,FALSE)</f>
        <v>Motosierra, 93.6 cm3 - 7.1 HP, 45-90 cm - 7.9 kg</v>
      </c>
      <c r="C38" s="841"/>
      <c r="D38" s="841"/>
      <c r="E38" s="841"/>
      <c r="F38" s="841"/>
      <c r="G38" s="841"/>
      <c r="H38" s="842"/>
      <c r="I38" s="266"/>
      <c r="J38" s="267"/>
      <c r="K38" s="268">
        <f>VLOOKUP(A38,EQUIPOS!A8:D163,4,FALSE)</f>
        <v>6502.8703023714397</v>
      </c>
      <c r="L38" s="269"/>
      <c r="M38" s="270">
        <v>0.15</v>
      </c>
      <c r="N38" s="272">
        <f>K38/M38</f>
        <v>43352.468682476268</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10431.749166666668</v>
      </c>
    </row>
    <row r="43" spans="1:14" ht="15.75" thickBot="1">
      <c r="B43" s="827" t="s">
        <v>953</v>
      </c>
      <c r="C43" s="828"/>
      <c r="D43" s="828"/>
      <c r="E43" s="828"/>
      <c r="F43" s="828"/>
      <c r="G43" s="828"/>
      <c r="H43" s="828"/>
      <c r="I43" s="828"/>
      <c r="J43" s="828"/>
      <c r="K43" s="828"/>
      <c r="L43" s="828"/>
      <c r="M43" s="829"/>
      <c r="N43" s="99">
        <f>SUM(N36:N42)</f>
        <v>1787882.9651481935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31">
        <v>983.54</v>
      </c>
      <c r="M59" s="832"/>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16"/>
      <c r="M64" s="817"/>
      <c r="N64" s="295"/>
    </row>
    <row r="65" spans="1:15" ht="15.75" thickBot="1">
      <c r="B65" s="833" t="s">
        <v>953</v>
      </c>
      <c r="C65" s="834"/>
      <c r="D65" s="834"/>
      <c r="E65" s="834"/>
      <c r="F65" s="834"/>
      <c r="G65" s="834"/>
      <c r="H65" s="834"/>
      <c r="I65" s="834"/>
      <c r="J65" s="834"/>
      <c r="K65" s="834"/>
      <c r="L65" s="834"/>
      <c r="M65" s="835"/>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1.2</v>
      </c>
      <c r="N70" s="295">
        <f>K70/M70</f>
        <v>208634.98333333334</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48"/>
      <c r="J75" s="48"/>
      <c r="K75" s="48"/>
      <c r="L75" s="816"/>
      <c r="M75" s="817"/>
      <c r="N75" s="295"/>
    </row>
    <row r="76" spans="1:15" ht="15.75" thickBot="1">
      <c r="B76" s="827" t="s">
        <v>953</v>
      </c>
      <c r="C76" s="828"/>
      <c r="D76" s="828"/>
      <c r="E76" s="828"/>
      <c r="F76" s="828"/>
      <c r="G76" s="828"/>
      <c r="H76" s="828"/>
      <c r="I76" s="834"/>
      <c r="J76" s="834"/>
      <c r="K76" s="834"/>
      <c r="L76" s="834"/>
      <c r="M76" s="835"/>
      <c r="N76" s="300">
        <f>N70+N71+N72+N73+N74</f>
        <v>208634.98333333334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2030941.8484815268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406188.36969630537</v>
      </c>
      <c r="M83" s="862"/>
      <c r="N83" s="51"/>
    </row>
    <row r="84" spans="1:14">
      <c r="B84" s="89" t="s">
        <v>973</v>
      </c>
      <c r="C84" s="90"/>
      <c r="D84" s="90"/>
      <c r="E84" s="90"/>
      <c r="F84" s="90"/>
      <c r="G84" s="90"/>
      <c r="H84" s="90"/>
      <c r="I84" s="87"/>
      <c r="J84" s="88"/>
      <c r="K84" s="303">
        <v>0.05</v>
      </c>
      <c r="L84" s="861">
        <f>N78*K84</f>
        <v>101547.09242407634</v>
      </c>
      <c r="M84" s="862"/>
      <c r="N84" s="51"/>
    </row>
    <row r="85" spans="1:14" ht="15.75" thickBot="1">
      <c r="B85" s="91" t="s">
        <v>974</v>
      </c>
      <c r="C85" s="92"/>
      <c r="D85" s="92"/>
      <c r="E85" s="92"/>
      <c r="F85" s="92"/>
      <c r="G85" s="92"/>
      <c r="H85" s="92"/>
      <c r="I85" s="93"/>
      <c r="J85" s="94"/>
      <c r="K85" s="304">
        <v>0.05</v>
      </c>
      <c r="L85" s="863">
        <f>N78*K85</f>
        <v>101547.09242407634</v>
      </c>
      <c r="M85" s="864"/>
      <c r="N85" s="51"/>
    </row>
    <row r="86" spans="1:14" ht="15.75" thickBot="1">
      <c r="B86" s="827" t="s">
        <v>953</v>
      </c>
      <c r="C86" s="828"/>
      <c r="D86" s="828"/>
      <c r="E86" s="828"/>
      <c r="F86" s="828"/>
      <c r="G86" s="828"/>
      <c r="H86" s="828"/>
      <c r="I86" s="828"/>
      <c r="J86" s="828"/>
      <c r="K86" s="828"/>
      <c r="L86" s="828"/>
      <c r="M86" s="829"/>
      <c r="N86" s="52">
        <f>L83+L84+L85</f>
        <v>609282.55454445805</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7">
        <f>N78+N86</f>
        <v>2640224.4030259848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5" t="s">
        <v>2205</v>
      </c>
      <c r="C10" s="906"/>
      <c r="D10" s="906"/>
      <c r="E10" s="906"/>
      <c r="F10" s="390" t="s">
        <v>2206</v>
      </c>
      <c r="G10" s="79"/>
      <c r="H10" s="358"/>
      <c r="I10" s="907" t="s">
        <v>2207</v>
      </c>
      <c r="J10" s="907"/>
      <c r="K10" s="391"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6"/>
      <c r="J36" s="267"/>
      <c r="K36" s="268">
        <f>VLOOKUP(A36,EQUIPOS!A6:D161,4,FALSE)</f>
        <v>6502.8703023714397</v>
      </c>
      <c r="L36" s="269"/>
      <c r="M36" s="270">
        <v>0.36</v>
      </c>
      <c r="N36" s="271">
        <f>K36/M36</f>
        <v>18063.528617698445</v>
      </c>
    </row>
    <row r="37" spans="1:14">
      <c r="A37" t="s">
        <v>273</v>
      </c>
      <c r="B37" s="840" t="str">
        <f>VLOOKUP(A37,EQUIPOS!A7:D154,3,FALSE)</f>
        <v>Motosierra, 93.6 cm3 - 7.1 HP, 45-90 cm - 7.9 kg</v>
      </c>
      <c r="C37" s="841"/>
      <c r="D37" s="841"/>
      <c r="E37" s="841"/>
      <c r="F37" s="841"/>
      <c r="G37" s="841"/>
      <c r="H37" s="842"/>
      <c r="I37" s="266"/>
      <c r="J37" s="267"/>
      <c r="K37" s="268">
        <f>VLOOKUP(A37,EQUIPOS!A7:D162,4,FALSE)</f>
        <v>6502.8703023714397</v>
      </c>
      <c r="L37" s="269"/>
      <c r="M37" s="270">
        <v>0.10299999999999999</v>
      </c>
      <c r="N37" s="271">
        <f>K37/M37</f>
        <v>63134.663129819804</v>
      </c>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2173.2810763888888</v>
      </c>
    </row>
    <row r="43" spans="1:14" ht="15.75" thickBot="1">
      <c r="B43" s="827" t="s">
        <v>953</v>
      </c>
      <c r="C43" s="828"/>
      <c r="D43" s="828"/>
      <c r="E43" s="828"/>
      <c r="F43" s="828"/>
      <c r="G43" s="828"/>
      <c r="H43" s="828"/>
      <c r="I43" s="828"/>
      <c r="J43" s="828"/>
      <c r="K43" s="828"/>
      <c r="L43" s="828"/>
      <c r="M43" s="829"/>
      <c r="N43" s="99">
        <f>SUM(N36:N42)</f>
        <v>83371.472823907141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31">
        <f>'900.2'!N78</f>
        <v>1092.34748409709</v>
      </c>
      <c r="M59" s="832"/>
      <c r="N59" s="286">
        <f>K59*L59</f>
        <v>54617.374204854503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54617.374204854503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2.88</v>
      </c>
      <c r="N70" s="295">
        <f>K70/M70</f>
        <v>43465.621527777774</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43465.621527777774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181454.46855653942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36290.893711307886</v>
      </c>
      <c r="M83" s="862"/>
      <c r="N83" s="51"/>
    </row>
    <row r="84" spans="1:14">
      <c r="B84" s="89" t="s">
        <v>973</v>
      </c>
      <c r="C84" s="90"/>
      <c r="D84" s="90"/>
      <c r="E84" s="90"/>
      <c r="F84" s="90"/>
      <c r="G84" s="90"/>
      <c r="H84" s="90"/>
      <c r="I84" s="87"/>
      <c r="J84" s="88"/>
      <c r="K84" s="303">
        <v>0.05</v>
      </c>
      <c r="L84" s="861">
        <f>N78*K84</f>
        <v>9072.7234278269716</v>
      </c>
      <c r="M84" s="862"/>
      <c r="N84" s="51"/>
    </row>
    <row r="85" spans="1:14" ht="15.75" thickBot="1">
      <c r="B85" s="91" t="s">
        <v>974</v>
      </c>
      <c r="C85" s="92"/>
      <c r="D85" s="92"/>
      <c r="E85" s="92"/>
      <c r="F85" s="92"/>
      <c r="G85" s="92"/>
      <c r="H85" s="92"/>
      <c r="I85" s="93"/>
      <c r="J85" s="94"/>
      <c r="K85" s="304">
        <v>0.05</v>
      </c>
      <c r="L85" s="863">
        <f>N78*K85</f>
        <v>9072.7234278269716</v>
      </c>
      <c r="M85" s="864"/>
      <c r="N85" s="51"/>
    </row>
    <row r="86" spans="1:14" ht="15.75" thickBot="1">
      <c r="B86" s="827" t="s">
        <v>953</v>
      </c>
      <c r="C86" s="828"/>
      <c r="D86" s="828"/>
      <c r="E86" s="828"/>
      <c r="F86" s="828"/>
      <c r="G86" s="828"/>
      <c r="H86" s="828"/>
      <c r="I86" s="828"/>
      <c r="J86" s="828"/>
      <c r="K86" s="828"/>
      <c r="L86" s="828"/>
      <c r="M86" s="829"/>
      <c r="N86" s="52">
        <f>L83+L84+L85</f>
        <v>54436.340566961837</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7">
        <f>N78+N86</f>
        <v>235890.80912350124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124855.10980553164</v>
      </c>
      <c r="L36" s="269"/>
      <c r="M36" s="270">
        <v>2.375</v>
      </c>
      <c r="N36" s="271">
        <f>K36/M36</f>
        <v>52570.572549697536</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2.375</v>
      </c>
      <c r="N37" s="271">
        <f>K37/M37</f>
        <v>21904.40522904064</v>
      </c>
    </row>
    <row r="38" spans="1:14">
      <c r="A38" t="s">
        <v>195</v>
      </c>
      <c r="B38" s="840" t="str">
        <f>VLOOKUP(A38,EQUIPOS!A7:D154,3,FALSE)</f>
        <v xml:space="preserve">Equipo de oxicorte, Capacidad de corte: hasta 6´´ (152mm) </v>
      </c>
      <c r="C38" s="841"/>
      <c r="D38" s="841"/>
      <c r="E38" s="841"/>
      <c r="F38" s="841"/>
      <c r="G38" s="841"/>
      <c r="H38" s="842"/>
      <c r="I38" s="266"/>
      <c r="J38" s="267"/>
      <c r="K38" s="268">
        <f>VLOOKUP(A38,EQUIPOS!A7:D162,4,FALSE)</f>
        <v>16166.206235573045</v>
      </c>
      <c r="L38" s="269"/>
      <c r="M38" s="270">
        <v>2.375</v>
      </c>
      <c r="N38" s="272">
        <f>K38/M38</f>
        <v>6806.8236781360192</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1549.7775190231998</v>
      </c>
    </row>
    <row r="43" spans="1:14" ht="15.75" thickBot="1">
      <c r="B43" s="827" t="s">
        <v>953</v>
      </c>
      <c r="C43" s="828"/>
      <c r="D43" s="828"/>
      <c r="E43" s="828"/>
      <c r="F43" s="828"/>
      <c r="G43" s="828"/>
      <c r="H43" s="828"/>
      <c r="I43" s="828"/>
      <c r="J43" s="828"/>
      <c r="K43" s="828"/>
      <c r="L43" s="828"/>
      <c r="M43" s="829"/>
      <c r="N43" s="99">
        <f>SUM(N36:N42)</f>
        <v>82831.578975897399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1092.34748409709</v>
      </c>
      <c r="M59" s="832"/>
      <c r="N59" s="286">
        <f>K59*L59</f>
        <v>1092.34748409709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1092.34748409709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19</v>
      </c>
      <c r="N70" s="295">
        <f>K70/M70</f>
        <v>9882.7097368421037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15497.775190231998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99421.701650226489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19884.340330045299</v>
      </c>
      <c r="M83" s="862"/>
      <c r="N83" s="51"/>
    </row>
    <row r="84" spans="1:14">
      <c r="B84" s="89" t="s">
        <v>973</v>
      </c>
      <c r="C84" s="90"/>
      <c r="D84" s="90"/>
      <c r="E84" s="90"/>
      <c r="F84" s="90"/>
      <c r="G84" s="90"/>
      <c r="H84" s="90"/>
      <c r="I84" s="87"/>
      <c r="J84" s="88"/>
      <c r="K84" s="303">
        <v>0.05</v>
      </c>
      <c r="L84" s="861">
        <f>N78*K84</f>
        <v>4971.0850825113248</v>
      </c>
      <c r="M84" s="862"/>
      <c r="N84" s="51"/>
    </row>
    <row r="85" spans="1:14" ht="15.75" thickBot="1">
      <c r="B85" s="91" t="s">
        <v>974</v>
      </c>
      <c r="C85" s="92"/>
      <c r="D85" s="92"/>
      <c r="E85" s="92"/>
      <c r="F85" s="92"/>
      <c r="G85" s="92"/>
      <c r="H85" s="92"/>
      <c r="I85" s="93"/>
      <c r="J85" s="94"/>
      <c r="K85" s="304">
        <v>0.05</v>
      </c>
      <c r="L85" s="863">
        <f>N78*K85</f>
        <v>4971.0850825113248</v>
      </c>
      <c r="M85" s="864"/>
      <c r="N85" s="51"/>
    </row>
    <row r="86" spans="1:14" ht="15.75" thickBot="1">
      <c r="B86" s="827" t="s">
        <v>953</v>
      </c>
      <c r="C86" s="828"/>
      <c r="D86" s="828"/>
      <c r="E86" s="828"/>
      <c r="F86" s="828"/>
      <c r="G86" s="828"/>
      <c r="H86" s="828"/>
      <c r="I86" s="828"/>
      <c r="J86" s="828"/>
      <c r="K86" s="828"/>
      <c r="L86" s="828"/>
      <c r="M86" s="829"/>
      <c r="N86" s="52">
        <f>L83+L84+L85</f>
        <v>29826.510495067945</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129248.21214529444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5" t="s">
        <v>2205</v>
      </c>
      <c r="C10" s="906"/>
      <c r="D10" s="906"/>
      <c r="E10" s="906"/>
      <c r="F10" s="390" t="s">
        <v>2206</v>
      </c>
      <c r="G10" s="79"/>
      <c r="H10" s="358"/>
      <c r="I10" s="907" t="s">
        <v>2207</v>
      </c>
      <c r="J10" s="907"/>
      <c r="K10" s="391"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6"/>
      <c r="J36" s="267"/>
      <c r="K36" s="268">
        <f>VLOOKUP(A36,EQUIPOS!A6:D161,4,FALSE)</f>
        <v>124855.10980553164</v>
      </c>
      <c r="L36" s="269"/>
      <c r="M36" s="270">
        <v>2.5</v>
      </c>
      <c r="N36" s="271">
        <f>K36/M36</f>
        <v>49942.043922212659</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2.5</v>
      </c>
      <c r="N37" s="271">
        <f>K37/M37</f>
        <v>20809.184967588608</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16166.206235573045</v>
      </c>
      <c r="L38" s="269"/>
      <c r="M38" s="270">
        <v>2.5</v>
      </c>
      <c r="N38" s="271">
        <f>K38/M38</f>
        <v>6466.482494229218</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294.45772861440798</v>
      </c>
    </row>
    <row r="43" spans="1:14" ht="15.75" thickBot="1">
      <c r="B43" s="827" t="s">
        <v>953</v>
      </c>
      <c r="C43" s="828"/>
      <c r="D43" s="828"/>
      <c r="E43" s="828"/>
      <c r="F43" s="828"/>
      <c r="G43" s="828"/>
      <c r="H43" s="828"/>
      <c r="I43" s="828"/>
      <c r="J43" s="828"/>
      <c r="K43" s="828"/>
      <c r="L43" s="828"/>
      <c r="M43" s="829"/>
      <c r="N43" s="99">
        <f>SUM(N36:N42)</f>
        <v>77512.169112644886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1092.34748409709</v>
      </c>
      <c r="M59" s="832"/>
      <c r="N59" s="286">
        <f>K59*L59</f>
        <v>1092.34748409709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1092.34748409709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20</v>
      </c>
      <c r="N70" s="295">
        <f>K70/M70</f>
        <v>9388.5742499999997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14722.886430720398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93327.403027462366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18665.480605492474</v>
      </c>
      <c r="M83" s="862"/>
      <c r="N83" s="51"/>
    </row>
    <row r="84" spans="1:14">
      <c r="B84" s="89" t="s">
        <v>973</v>
      </c>
      <c r="C84" s="90"/>
      <c r="D84" s="90"/>
      <c r="E84" s="90"/>
      <c r="F84" s="90"/>
      <c r="G84" s="90"/>
      <c r="H84" s="90"/>
      <c r="I84" s="87"/>
      <c r="J84" s="88"/>
      <c r="K84" s="303">
        <v>0.05</v>
      </c>
      <c r="L84" s="861">
        <f>N78*K84</f>
        <v>4666.3701513731185</v>
      </c>
      <c r="M84" s="862"/>
      <c r="N84" s="51"/>
    </row>
    <row r="85" spans="1:14" ht="15.75" thickBot="1">
      <c r="B85" s="91" t="s">
        <v>974</v>
      </c>
      <c r="C85" s="92"/>
      <c r="D85" s="92"/>
      <c r="E85" s="92"/>
      <c r="F85" s="92"/>
      <c r="G85" s="92"/>
      <c r="H85" s="92"/>
      <c r="I85" s="93"/>
      <c r="J85" s="94"/>
      <c r="K85" s="304">
        <v>0.05</v>
      </c>
      <c r="L85" s="863">
        <f>N78*K85</f>
        <v>4666.3701513731185</v>
      </c>
      <c r="M85" s="864"/>
      <c r="N85" s="51"/>
    </row>
    <row r="86" spans="1:14" ht="15.75" thickBot="1">
      <c r="B86" s="827" t="s">
        <v>953</v>
      </c>
      <c r="C86" s="828"/>
      <c r="D86" s="828"/>
      <c r="E86" s="828"/>
      <c r="F86" s="828"/>
      <c r="G86" s="828"/>
      <c r="H86" s="828"/>
      <c r="I86" s="828"/>
      <c r="J86" s="828"/>
      <c r="K86" s="828"/>
      <c r="L86" s="828"/>
      <c r="M86" s="829"/>
      <c r="N86" s="52">
        <f>L83+L84+L85</f>
        <v>27998.220908238709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121325.62393570108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5" t="s">
        <v>2205</v>
      </c>
      <c r="C10" s="906"/>
      <c r="D10" s="906"/>
      <c r="E10" s="906"/>
      <c r="F10" s="390" t="s">
        <v>2206</v>
      </c>
      <c r="G10" s="79"/>
      <c r="H10" s="358"/>
      <c r="I10" s="907" t="s">
        <v>2207</v>
      </c>
      <c r="J10" s="907"/>
      <c r="K10" s="391" t="s">
        <v>2206</v>
      </c>
      <c r="L10" s="355"/>
      <c r="M10" s="355"/>
      <c r="N10" s="35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124855.10980553164</v>
      </c>
      <c r="L36" s="269"/>
      <c r="M36" s="270">
        <v>9.25</v>
      </c>
      <c r="N36" s="271">
        <f>K36/M36</f>
        <v>13497.849708706122</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9.25</v>
      </c>
      <c r="N37" s="271">
        <f>K37/M37</f>
        <v>5624.1040452942179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62.666819895785942</v>
      </c>
    </row>
    <row r="43" spans="1:14" ht="15.75" thickBot="1">
      <c r="B43" s="827" t="s">
        <v>953</v>
      </c>
      <c r="C43" s="828"/>
      <c r="D43" s="828"/>
      <c r="E43" s="828"/>
      <c r="F43" s="828"/>
      <c r="G43" s="828"/>
      <c r="H43" s="828"/>
      <c r="I43" s="828"/>
      <c r="J43" s="828"/>
      <c r="K43" s="828"/>
      <c r="L43" s="828"/>
      <c r="M43" s="829"/>
      <c r="N43" s="99">
        <f>SUM(N36:N42)</f>
        <v>19184.620573896125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1092.34748409709</v>
      </c>
      <c r="M59" s="832"/>
      <c r="N59" s="286">
        <f>K59*L59</f>
        <v>1092.34748409709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1092.34748409709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74</v>
      </c>
      <c r="N70" s="295">
        <f>K70/M70</f>
        <v>1691.6349999999998</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3133.3409947892969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23410.309052782512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4682.0618105565027</v>
      </c>
      <c r="M83" s="862"/>
      <c r="N83" s="51"/>
    </row>
    <row r="84" spans="1:14">
      <c r="B84" s="89" t="s">
        <v>973</v>
      </c>
      <c r="C84" s="90"/>
      <c r="D84" s="90"/>
      <c r="E84" s="90"/>
      <c r="F84" s="90"/>
      <c r="G84" s="90"/>
      <c r="H84" s="90"/>
      <c r="I84" s="87"/>
      <c r="J84" s="88"/>
      <c r="K84" s="303">
        <v>0.05</v>
      </c>
      <c r="L84" s="861">
        <f>N78*K84</f>
        <v>1170.5154526391257</v>
      </c>
      <c r="M84" s="862"/>
      <c r="N84" s="51"/>
    </row>
    <row r="85" spans="1:14" ht="15.75" thickBot="1">
      <c r="B85" s="91" t="s">
        <v>974</v>
      </c>
      <c r="C85" s="92"/>
      <c r="D85" s="92"/>
      <c r="E85" s="92"/>
      <c r="F85" s="92"/>
      <c r="G85" s="92"/>
      <c r="H85" s="92"/>
      <c r="I85" s="93"/>
      <c r="J85" s="94"/>
      <c r="K85" s="304">
        <v>0.05</v>
      </c>
      <c r="L85" s="863">
        <f>N78*K85</f>
        <v>1170.5154526391257</v>
      </c>
      <c r="M85" s="864"/>
      <c r="N85" s="51"/>
    </row>
    <row r="86" spans="1:14" ht="15.75" thickBot="1">
      <c r="B86" s="827" t="s">
        <v>953</v>
      </c>
      <c r="C86" s="828"/>
      <c r="D86" s="828"/>
      <c r="E86" s="828"/>
      <c r="F86" s="828"/>
      <c r="G86" s="828"/>
      <c r="H86" s="828"/>
      <c r="I86" s="828"/>
      <c r="J86" s="828"/>
      <c r="K86" s="828"/>
      <c r="L86" s="828"/>
      <c r="M86" s="829"/>
      <c r="N86" s="52">
        <f>L83+L84+L85</f>
        <v>7023.0927158347531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30433.401768617266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6"/>
      <c r="J36" s="267"/>
      <c r="K36" s="268">
        <f>VLOOKUP(A36,EQUIPOS!A6:D161,4,FALSE)</f>
        <v>52022.962418971518</v>
      </c>
      <c r="L36" s="269"/>
      <c r="M36" s="270">
        <v>2.5</v>
      </c>
      <c r="N36" s="271">
        <f>K36/M36</f>
        <v>20809.184967588608</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1251.8099</v>
      </c>
    </row>
    <row r="43" spans="1:14" ht="15.75" thickBot="1">
      <c r="B43" s="827" t="s">
        <v>953</v>
      </c>
      <c r="C43" s="828"/>
      <c r="D43" s="828"/>
      <c r="E43" s="828"/>
      <c r="F43" s="828"/>
      <c r="G43" s="828"/>
      <c r="H43" s="828"/>
      <c r="I43" s="828"/>
      <c r="J43" s="828"/>
      <c r="K43" s="828"/>
      <c r="L43" s="828"/>
      <c r="M43" s="829"/>
      <c r="N43" s="99">
        <f>SUM(N36:N42)</f>
        <v>22060.994867588608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1092.34748409709</v>
      </c>
      <c r="M59" s="832"/>
      <c r="N59" s="286">
        <f>K59*L59</f>
        <v>1092.34748409709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1092.34748409709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20</v>
      </c>
      <c r="N70" s="295">
        <f>K70/M70</f>
        <v>12518.098999999998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N70+N71+N72+N73+N74</f>
        <v>12518.098999999998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35671.441351685695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7134.2882703371397</v>
      </c>
      <c r="M83" s="862"/>
      <c r="N83" s="51"/>
    </row>
    <row r="84" spans="1:14">
      <c r="B84" s="89" t="s">
        <v>973</v>
      </c>
      <c r="C84" s="90"/>
      <c r="D84" s="90"/>
      <c r="E84" s="90"/>
      <c r="F84" s="90"/>
      <c r="G84" s="90"/>
      <c r="H84" s="90"/>
      <c r="I84" s="87"/>
      <c r="J84" s="88"/>
      <c r="K84" s="303">
        <v>0.05</v>
      </c>
      <c r="L84" s="861">
        <f>N78*K84</f>
        <v>1783.5720675842849</v>
      </c>
      <c r="M84" s="862"/>
      <c r="N84" s="51"/>
    </row>
    <row r="85" spans="1:14" ht="15.75" thickBot="1">
      <c r="B85" s="91" t="s">
        <v>974</v>
      </c>
      <c r="C85" s="92"/>
      <c r="D85" s="92"/>
      <c r="E85" s="92"/>
      <c r="F85" s="92"/>
      <c r="G85" s="92"/>
      <c r="H85" s="92"/>
      <c r="I85" s="93"/>
      <c r="J85" s="94"/>
      <c r="K85" s="304">
        <v>0.05</v>
      </c>
      <c r="L85" s="863">
        <f>N78*K85</f>
        <v>1783.5720675842849</v>
      </c>
      <c r="M85" s="864"/>
      <c r="N85" s="51"/>
    </row>
    <row r="86" spans="1:14" ht="15.75" thickBot="1">
      <c r="B86" s="827" t="s">
        <v>953</v>
      </c>
      <c r="C86" s="828"/>
      <c r="D86" s="828"/>
      <c r="E86" s="828"/>
      <c r="F86" s="828"/>
      <c r="G86" s="828"/>
      <c r="H86" s="828"/>
      <c r="I86" s="828"/>
      <c r="J86" s="828"/>
      <c r="K86" s="828"/>
      <c r="L86" s="828"/>
      <c r="M86" s="829"/>
      <c r="N86" s="52">
        <f>L83+L84+L85</f>
        <v>10701.432405505711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46372.87375719141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124855.10980553164</v>
      </c>
      <c r="L36" s="269"/>
      <c r="M36" s="270">
        <v>2.375</v>
      </c>
      <c r="N36" s="271">
        <f>K36/M36</f>
        <v>52570.572549697536</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2.375</v>
      </c>
      <c r="N37" s="271">
        <f>K37/M37</f>
        <v>21904.40522904064</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16166.206235573045</v>
      </c>
      <c r="L38" s="269"/>
      <c r="M38" s="270">
        <v>2.375</v>
      </c>
      <c r="N38" s="271">
        <f>K38/M38</f>
        <v>6806.8236781360192</v>
      </c>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1549.7775190231998</v>
      </c>
    </row>
    <row r="43" spans="1:14" ht="15.75" thickBot="1">
      <c r="B43" s="827" t="s">
        <v>953</v>
      </c>
      <c r="C43" s="828"/>
      <c r="D43" s="828"/>
      <c r="E43" s="828"/>
      <c r="F43" s="828"/>
      <c r="G43" s="828"/>
      <c r="H43" s="828"/>
      <c r="I43" s="828"/>
      <c r="J43" s="828"/>
      <c r="K43" s="828"/>
      <c r="L43" s="828"/>
      <c r="M43" s="829"/>
      <c r="N43" s="99">
        <f>SUM(N36:N42)</f>
        <v>82831.578975897399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1092.34748409709</v>
      </c>
      <c r="M59" s="832"/>
      <c r="N59" s="286">
        <f>K59*L59</f>
        <v>1092.34748409709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1092.34748409709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19</v>
      </c>
      <c r="N70" s="295">
        <f>K70/M70</f>
        <v>9882.7097368421037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N70+N71+N72+N73+N74</f>
        <v>15497.775190231998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99421.701650226489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19884.340330045299</v>
      </c>
      <c r="M83" s="862"/>
      <c r="N83" s="51"/>
    </row>
    <row r="84" spans="1:14">
      <c r="B84" s="89" t="s">
        <v>973</v>
      </c>
      <c r="C84" s="90"/>
      <c r="D84" s="90"/>
      <c r="E84" s="90"/>
      <c r="F84" s="90"/>
      <c r="G84" s="90"/>
      <c r="H84" s="90"/>
      <c r="I84" s="87"/>
      <c r="J84" s="88"/>
      <c r="K84" s="303">
        <v>0.05</v>
      </c>
      <c r="L84" s="861">
        <f>N78*K84</f>
        <v>4971.0850825113248</v>
      </c>
      <c r="M84" s="862"/>
      <c r="N84" s="51"/>
    </row>
    <row r="85" spans="1:14" ht="15.75" thickBot="1">
      <c r="B85" s="91" t="s">
        <v>974</v>
      </c>
      <c r="C85" s="92"/>
      <c r="D85" s="92"/>
      <c r="E85" s="92"/>
      <c r="F85" s="92"/>
      <c r="G85" s="92"/>
      <c r="H85" s="92"/>
      <c r="I85" s="93"/>
      <c r="J85" s="94"/>
      <c r="K85" s="304">
        <v>0.05</v>
      </c>
      <c r="L85" s="863">
        <f>N78*K85</f>
        <v>4971.0850825113248</v>
      </c>
      <c r="M85" s="864"/>
      <c r="N85" s="51"/>
    </row>
    <row r="86" spans="1:14" ht="15.75" thickBot="1">
      <c r="B86" s="827" t="s">
        <v>953</v>
      </c>
      <c r="C86" s="828"/>
      <c r="D86" s="828"/>
      <c r="E86" s="828"/>
      <c r="F86" s="828"/>
      <c r="G86" s="828"/>
      <c r="H86" s="828"/>
      <c r="I86" s="828"/>
      <c r="J86" s="828"/>
      <c r="K86" s="828"/>
      <c r="L86" s="828"/>
      <c r="M86" s="829"/>
      <c r="N86" s="52">
        <f>L83+L84+L85</f>
        <v>29826.510495067945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129248.21214529444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6"/>
      <c r="J36" s="267"/>
      <c r="K36" s="268">
        <f>VLOOKUP(A36,EQUIPOS!A6:D161,4,FALSE)</f>
        <v>124855.10980553164</v>
      </c>
      <c r="L36" s="269"/>
      <c r="M36" s="270">
        <v>2.5</v>
      </c>
      <c r="N36" s="271">
        <f>K36/M36</f>
        <v>49942.043922212659</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2.5</v>
      </c>
      <c r="N37" s="271">
        <f>K37/M37</f>
        <v>20809.184967588608</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16166.206235573045</v>
      </c>
      <c r="L38" s="269"/>
      <c r="M38" s="270">
        <v>2.5</v>
      </c>
      <c r="N38" s="271">
        <f>K38/M38</f>
        <v>6466.482494229218</v>
      </c>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294.45772861440798</v>
      </c>
    </row>
    <row r="43" spans="1:14" ht="15.75" thickBot="1">
      <c r="B43" s="827" t="s">
        <v>953</v>
      </c>
      <c r="C43" s="828"/>
      <c r="D43" s="828"/>
      <c r="E43" s="828"/>
      <c r="F43" s="828"/>
      <c r="G43" s="828"/>
      <c r="H43" s="828"/>
      <c r="I43" s="828"/>
      <c r="J43" s="828"/>
      <c r="K43" s="828"/>
      <c r="L43" s="828"/>
      <c r="M43" s="829"/>
      <c r="N43" s="99">
        <f>SUM(N36:N42)</f>
        <v>77512.169112644886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1">
        <f>'900.2'!N78</f>
        <v>1092.34748409709</v>
      </c>
      <c r="M59" s="832"/>
      <c r="N59" s="286">
        <f>K59*L59</f>
        <v>1092.34748409709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1092.34748409709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20</v>
      </c>
      <c r="N70" s="295">
        <f>K70/M70</f>
        <v>9388.5742499999997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14722.886430720398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93327.403027462366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18665.480605492474</v>
      </c>
      <c r="M83" s="862"/>
      <c r="N83" s="51"/>
    </row>
    <row r="84" spans="1:14">
      <c r="B84" s="89" t="s">
        <v>973</v>
      </c>
      <c r="C84" s="90"/>
      <c r="D84" s="90"/>
      <c r="E84" s="90"/>
      <c r="F84" s="90"/>
      <c r="G84" s="90"/>
      <c r="H84" s="90"/>
      <c r="I84" s="87"/>
      <c r="J84" s="88"/>
      <c r="K84" s="303">
        <v>0.05</v>
      </c>
      <c r="L84" s="861">
        <f>N78*K84</f>
        <v>4666.3701513731185</v>
      </c>
      <c r="M84" s="862"/>
      <c r="N84" s="51"/>
    </row>
    <row r="85" spans="1:14" ht="15.75" thickBot="1">
      <c r="B85" s="91" t="s">
        <v>974</v>
      </c>
      <c r="C85" s="92"/>
      <c r="D85" s="92"/>
      <c r="E85" s="92"/>
      <c r="F85" s="92"/>
      <c r="G85" s="92"/>
      <c r="H85" s="92"/>
      <c r="I85" s="93"/>
      <c r="J85" s="94"/>
      <c r="K85" s="304">
        <v>0.05</v>
      </c>
      <c r="L85" s="863">
        <f>N78*K85</f>
        <v>4666.3701513731185</v>
      </c>
      <c r="M85" s="864"/>
      <c r="N85" s="51"/>
    </row>
    <row r="86" spans="1:14" ht="15.75" thickBot="1">
      <c r="B86" s="827" t="s">
        <v>953</v>
      </c>
      <c r="C86" s="828"/>
      <c r="D86" s="828"/>
      <c r="E86" s="828"/>
      <c r="F86" s="828"/>
      <c r="G86" s="828"/>
      <c r="H86" s="828"/>
      <c r="I86" s="828"/>
      <c r="J86" s="828"/>
      <c r="K86" s="828"/>
      <c r="L86" s="828"/>
      <c r="M86" s="829"/>
      <c r="N86" s="52">
        <f>L83+L84+L85</f>
        <v>27998.220908238709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121325.62393570108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6"/>
      <c r="J36" s="267"/>
      <c r="K36" s="268">
        <f>VLOOKUP(A36,EQUIPOS!A6:D161,4,FALSE)</f>
        <v>124855.10980553164</v>
      </c>
      <c r="L36" s="269"/>
      <c r="M36" s="270">
        <v>2.5</v>
      </c>
      <c r="N36" s="271">
        <f>K36/M36</f>
        <v>49942.043922212659</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2.5</v>
      </c>
      <c r="N37" s="271">
        <f>K37/M37</f>
        <v>20809.184967588608</v>
      </c>
    </row>
    <row r="38" spans="1:14">
      <c r="A38" t="s">
        <v>195</v>
      </c>
      <c r="B38" s="840" t="str">
        <f>VLOOKUP(A38,EQUIPOS!A8:D154,3,FALSE)</f>
        <v xml:space="preserve">Equipo de oxicorte, Capacidad de corte: hasta 6´´ (152mm) </v>
      </c>
      <c r="C38" s="841"/>
      <c r="D38" s="841"/>
      <c r="E38" s="841"/>
      <c r="F38" s="841"/>
      <c r="G38" s="841"/>
      <c r="H38" s="842"/>
      <c r="I38" s="266"/>
      <c r="J38" s="267"/>
      <c r="K38" s="268">
        <f>VLOOKUP(A38,EQUIPOS!A8:D163,4,FALSE)</f>
        <v>16166.206235573045</v>
      </c>
      <c r="L38" s="269"/>
      <c r="M38" s="270">
        <v>2.5</v>
      </c>
      <c r="N38" s="271">
        <f>K38/M38</f>
        <v>6466.482494229218</v>
      </c>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231.86723361440795</v>
      </c>
    </row>
    <row r="43" spans="1:14" ht="15.75" thickBot="1">
      <c r="B43" s="827" t="s">
        <v>953</v>
      </c>
      <c r="C43" s="828"/>
      <c r="D43" s="828"/>
      <c r="E43" s="828"/>
      <c r="F43" s="828"/>
      <c r="G43" s="828"/>
      <c r="H43" s="828"/>
      <c r="I43" s="828"/>
      <c r="J43" s="828"/>
      <c r="K43" s="828"/>
      <c r="L43" s="828"/>
      <c r="M43" s="829"/>
      <c r="N43" s="99">
        <f>SUM(N36:N42)</f>
        <v>77449.578617644889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31">
        <f>'900.2'!N78</f>
        <v>1092.34748409709</v>
      </c>
      <c r="M59" s="832"/>
      <c r="N59" s="286">
        <f>K59*L59</f>
        <v>1529.2864777359259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1529.2864777359259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20</v>
      </c>
      <c r="N70" s="295">
        <f>K70/M70</f>
        <v>6259.0494999999992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11593.361680720398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90572.226776101204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18114.445355220243</v>
      </c>
      <c r="M83" s="862"/>
      <c r="N83" s="51"/>
    </row>
    <row r="84" spans="1:14">
      <c r="B84" s="89" t="s">
        <v>973</v>
      </c>
      <c r="C84" s="90"/>
      <c r="D84" s="90"/>
      <c r="E84" s="90"/>
      <c r="F84" s="90"/>
      <c r="G84" s="90"/>
      <c r="H84" s="90"/>
      <c r="I84" s="87"/>
      <c r="J84" s="88"/>
      <c r="K84" s="303">
        <v>0.05</v>
      </c>
      <c r="L84" s="861">
        <f>N78*K84</f>
        <v>4528.6113388050608</v>
      </c>
      <c r="M84" s="862"/>
      <c r="N84" s="51"/>
    </row>
    <row r="85" spans="1:14" ht="15.75" thickBot="1">
      <c r="B85" s="91" t="s">
        <v>974</v>
      </c>
      <c r="C85" s="92"/>
      <c r="D85" s="92"/>
      <c r="E85" s="92"/>
      <c r="F85" s="92"/>
      <c r="G85" s="92"/>
      <c r="H85" s="92"/>
      <c r="I85" s="93"/>
      <c r="J85" s="94"/>
      <c r="K85" s="304">
        <v>0.05</v>
      </c>
      <c r="L85" s="863">
        <f>N78*K85</f>
        <v>4528.6113388050608</v>
      </c>
      <c r="M85" s="864"/>
      <c r="N85" s="51"/>
    </row>
    <row r="86" spans="1:14" ht="15.75" thickBot="1">
      <c r="B86" s="827" t="s">
        <v>953</v>
      </c>
      <c r="C86" s="828"/>
      <c r="D86" s="828"/>
      <c r="E86" s="828"/>
      <c r="F86" s="828"/>
      <c r="G86" s="828"/>
      <c r="H86" s="828"/>
      <c r="I86" s="828"/>
      <c r="J86" s="828"/>
      <c r="K86" s="828"/>
      <c r="L86" s="828"/>
      <c r="M86" s="829"/>
      <c r="N86" s="52">
        <f>L83+L84+L85</f>
        <v>27171.668032830366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117743.89480893157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124855.10980553164</v>
      </c>
      <c r="L36" s="269"/>
      <c r="M36" s="270">
        <v>22</v>
      </c>
      <c r="N36" s="271">
        <f>K36/M36</f>
        <v>5675.2322638878022</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22</v>
      </c>
      <c r="N37" s="271">
        <f>K37/M37</f>
        <v>2364.6801099532508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26.34854927436454</v>
      </c>
    </row>
    <row r="43" spans="1:14" ht="15.75" thickBot="1">
      <c r="B43" s="827" t="s">
        <v>953</v>
      </c>
      <c r="C43" s="828"/>
      <c r="D43" s="828"/>
      <c r="E43" s="828"/>
      <c r="F43" s="828"/>
      <c r="G43" s="828"/>
      <c r="H43" s="828"/>
      <c r="I43" s="828"/>
      <c r="J43" s="828"/>
      <c r="K43" s="828"/>
      <c r="L43" s="828"/>
      <c r="M43" s="829"/>
      <c r="N43" s="99">
        <f>SUM(N36:N42)</f>
        <v>8066.2609231154174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31">
        <f>'900.2'!N78</f>
        <v>1092.34748409709</v>
      </c>
      <c r="M59" s="832"/>
      <c r="N59" s="286">
        <f>K59*L59</f>
        <v>458.78594332077779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458.78594332077779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176</v>
      </c>
      <c r="N70" s="295">
        <f>K70/M70</f>
        <v>711.2556249999999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1317.427463718227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9842.4743301544222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1968.4948660308846</v>
      </c>
      <c r="M83" s="862"/>
      <c r="N83" s="51"/>
    </row>
    <row r="84" spans="1:14">
      <c r="B84" s="89" t="s">
        <v>973</v>
      </c>
      <c r="C84" s="90"/>
      <c r="D84" s="90"/>
      <c r="E84" s="90"/>
      <c r="F84" s="90"/>
      <c r="G84" s="90"/>
      <c r="H84" s="90"/>
      <c r="I84" s="87"/>
      <c r="J84" s="88"/>
      <c r="K84" s="303">
        <v>0.05</v>
      </c>
      <c r="L84" s="861">
        <f>N78*K84</f>
        <v>492.12371650772116</v>
      </c>
      <c r="M84" s="862"/>
      <c r="N84" s="51"/>
    </row>
    <row r="85" spans="1:14" ht="15.75" thickBot="1">
      <c r="B85" s="91" t="s">
        <v>974</v>
      </c>
      <c r="C85" s="92"/>
      <c r="D85" s="92"/>
      <c r="E85" s="92"/>
      <c r="F85" s="92"/>
      <c r="G85" s="92"/>
      <c r="H85" s="92"/>
      <c r="I85" s="93"/>
      <c r="J85" s="94"/>
      <c r="K85" s="304">
        <v>0.05</v>
      </c>
      <c r="L85" s="863">
        <f>N78*K85</f>
        <v>492.12371650772116</v>
      </c>
      <c r="M85" s="864"/>
      <c r="N85" s="51"/>
    </row>
    <row r="86" spans="1:14" ht="15.75" thickBot="1">
      <c r="B86" s="827" t="s">
        <v>953</v>
      </c>
      <c r="C86" s="828"/>
      <c r="D86" s="828"/>
      <c r="E86" s="828"/>
      <c r="F86" s="828"/>
      <c r="G86" s="828"/>
      <c r="H86" s="828"/>
      <c r="I86" s="828"/>
      <c r="J86" s="828"/>
      <c r="K86" s="828"/>
      <c r="L86" s="828"/>
      <c r="M86" s="829"/>
      <c r="N86" s="52">
        <f>L83+L84+L85</f>
        <v>2952.7422990463265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12795.21662920075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6"/>
      <c r="J36" s="267"/>
      <c r="K36" s="268">
        <f>VLOOKUP(A36,EQUIPOS!A6:D161,4,FALSE)</f>
        <v>124855.10980553164</v>
      </c>
      <c r="L36" s="269"/>
      <c r="M36" s="270">
        <v>22</v>
      </c>
      <c r="N36" s="271">
        <f>K36/M36</f>
        <v>5675.2322638878022</v>
      </c>
    </row>
    <row r="37" spans="1:14">
      <c r="A37" t="s">
        <v>180</v>
      </c>
      <c r="B37" s="840" t="str">
        <f>VLOOKUP(A37,EQUIPOS!A7:D154,3,FALSE)</f>
        <v>Compresor 120 HP, con martillo.</v>
      </c>
      <c r="C37" s="841"/>
      <c r="D37" s="841"/>
      <c r="E37" s="841"/>
      <c r="F37" s="841"/>
      <c r="G37" s="841"/>
      <c r="H37" s="842"/>
      <c r="I37" s="266"/>
      <c r="J37" s="267"/>
      <c r="K37" s="268">
        <f>VLOOKUP(A37,EQUIPOS!A7:D162,4,FALSE)</f>
        <v>52022.962418971518</v>
      </c>
      <c r="L37" s="269"/>
      <c r="M37" s="270">
        <v>22</v>
      </c>
      <c r="N37" s="271">
        <f>K37/M37</f>
        <v>2364.6801099532508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26.34854927436454</v>
      </c>
    </row>
    <row r="43" spans="1:14" ht="15.75" thickBot="1">
      <c r="B43" s="827" t="s">
        <v>953</v>
      </c>
      <c r="C43" s="828"/>
      <c r="D43" s="828"/>
      <c r="E43" s="828"/>
      <c r="F43" s="828"/>
      <c r="G43" s="828"/>
      <c r="H43" s="828"/>
      <c r="I43" s="828"/>
      <c r="J43" s="828"/>
      <c r="K43" s="828"/>
      <c r="L43" s="828"/>
      <c r="M43" s="829"/>
      <c r="N43" s="99">
        <f>SUM(N36:N42)</f>
        <v>8066.2609231154174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31">
        <f>'900.2'!N78</f>
        <v>1092.34748409709</v>
      </c>
      <c r="M59" s="832"/>
      <c r="N59" s="286">
        <f>K59*L59</f>
        <v>229.39297166038889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229.39297166038889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176</v>
      </c>
      <c r="N70" s="295">
        <f>K70/M70</f>
        <v>711.2556249999999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1317.427463718227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9613.0813584940333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1922.6162716988067</v>
      </c>
      <c r="M83" s="862"/>
      <c r="N83" s="51"/>
    </row>
    <row r="84" spans="1:14">
      <c r="B84" s="89" t="s">
        <v>973</v>
      </c>
      <c r="C84" s="90"/>
      <c r="D84" s="90"/>
      <c r="E84" s="90"/>
      <c r="F84" s="90"/>
      <c r="G84" s="90"/>
      <c r="H84" s="90"/>
      <c r="I84" s="87"/>
      <c r="J84" s="88"/>
      <c r="K84" s="303">
        <v>0.05</v>
      </c>
      <c r="L84" s="861">
        <f>N78*K84</f>
        <v>480.65406792470168</v>
      </c>
      <c r="M84" s="862"/>
      <c r="N84" s="51"/>
    </row>
    <row r="85" spans="1:14" ht="15.75" thickBot="1">
      <c r="B85" s="91" t="s">
        <v>974</v>
      </c>
      <c r="C85" s="92"/>
      <c r="D85" s="92"/>
      <c r="E85" s="92"/>
      <c r="F85" s="92"/>
      <c r="G85" s="92"/>
      <c r="H85" s="92"/>
      <c r="I85" s="93"/>
      <c r="J85" s="94"/>
      <c r="K85" s="304">
        <v>0.05</v>
      </c>
      <c r="L85" s="863">
        <f>N78*K85</f>
        <v>480.65406792470168</v>
      </c>
      <c r="M85" s="864"/>
      <c r="N85" s="51"/>
    </row>
    <row r="86" spans="1:14" ht="15.75" thickBot="1">
      <c r="B86" s="827" t="s">
        <v>953</v>
      </c>
      <c r="C86" s="828"/>
      <c r="D86" s="828"/>
      <c r="E86" s="828"/>
      <c r="F86" s="828"/>
      <c r="G86" s="828"/>
      <c r="H86" s="828"/>
      <c r="I86" s="828"/>
      <c r="J86" s="828"/>
      <c r="K86" s="828"/>
      <c r="L86" s="828"/>
      <c r="M86" s="829"/>
      <c r="N86" s="52">
        <f>L83+L84+L85</f>
        <v>2883.9244075482102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12497.005766042243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6"/>
      <c r="J36" s="267"/>
      <c r="K36" s="268">
        <f>VLOOKUP(A36,EQUIPOS!A6:D161,4,FALSE)</f>
        <v>52022.962418971518</v>
      </c>
      <c r="L36" s="269"/>
      <c r="M36" s="270">
        <v>20</v>
      </c>
      <c r="N36" s="271">
        <f>K36/M36</f>
        <v>2601.148120948576</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78.238118749999998</v>
      </c>
    </row>
    <row r="43" spans="1:14" ht="15.75" thickBot="1">
      <c r="B43" s="827" t="s">
        <v>953</v>
      </c>
      <c r="C43" s="828"/>
      <c r="D43" s="828"/>
      <c r="E43" s="828"/>
      <c r="F43" s="828"/>
      <c r="G43" s="828"/>
      <c r="H43" s="828"/>
      <c r="I43" s="828"/>
      <c r="J43" s="828"/>
      <c r="K43" s="828"/>
      <c r="L43" s="828"/>
      <c r="M43" s="829"/>
      <c r="N43" s="99">
        <f>SUM(N36:N42)</f>
        <v>2679.386239698576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31">
        <f>'900.2'!N78</f>
        <v>1092.34748409709</v>
      </c>
      <c r="M59" s="832"/>
      <c r="N59" s="286">
        <f>K59*L59</f>
        <v>87.387798727767205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87.387798727767205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160</v>
      </c>
      <c r="N70" s="295">
        <f>K70/M70</f>
        <v>782.3811874999999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782.3811874999999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3549.1552259263435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709.83104518526875</v>
      </c>
      <c r="M83" s="862"/>
      <c r="N83" s="51"/>
    </row>
    <row r="84" spans="1:14">
      <c r="B84" s="89" t="s">
        <v>973</v>
      </c>
      <c r="C84" s="90"/>
      <c r="D84" s="90"/>
      <c r="E84" s="90"/>
      <c r="F84" s="90"/>
      <c r="G84" s="90"/>
      <c r="H84" s="90"/>
      <c r="I84" s="87"/>
      <c r="J84" s="88"/>
      <c r="K84" s="303">
        <v>0.05</v>
      </c>
      <c r="L84" s="861">
        <f>N78*K84</f>
        <v>177.45776129631719</v>
      </c>
      <c r="M84" s="862"/>
      <c r="N84" s="51"/>
    </row>
    <row r="85" spans="1:14" ht="15.75" thickBot="1">
      <c r="B85" s="91" t="s">
        <v>974</v>
      </c>
      <c r="C85" s="92"/>
      <c r="D85" s="92"/>
      <c r="E85" s="92"/>
      <c r="F85" s="92"/>
      <c r="G85" s="92"/>
      <c r="H85" s="92"/>
      <c r="I85" s="93"/>
      <c r="J85" s="94"/>
      <c r="K85" s="304">
        <v>0.05</v>
      </c>
      <c r="L85" s="863">
        <f>N78*K85</f>
        <v>177.45776129631719</v>
      </c>
      <c r="M85" s="864"/>
      <c r="N85" s="51"/>
    </row>
    <row r="86" spans="1:14" ht="15.75" thickBot="1">
      <c r="B86" s="827" t="s">
        <v>953</v>
      </c>
      <c r="C86" s="828"/>
      <c r="D86" s="828"/>
      <c r="E86" s="828"/>
      <c r="F86" s="828"/>
      <c r="G86" s="828"/>
      <c r="H86" s="828"/>
      <c r="I86" s="828"/>
      <c r="J86" s="828"/>
      <c r="K86" s="828"/>
      <c r="L86" s="828"/>
      <c r="M86" s="829"/>
      <c r="N86" s="52">
        <f>L83+L84+L85</f>
        <v>1064.746567777903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4613.9017937042463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6"/>
      <c r="J36" s="267"/>
      <c r="K36" s="268">
        <f>VLOOKUP(A36,EQUIPOS!A6:D161,4,FALSE)</f>
        <v>16166.206235573045</v>
      </c>
      <c r="L36" s="269"/>
      <c r="M36" s="270">
        <v>321</v>
      </c>
      <c r="N36" s="271">
        <f>K36/M36</f>
        <v>50.362013194931606</v>
      </c>
    </row>
    <row r="37" spans="1:14">
      <c r="A37" t="s">
        <v>248</v>
      </c>
      <c r="B37" s="840" t="str">
        <f>VLOOKUP(A37,EQUIPOS!A7:D154,3,FALSE)</f>
        <v>Grúa telescópica de 50 Ton.</v>
      </c>
      <c r="C37" s="841"/>
      <c r="D37" s="841"/>
      <c r="E37" s="841"/>
      <c r="F37" s="841"/>
      <c r="G37" s="841"/>
      <c r="H37" s="842"/>
      <c r="I37" s="266"/>
      <c r="J37" s="267"/>
      <c r="K37" s="268">
        <f>VLOOKUP(A37,EQUIPOS!A7:D162,4,FALSE)</f>
        <v>221835.58988171679</v>
      </c>
      <c r="L37" s="269"/>
      <c r="M37" s="270">
        <v>321</v>
      </c>
      <c r="N37" s="271">
        <f>K37/M37</f>
        <v>691.07660399288716</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19.498596573208722</v>
      </c>
    </row>
    <row r="43" spans="1:14" ht="15.75" thickBot="1">
      <c r="B43" s="827" t="s">
        <v>953</v>
      </c>
      <c r="C43" s="828"/>
      <c r="D43" s="828"/>
      <c r="E43" s="828"/>
      <c r="F43" s="828"/>
      <c r="G43" s="828"/>
      <c r="H43" s="828"/>
      <c r="I43" s="828"/>
      <c r="J43" s="828"/>
      <c r="K43" s="828"/>
      <c r="L43" s="828"/>
      <c r="M43" s="829"/>
      <c r="N43" s="99">
        <f>SUM(N36:N42)</f>
        <v>760.93721376102746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31">
        <f>VLOOKUP(A59,TRANSPORTE!A5:D120,4,FALSE)</f>
        <v>0.4583156529188312</v>
      </c>
      <c r="M59" s="832"/>
      <c r="N59" s="286">
        <f>K59*L59</f>
        <v>0.4583156529188312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0.4583156529188312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1">
        <f>K70/J70*100</f>
        <v>270661.59999999998</v>
      </c>
      <c r="J70" s="292">
        <v>185</v>
      </c>
      <c r="K70" s="293">
        <f>VLOOKUP(A70,'MANO DE OBRA'!A8:D99,4,FALSE)</f>
        <v>500723.95999999996</v>
      </c>
      <c r="L70" s="50"/>
      <c r="M70" s="294">
        <v>2568</v>
      </c>
      <c r="N70" s="295">
        <f>K70/M70</f>
        <v>194.98596573208721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194.98596573208721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956.38149514603356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191.27629902920671</v>
      </c>
      <c r="M83" s="862"/>
      <c r="N83" s="51"/>
    </row>
    <row r="84" spans="1:14">
      <c r="B84" s="89" t="s">
        <v>973</v>
      </c>
      <c r="C84" s="90"/>
      <c r="D84" s="90"/>
      <c r="E84" s="90"/>
      <c r="F84" s="90"/>
      <c r="G84" s="90"/>
      <c r="H84" s="90"/>
      <c r="I84" s="87"/>
      <c r="J84" s="88"/>
      <c r="K84" s="303">
        <v>0.05</v>
      </c>
      <c r="L84" s="861">
        <f>N78*K84</f>
        <v>47.819074757301678</v>
      </c>
      <c r="M84" s="862"/>
      <c r="N84" s="51"/>
    </row>
    <row r="85" spans="1:14" ht="15.75" thickBot="1">
      <c r="B85" s="91" t="s">
        <v>974</v>
      </c>
      <c r="C85" s="92"/>
      <c r="D85" s="92"/>
      <c r="E85" s="92"/>
      <c r="F85" s="92"/>
      <c r="G85" s="92"/>
      <c r="H85" s="92"/>
      <c r="I85" s="93"/>
      <c r="J85" s="94"/>
      <c r="K85" s="304">
        <v>0.05</v>
      </c>
      <c r="L85" s="863">
        <f>N78*K85</f>
        <v>47.819074757301678</v>
      </c>
      <c r="M85" s="864"/>
      <c r="N85" s="51"/>
    </row>
    <row r="86" spans="1:14" ht="15.75" thickBot="1">
      <c r="B86" s="827" t="s">
        <v>953</v>
      </c>
      <c r="C86" s="828"/>
      <c r="D86" s="828"/>
      <c r="E86" s="828"/>
      <c r="F86" s="828"/>
      <c r="G86" s="828"/>
      <c r="H86" s="828"/>
      <c r="I86" s="828"/>
      <c r="J86" s="828"/>
      <c r="K86" s="828"/>
      <c r="L86" s="828"/>
      <c r="M86" s="829"/>
      <c r="N86" s="52">
        <f>L83+L84+L85</f>
        <v>286.91444854381007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1243.2959436898436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6"/>
      <c r="J36" s="267"/>
      <c r="K36" s="268">
        <f>VLOOKUP(A36,EQUIPOS!A6:D161,4,FALSE)</f>
        <v>6502.8703023714397</v>
      </c>
      <c r="L36" s="269"/>
      <c r="M36" s="270">
        <v>3</v>
      </c>
      <c r="N36" s="271">
        <f>K36/M36</f>
        <v>2167.6234341238132</v>
      </c>
    </row>
    <row r="37" spans="1:14">
      <c r="A37" s="204" t="s">
        <v>312</v>
      </c>
      <c r="B37" s="840" t="str">
        <f>VLOOKUP(A37,EQUIPOS!A7:D154,3,FALSE)</f>
        <v>Retroexcavadora sobre oruga, potencia 138 HP, balde de 1,5 m3.</v>
      </c>
      <c r="C37" s="841"/>
      <c r="D37" s="841"/>
      <c r="E37" s="841"/>
      <c r="F37" s="841"/>
      <c r="G37" s="841"/>
      <c r="H37" s="842"/>
      <c r="I37" s="266"/>
      <c r="J37" s="267"/>
      <c r="K37" s="268">
        <f>VLOOKUP(A37,EQUIPOS!A7:D162,4,FALSE)</f>
        <v>124855.10980553164</v>
      </c>
      <c r="L37" s="269"/>
      <c r="M37" s="270">
        <v>3</v>
      </c>
      <c r="N37" s="271">
        <f>K37/M37</f>
        <v>41618.369935177216</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743.85046586335</v>
      </c>
    </row>
    <row r="43" spans="1:14" ht="15.75" thickBot="1">
      <c r="B43" s="827" t="s">
        <v>953</v>
      </c>
      <c r="C43" s="828"/>
      <c r="D43" s="828"/>
      <c r="E43" s="828"/>
      <c r="F43" s="828"/>
      <c r="G43" s="828"/>
      <c r="H43" s="828"/>
      <c r="I43" s="828"/>
      <c r="J43" s="828"/>
      <c r="K43" s="828"/>
      <c r="L43" s="828"/>
      <c r="M43" s="829"/>
      <c r="N43" s="99">
        <f>SUM(N36:N42)</f>
        <v>44529.843835164378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31">
        <f>VLOOKUP(A59,TRANSPORTE!A5:D94,4,FALSE)</f>
        <v>821.75094105324695</v>
      </c>
      <c r="M59" s="832"/>
      <c r="N59" s="286">
        <f>K59*L59</f>
        <v>4930.5056463194815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4930.5056463194815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24</v>
      </c>
      <c r="N71" s="295">
        <f>K71/M71</f>
        <v>10431.749166666666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14877.009317266999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64337.358798750865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12867.471759750173</v>
      </c>
      <c r="M83" s="862"/>
      <c r="N83" s="51"/>
    </row>
    <row r="84" spans="1:14">
      <c r="B84" s="89" t="s">
        <v>973</v>
      </c>
      <c r="C84" s="90"/>
      <c r="D84" s="90"/>
      <c r="E84" s="90"/>
      <c r="F84" s="90"/>
      <c r="G84" s="90"/>
      <c r="H84" s="90"/>
      <c r="I84" s="87"/>
      <c r="J84" s="88"/>
      <c r="K84" s="303">
        <v>0.05</v>
      </c>
      <c r="L84" s="861">
        <f>N78*K84</f>
        <v>3216.8679399375433</v>
      </c>
      <c r="M84" s="862"/>
      <c r="N84" s="51"/>
    </row>
    <row r="85" spans="1:14" ht="15.75" thickBot="1">
      <c r="B85" s="91" t="s">
        <v>974</v>
      </c>
      <c r="C85" s="92"/>
      <c r="D85" s="92"/>
      <c r="E85" s="92"/>
      <c r="F85" s="92"/>
      <c r="G85" s="92"/>
      <c r="H85" s="92"/>
      <c r="I85" s="93"/>
      <c r="J85" s="94"/>
      <c r="K85" s="304">
        <v>0.05</v>
      </c>
      <c r="L85" s="863">
        <f>N78*K85</f>
        <v>3216.8679399375433</v>
      </c>
      <c r="M85" s="864"/>
      <c r="N85" s="51"/>
    </row>
    <row r="86" spans="1:14" ht="15.75" thickBot="1">
      <c r="B86" s="827" t="s">
        <v>953</v>
      </c>
      <c r="C86" s="828"/>
      <c r="D86" s="828"/>
      <c r="E86" s="828"/>
      <c r="F86" s="828"/>
      <c r="G86" s="828"/>
      <c r="H86" s="828"/>
      <c r="I86" s="828"/>
      <c r="J86" s="828"/>
      <c r="K86" s="828"/>
      <c r="L86" s="828"/>
      <c r="M86" s="829"/>
      <c r="N86" s="52">
        <f>L83+L84+L85</f>
        <v>19301.20763962526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83638.566438376118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6"/>
      <c r="J36" s="267"/>
      <c r="K36" s="268">
        <f>VLOOKUP(A36,EQUIPOS!A6:D161,4,FALSE)</f>
        <v>16166.206235573045</v>
      </c>
      <c r="L36" s="269"/>
      <c r="M36" s="270">
        <v>4</v>
      </c>
      <c r="N36" s="271">
        <f>K36/M36</f>
        <v>4041.5515588932612</v>
      </c>
    </row>
    <row r="37" spans="1:14">
      <c r="A37" s="108" t="s">
        <v>248</v>
      </c>
      <c r="B37" s="840" t="str">
        <f>VLOOKUP(A37,EQUIPOS!A7:D154,3,FALSE)</f>
        <v>Grúa telescópica de 50 Ton.</v>
      </c>
      <c r="C37" s="841"/>
      <c r="D37" s="841"/>
      <c r="E37" s="841"/>
      <c r="F37" s="841"/>
      <c r="G37" s="841"/>
      <c r="H37" s="842"/>
      <c r="I37" s="266"/>
      <c r="J37" s="267"/>
      <c r="K37" s="268">
        <f>VLOOKUP(A37,EQUIPOS!A7:D162,4,FALSE)</f>
        <v>221835.58988171679</v>
      </c>
      <c r="L37" s="269"/>
      <c r="M37" s="270">
        <v>4</v>
      </c>
      <c r="N37" s="271">
        <f>K37/M37</f>
        <v>55458.897470429198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1115.7756987950249</v>
      </c>
    </row>
    <row r="43" spans="1:14" ht="15.75" thickBot="1">
      <c r="B43" s="827" t="s">
        <v>953</v>
      </c>
      <c r="C43" s="828"/>
      <c r="D43" s="828"/>
      <c r="E43" s="828"/>
      <c r="F43" s="828"/>
      <c r="G43" s="828"/>
      <c r="H43" s="828"/>
      <c r="I43" s="828"/>
      <c r="J43" s="828"/>
      <c r="K43" s="828"/>
      <c r="L43" s="828"/>
      <c r="M43" s="829"/>
      <c r="N43" s="99">
        <f>SUM(N36:N42)</f>
        <v>60616.224728117486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31">
        <f>VLOOKUP(A59,TRANSPORTE!A5:D117,4,FALSE)</f>
        <v>0.4583156529188312</v>
      </c>
      <c r="M59" s="832"/>
      <c r="N59" s="286">
        <f>K59*L59</f>
        <v>0.4583156529188312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0.4583156529188312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32</v>
      </c>
      <c r="N71" s="295">
        <f>K71/M71</f>
        <v>7823.8118749999994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11157.756987950248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71774.440031720645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14354.88800634413</v>
      </c>
      <c r="M83" s="862"/>
      <c r="N83" s="51"/>
    </row>
    <row r="84" spans="1:14">
      <c r="B84" s="89" t="s">
        <v>973</v>
      </c>
      <c r="C84" s="90"/>
      <c r="D84" s="90"/>
      <c r="E84" s="90"/>
      <c r="F84" s="90"/>
      <c r="G84" s="90"/>
      <c r="H84" s="90"/>
      <c r="I84" s="87"/>
      <c r="J84" s="88"/>
      <c r="K84" s="303">
        <v>0.05</v>
      </c>
      <c r="L84" s="861">
        <f>N78*K84</f>
        <v>3588.7220015860325</v>
      </c>
      <c r="M84" s="862"/>
      <c r="N84" s="51"/>
    </row>
    <row r="85" spans="1:14" ht="15.75" thickBot="1">
      <c r="B85" s="91" t="s">
        <v>974</v>
      </c>
      <c r="C85" s="92"/>
      <c r="D85" s="92"/>
      <c r="E85" s="92"/>
      <c r="F85" s="92"/>
      <c r="G85" s="92"/>
      <c r="H85" s="92"/>
      <c r="I85" s="93"/>
      <c r="J85" s="94"/>
      <c r="K85" s="304">
        <v>0.05</v>
      </c>
      <c r="L85" s="863">
        <f>N78*K85</f>
        <v>3588.7220015860325</v>
      </c>
      <c r="M85" s="864"/>
      <c r="N85" s="51"/>
    </row>
    <row r="86" spans="1:14" ht="15.75" thickBot="1">
      <c r="B86" s="827" t="s">
        <v>953</v>
      </c>
      <c r="C86" s="828"/>
      <c r="D86" s="828"/>
      <c r="E86" s="828"/>
      <c r="F86" s="828"/>
      <c r="G86" s="828"/>
      <c r="H86" s="828"/>
      <c r="I86" s="828"/>
      <c r="J86" s="828"/>
      <c r="K86" s="828"/>
      <c r="L86" s="828"/>
      <c r="M86" s="829"/>
      <c r="N86" s="52">
        <f>L83+L84+L85</f>
        <v>21532.332009516194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93306.772041236836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6"/>
      <c r="J36" s="267"/>
      <c r="K36" s="268">
        <f>VLOOKUP(A36,EQUIPOS!A6:D161,4,FALSE)</f>
        <v>87885.980729863761</v>
      </c>
      <c r="L36" s="269"/>
      <c r="M36" s="270">
        <v>5</v>
      </c>
      <c r="N36" s="271">
        <f>K36/M36</f>
        <v>17577.196145972754</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115.93361680720398</v>
      </c>
    </row>
    <row r="43" spans="1:14" ht="15.75" thickBot="1">
      <c r="B43" s="827" t="s">
        <v>953</v>
      </c>
      <c r="C43" s="828"/>
      <c r="D43" s="828"/>
      <c r="E43" s="828"/>
      <c r="F43" s="828"/>
      <c r="G43" s="828"/>
      <c r="H43" s="828"/>
      <c r="I43" s="828"/>
      <c r="J43" s="828"/>
      <c r="K43" s="828"/>
      <c r="L43" s="828"/>
      <c r="M43" s="829"/>
      <c r="N43" s="99">
        <f>SUM(N36:N42)</f>
        <v>17693.129762779958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31">
        <f>VLOOKUP(A59,TRANSPORTE!A5:D94,4,FALSE)</f>
        <v>821.75094105324695</v>
      </c>
      <c r="M59" s="832"/>
      <c r="N59" s="286">
        <f>K59*L59</f>
        <v>576.86916061937927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576.86916061937927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40</v>
      </c>
      <c r="N71" s="295">
        <f>K71/M71</f>
        <v>3129.5247499999996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5796.680840360199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24066.679763759537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4813.3359527519078</v>
      </c>
      <c r="M83" s="862"/>
      <c r="N83" s="51"/>
    </row>
    <row r="84" spans="1:14">
      <c r="B84" s="89" t="s">
        <v>973</v>
      </c>
      <c r="C84" s="90"/>
      <c r="D84" s="90"/>
      <c r="E84" s="90"/>
      <c r="F84" s="90"/>
      <c r="G84" s="90"/>
      <c r="H84" s="90"/>
      <c r="I84" s="87"/>
      <c r="J84" s="88"/>
      <c r="K84" s="303">
        <v>0.05</v>
      </c>
      <c r="L84" s="861">
        <f>N78*K84</f>
        <v>1203.333988187977</v>
      </c>
      <c r="M84" s="862"/>
      <c r="N84" s="51"/>
    </row>
    <row r="85" spans="1:14" ht="15.75" thickBot="1">
      <c r="B85" s="91" t="s">
        <v>974</v>
      </c>
      <c r="C85" s="92"/>
      <c r="D85" s="92"/>
      <c r="E85" s="92"/>
      <c r="F85" s="92"/>
      <c r="G85" s="92"/>
      <c r="H85" s="92"/>
      <c r="I85" s="93"/>
      <c r="J85" s="94"/>
      <c r="K85" s="304">
        <v>0.05</v>
      </c>
      <c r="L85" s="863">
        <f>N78*K85</f>
        <v>1203.333988187977</v>
      </c>
      <c r="M85" s="864"/>
      <c r="N85" s="51"/>
    </row>
    <row r="86" spans="1:14" ht="15.75" thickBot="1">
      <c r="B86" s="827" t="s">
        <v>953</v>
      </c>
      <c r="C86" s="828"/>
      <c r="D86" s="828"/>
      <c r="E86" s="828"/>
      <c r="F86" s="828"/>
      <c r="G86" s="828"/>
      <c r="H86" s="828"/>
      <c r="I86" s="828"/>
      <c r="J86" s="828"/>
      <c r="K86" s="828"/>
      <c r="L86" s="828"/>
      <c r="M86" s="829"/>
      <c r="N86" s="52">
        <f>L83+L84+L85</f>
        <v>7220.0039291278608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31286.683692887396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6"/>
      <c r="J36" s="267"/>
      <c r="K36" s="268">
        <f>VLOOKUP(A36,EQUIPOS!A6:D161,4,FALSE)</f>
        <v>87885.980729863761</v>
      </c>
      <c r="L36" s="269"/>
      <c r="M36" s="270">
        <v>4</v>
      </c>
      <c r="N36" s="271">
        <f>K36/M36</f>
        <v>21971.49518246594</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78.238118749999998</v>
      </c>
    </row>
    <row r="43" spans="1:14" ht="15.75" thickBot="1">
      <c r="B43" s="827" t="s">
        <v>953</v>
      </c>
      <c r="C43" s="828"/>
      <c r="D43" s="828"/>
      <c r="E43" s="828"/>
      <c r="F43" s="828"/>
      <c r="G43" s="828"/>
      <c r="H43" s="828"/>
      <c r="I43" s="828"/>
      <c r="J43" s="828"/>
      <c r="K43" s="828"/>
      <c r="L43" s="828"/>
      <c r="M43" s="829"/>
      <c r="N43" s="99">
        <f>SUM(N36:N42)</f>
        <v>22049.73330121594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31">
        <f>VLOOKUP(A59,TRANSPORTE!A5:D94,4,FALSE)</f>
        <v>821.75094105324695</v>
      </c>
      <c r="M59" s="832"/>
      <c r="N59" s="286">
        <f>K59*L59</f>
        <v>2489.9053513913382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2489.9053513913382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32</v>
      </c>
      <c r="N70" s="295">
        <f>K70/M70</f>
        <v>3911.9059374999997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3911.9059374999997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28451.544590107278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5690.3089180214556</v>
      </c>
      <c r="M83" s="862"/>
      <c r="N83" s="51"/>
    </row>
    <row r="84" spans="1:14">
      <c r="B84" s="89" t="s">
        <v>973</v>
      </c>
      <c r="C84" s="90"/>
      <c r="D84" s="90"/>
      <c r="E84" s="90"/>
      <c r="F84" s="90"/>
      <c r="G84" s="90"/>
      <c r="H84" s="90"/>
      <c r="I84" s="87"/>
      <c r="J84" s="88"/>
      <c r="K84" s="303">
        <v>0.05</v>
      </c>
      <c r="L84" s="861">
        <f>N78*K84</f>
        <v>1422.5772295053639</v>
      </c>
      <c r="M84" s="862"/>
      <c r="N84" s="51"/>
    </row>
    <row r="85" spans="1:14" ht="15.75" thickBot="1">
      <c r="B85" s="91" t="s">
        <v>974</v>
      </c>
      <c r="C85" s="92"/>
      <c r="D85" s="92"/>
      <c r="E85" s="92"/>
      <c r="F85" s="92"/>
      <c r="G85" s="92"/>
      <c r="H85" s="92"/>
      <c r="I85" s="93"/>
      <c r="J85" s="94"/>
      <c r="K85" s="304">
        <v>0.05</v>
      </c>
      <c r="L85" s="863">
        <f>N78*K85</f>
        <v>1422.5772295053639</v>
      </c>
      <c r="M85" s="864"/>
      <c r="N85" s="51"/>
    </row>
    <row r="86" spans="1:14" ht="15.75" thickBot="1">
      <c r="B86" s="827" t="s">
        <v>953</v>
      </c>
      <c r="C86" s="828"/>
      <c r="D86" s="828"/>
      <c r="E86" s="828"/>
      <c r="F86" s="828"/>
      <c r="G86" s="828"/>
      <c r="H86" s="828"/>
      <c r="I86" s="828"/>
      <c r="J86" s="828"/>
      <c r="K86" s="828"/>
      <c r="L86" s="828"/>
      <c r="M86" s="829"/>
      <c r="N86" s="52">
        <f>L83+L84+L85</f>
        <v>8535.4633770321834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36987.007967139463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6"/>
      <c r="J36" s="267"/>
      <c r="K36" s="268"/>
      <c r="L36" s="269"/>
      <c r="M36" s="270"/>
      <c r="N36" s="271"/>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166.90798666666666</v>
      </c>
    </row>
    <row r="43" spans="1:14" ht="15.75" thickBot="1">
      <c r="B43" s="827" t="s">
        <v>953</v>
      </c>
      <c r="C43" s="828"/>
      <c r="D43" s="828"/>
      <c r="E43" s="828"/>
      <c r="F43" s="828"/>
      <c r="G43" s="828"/>
      <c r="H43" s="828"/>
      <c r="I43" s="828"/>
      <c r="J43" s="828"/>
      <c r="K43" s="828"/>
      <c r="L43" s="828"/>
      <c r="M43" s="829"/>
      <c r="N43" s="99">
        <f>SUM(N36:N42)</f>
        <v>166.90798666666666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150</v>
      </c>
      <c r="N70" s="295">
        <f>K70/M70</f>
        <v>1669.0798666666665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1669.0798666666665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367.19757066666665</v>
      </c>
      <c r="M83" s="862"/>
      <c r="N83" s="51"/>
    </row>
    <row r="84" spans="1:14">
      <c r="B84" s="89" t="s">
        <v>973</v>
      </c>
      <c r="C84" s="90"/>
      <c r="D84" s="90"/>
      <c r="E84" s="90"/>
      <c r="F84" s="90"/>
      <c r="G84" s="90"/>
      <c r="H84" s="90"/>
      <c r="I84" s="87"/>
      <c r="J84" s="88"/>
      <c r="K84" s="303">
        <v>0.05</v>
      </c>
      <c r="L84" s="861">
        <f>N78*K84</f>
        <v>91.799392666666662</v>
      </c>
      <c r="M84" s="862"/>
      <c r="N84" s="51"/>
    </row>
    <row r="85" spans="1:14" ht="15.75" thickBot="1">
      <c r="B85" s="91" t="s">
        <v>974</v>
      </c>
      <c r="C85" s="92"/>
      <c r="D85" s="92"/>
      <c r="E85" s="92"/>
      <c r="F85" s="92"/>
      <c r="G85" s="92"/>
      <c r="H85" s="92"/>
      <c r="I85" s="93"/>
      <c r="J85" s="94"/>
      <c r="K85" s="304">
        <v>0.05</v>
      </c>
      <c r="L85" s="863">
        <f>N78*K85</f>
        <v>91.799392666666662</v>
      </c>
      <c r="M85" s="864"/>
      <c r="N85" s="51"/>
    </row>
    <row r="86" spans="1:14" ht="15.75" thickBot="1">
      <c r="B86" s="827" t="s">
        <v>953</v>
      </c>
      <c r="C86" s="828"/>
      <c r="D86" s="828"/>
      <c r="E86" s="828"/>
      <c r="F86" s="828"/>
      <c r="G86" s="828"/>
      <c r="H86" s="828"/>
      <c r="I86" s="828"/>
      <c r="J86" s="828"/>
      <c r="K86" s="828"/>
      <c r="L86" s="828"/>
      <c r="M86" s="829"/>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6"/>
      <c r="J36" s="267"/>
      <c r="K36" s="268">
        <f>VLOOKUP(A36,EQUIPOS!A6:D163,4,FALSE)</f>
        <v>125072.4300324388</v>
      </c>
      <c r="L36" s="269"/>
      <c r="M36" s="270">
        <v>3</v>
      </c>
      <c r="N36" s="271">
        <f>K36/M36</f>
        <v>41690.810010812937</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104.31749166666667</v>
      </c>
    </row>
    <row r="43" spans="1:14" ht="15.75" thickBot="1">
      <c r="B43" s="827" t="s">
        <v>953</v>
      </c>
      <c r="C43" s="828"/>
      <c r="D43" s="828"/>
      <c r="E43" s="828"/>
      <c r="F43" s="828"/>
      <c r="G43" s="828"/>
      <c r="H43" s="828"/>
      <c r="I43" s="828"/>
      <c r="J43" s="828"/>
      <c r="K43" s="828"/>
      <c r="L43" s="828"/>
      <c r="M43" s="829"/>
      <c r="N43" s="99">
        <f>SUM(N36:N42)</f>
        <v>41795.127502479605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1">
        <f>VLOOKUP(A59,TRANSPORTE!A6:D117,4,FALSE)</f>
        <v>768.07491559687412</v>
      </c>
      <c r="M59" s="832"/>
      <c r="N59" s="286">
        <f>K59*L59</f>
        <v>1305.7273565146859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1305.7273565146859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24</v>
      </c>
      <c r="N70" s="295">
        <f>K70/M70</f>
        <v>10431.749166666666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10431.749166666666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53532.604025660956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10706.520805132192</v>
      </c>
      <c r="M83" s="862"/>
      <c r="N83" s="51"/>
    </row>
    <row r="84" spans="1:14">
      <c r="B84" s="89" t="s">
        <v>973</v>
      </c>
      <c r="C84" s="90"/>
      <c r="D84" s="90"/>
      <c r="E84" s="90"/>
      <c r="F84" s="90"/>
      <c r="G84" s="90"/>
      <c r="H84" s="90"/>
      <c r="I84" s="87"/>
      <c r="J84" s="88"/>
      <c r="K84" s="303">
        <v>0.05</v>
      </c>
      <c r="L84" s="861">
        <f>N78*K84</f>
        <v>2676.6302012830479</v>
      </c>
      <c r="M84" s="862"/>
      <c r="N84" s="51"/>
    </row>
    <row r="85" spans="1:14" ht="15.75" thickBot="1">
      <c r="B85" s="91" t="s">
        <v>974</v>
      </c>
      <c r="C85" s="92"/>
      <c r="D85" s="92"/>
      <c r="E85" s="92"/>
      <c r="F85" s="92"/>
      <c r="G85" s="92"/>
      <c r="H85" s="92"/>
      <c r="I85" s="93"/>
      <c r="J85" s="94"/>
      <c r="K85" s="304">
        <v>0.05</v>
      </c>
      <c r="L85" s="863">
        <f>N78*K85</f>
        <v>2676.6302012830479</v>
      </c>
      <c r="M85" s="864"/>
      <c r="N85" s="51"/>
    </row>
    <row r="86" spans="1:14" ht="15.75" thickBot="1">
      <c r="B86" s="827" t="s">
        <v>953</v>
      </c>
      <c r="C86" s="828"/>
      <c r="D86" s="828"/>
      <c r="E86" s="828"/>
      <c r="F86" s="828"/>
      <c r="G86" s="828"/>
      <c r="H86" s="828"/>
      <c r="I86" s="828"/>
      <c r="J86" s="828"/>
      <c r="K86" s="828"/>
      <c r="L86" s="828"/>
      <c r="M86" s="829"/>
      <c r="N86" s="52">
        <f>L83+L84+L85</f>
        <v>16059.781207698286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69592.385233359237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6"/>
      <c r="J36" s="267"/>
      <c r="K36" s="268">
        <f>VLOOKUP(A36,EQUIPOS!A6:D163,4,FALSE)</f>
        <v>125072.4300324388</v>
      </c>
      <c r="L36" s="269"/>
      <c r="M36" s="270">
        <v>3</v>
      </c>
      <c r="N36" s="271">
        <f>K36/M36</f>
        <v>41690.810010812937</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104.31749166666667</v>
      </c>
    </row>
    <row r="43" spans="1:14" ht="15.75" thickBot="1">
      <c r="B43" s="827" t="s">
        <v>953</v>
      </c>
      <c r="C43" s="828"/>
      <c r="D43" s="828"/>
      <c r="E43" s="828"/>
      <c r="F43" s="828"/>
      <c r="G43" s="828"/>
      <c r="H43" s="828"/>
      <c r="I43" s="828"/>
      <c r="J43" s="828"/>
      <c r="K43" s="828"/>
      <c r="L43" s="828"/>
      <c r="M43" s="829"/>
      <c r="N43" s="99">
        <f>SUM(N36:N42)</f>
        <v>41795.127502479605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1">
        <f>VLOOKUP(A59,TRANSPORTE!A6:D117,4,FALSE)</f>
        <v>768.07491559687412</v>
      </c>
      <c r="M59" s="832"/>
      <c r="N59" s="286">
        <f>K59*L59</f>
        <v>1305.7273565146859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1305.7273565146859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24</v>
      </c>
      <c r="N70" s="295">
        <f>K70/M70</f>
        <v>10431.749166666666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10431.749166666666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53532.604025660956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10706.520805132192</v>
      </c>
      <c r="M83" s="862"/>
      <c r="N83" s="51"/>
    </row>
    <row r="84" spans="1:14">
      <c r="B84" s="89" t="s">
        <v>973</v>
      </c>
      <c r="C84" s="90"/>
      <c r="D84" s="90"/>
      <c r="E84" s="90"/>
      <c r="F84" s="90"/>
      <c r="G84" s="90"/>
      <c r="H84" s="90"/>
      <c r="I84" s="87"/>
      <c r="J84" s="88"/>
      <c r="K84" s="303">
        <v>0.05</v>
      </c>
      <c r="L84" s="861">
        <f>N78*K84</f>
        <v>2676.6302012830479</v>
      </c>
      <c r="M84" s="862"/>
      <c r="N84" s="51"/>
    </row>
    <row r="85" spans="1:14" ht="15.75" thickBot="1">
      <c r="B85" s="91" t="s">
        <v>974</v>
      </c>
      <c r="C85" s="92"/>
      <c r="D85" s="92"/>
      <c r="E85" s="92"/>
      <c r="F85" s="92"/>
      <c r="G85" s="92"/>
      <c r="H85" s="92"/>
      <c r="I85" s="93"/>
      <c r="J85" s="94"/>
      <c r="K85" s="304">
        <v>0.05</v>
      </c>
      <c r="L85" s="863">
        <f>N78*K85</f>
        <v>2676.6302012830479</v>
      </c>
      <c r="M85" s="864"/>
      <c r="N85" s="51"/>
    </row>
    <row r="86" spans="1:14" ht="15.75" thickBot="1">
      <c r="B86" s="827" t="s">
        <v>953</v>
      </c>
      <c r="C86" s="828"/>
      <c r="D86" s="828"/>
      <c r="E86" s="828"/>
      <c r="F86" s="828"/>
      <c r="G86" s="828"/>
      <c r="H86" s="828"/>
      <c r="I86" s="828"/>
      <c r="J86" s="828"/>
      <c r="K86" s="828"/>
      <c r="L86" s="828"/>
      <c r="M86" s="829"/>
      <c r="N86" s="52">
        <f>L83+L84+L85</f>
        <v>16059.781207698286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69592.385233359237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45</v>
      </c>
      <c r="N36" s="271">
        <f>K36/M36</f>
        <v>2774.5579956784809</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1.738624861111111</v>
      </c>
    </row>
    <row r="43" spans="1:14" ht="15.75" thickBot="1">
      <c r="B43" s="827" t="s">
        <v>953</v>
      </c>
      <c r="C43" s="828"/>
      <c r="D43" s="828"/>
      <c r="E43" s="828"/>
      <c r="F43" s="828"/>
      <c r="G43" s="828"/>
      <c r="H43" s="828"/>
      <c r="I43" s="828"/>
      <c r="J43" s="828"/>
      <c r="K43" s="828"/>
      <c r="L43" s="828"/>
      <c r="M43" s="829"/>
      <c r="N43" s="99">
        <f>SUM(N36:N42)</f>
        <v>2776.2966205395919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31">
        <f>VLOOKUP(A59,TRANSPORTE!A6:D117,4,FALSE)</f>
        <v>0.4583156529188312</v>
      </c>
      <c r="M59" s="832"/>
      <c r="N59" s="286">
        <f>K59*L59</f>
        <v>16.361868809202274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16.361868809202274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360</v>
      </c>
      <c r="N70" s="295">
        <f>K70/M70</f>
        <v>173.86248611111111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173.86248611111111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2966.5209754599055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593.30419509198111</v>
      </c>
      <c r="M83" s="862"/>
      <c r="N83" s="51"/>
    </row>
    <row r="84" spans="1:14">
      <c r="B84" s="89" t="s">
        <v>973</v>
      </c>
      <c r="C84" s="90"/>
      <c r="D84" s="90"/>
      <c r="E84" s="90"/>
      <c r="F84" s="90"/>
      <c r="G84" s="90"/>
      <c r="H84" s="90"/>
      <c r="I84" s="87"/>
      <c r="J84" s="88"/>
      <c r="K84" s="303">
        <v>0.05</v>
      </c>
      <c r="L84" s="861">
        <f>N78*K84</f>
        <v>148.32604877299528</v>
      </c>
      <c r="M84" s="862"/>
      <c r="N84" s="51"/>
    </row>
    <row r="85" spans="1:14" ht="15.75" thickBot="1">
      <c r="B85" s="91" t="s">
        <v>974</v>
      </c>
      <c r="C85" s="92"/>
      <c r="D85" s="92"/>
      <c r="E85" s="92"/>
      <c r="F85" s="92"/>
      <c r="G85" s="92"/>
      <c r="H85" s="92"/>
      <c r="I85" s="93"/>
      <c r="J85" s="94"/>
      <c r="K85" s="304">
        <v>0.05</v>
      </c>
      <c r="L85" s="863">
        <f>N78*K85</f>
        <v>148.32604877299528</v>
      </c>
      <c r="M85" s="864"/>
      <c r="N85" s="51"/>
    </row>
    <row r="86" spans="1:14" ht="15.75" thickBot="1">
      <c r="B86" s="827" t="s">
        <v>953</v>
      </c>
      <c r="C86" s="828"/>
      <c r="D86" s="828"/>
      <c r="E86" s="828"/>
      <c r="F86" s="828"/>
      <c r="G86" s="828"/>
      <c r="H86" s="828"/>
      <c r="I86" s="828"/>
      <c r="J86" s="828"/>
      <c r="K86" s="828"/>
      <c r="L86" s="828"/>
      <c r="M86" s="829"/>
      <c r="N86" s="52">
        <f>L83+L84+L85</f>
        <v>889.95629263797161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3856.4772680978772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6"/>
      <c r="J36" s="267"/>
      <c r="K36" s="268"/>
      <c r="L36" s="269"/>
      <c r="M36" s="270"/>
      <c r="N36" s="271"/>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0.1</v>
      </c>
      <c r="M42" s="852"/>
      <c r="N42" s="105">
        <f>N76*L42</f>
        <v>69.544994444444441</v>
      </c>
    </row>
    <row r="43" spans="1:14" ht="15.75" thickBot="1">
      <c r="B43" s="827" t="s">
        <v>953</v>
      </c>
      <c r="C43" s="828"/>
      <c r="D43" s="828"/>
      <c r="E43" s="828"/>
      <c r="F43" s="828"/>
      <c r="G43" s="828"/>
      <c r="H43" s="828"/>
      <c r="I43" s="828"/>
      <c r="J43" s="828"/>
      <c r="K43" s="828"/>
      <c r="L43" s="828"/>
      <c r="M43" s="829"/>
      <c r="N43" s="99">
        <f>SUM(N36:N42)</f>
        <v>69.544994444444441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31">
        <f>VLOOKUP(A59,TRANSPORTE!A6:D117,4,FALSE)</f>
        <v>0.4583156529188312</v>
      </c>
      <c r="M59" s="832"/>
      <c r="N59" s="286">
        <f>K59*L59</f>
        <v>4.6977354424180193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4.6977354424180193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360</v>
      </c>
      <c r="N70" s="295">
        <f>K70/M70</f>
        <v>695.44994444444444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695.44994444444444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769.69267433130688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153.93853486626139</v>
      </c>
      <c r="M83" s="862"/>
      <c r="N83" s="51"/>
    </row>
    <row r="84" spans="1:14">
      <c r="B84" s="89" t="s">
        <v>973</v>
      </c>
      <c r="C84" s="90"/>
      <c r="D84" s="90"/>
      <c r="E84" s="90"/>
      <c r="F84" s="90"/>
      <c r="G84" s="90"/>
      <c r="H84" s="90"/>
      <c r="I84" s="87"/>
      <c r="J84" s="88"/>
      <c r="K84" s="303">
        <v>0.05</v>
      </c>
      <c r="L84" s="861">
        <f>N78*K84</f>
        <v>38.484633716565348</v>
      </c>
      <c r="M84" s="862"/>
      <c r="N84" s="51"/>
    </row>
    <row r="85" spans="1:14" ht="15.75" thickBot="1">
      <c r="B85" s="91" t="s">
        <v>974</v>
      </c>
      <c r="C85" s="92"/>
      <c r="D85" s="92"/>
      <c r="E85" s="92"/>
      <c r="F85" s="92"/>
      <c r="G85" s="92"/>
      <c r="H85" s="92"/>
      <c r="I85" s="93"/>
      <c r="J85" s="94"/>
      <c r="K85" s="304">
        <v>0.05</v>
      </c>
      <c r="L85" s="863">
        <f>N78*K85</f>
        <v>38.484633716565348</v>
      </c>
      <c r="M85" s="864"/>
      <c r="N85" s="51"/>
    </row>
    <row r="86" spans="1:14" ht="15.75" thickBot="1">
      <c r="B86" s="827" t="s">
        <v>953</v>
      </c>
      <c r="C86" s="828"/>
      <c r="D86" s="828"/>
      <c r="E86" s="828"/>
      <c r="F86" s="828"/>
      <c r="G86" s="828"/>
      <c r="H86" s="828"/>
      <c r="I86" s="828"/>
      <c r="J86" s="828"/>
      <c r="K86" s="828"/>
      <c r="L86" s="828"/>
      <c r="M86" s="829"/>
      <c r="N86" s="52">
        <f>L83+L84+L85</f>
        <v>230.9078022993921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1000.6004766306989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45</v>
      </c>
      <c r="N36" s="271">
        <f>K36/M36</f>
        <v>2774.5579956784809</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1.738624861111111</v>
      </c>
    </row>
    <row r="43" spans="1:14" ht="15.75" thickBot="1">
      <c r="B43" s="827" t="s">
        <v>953</v>
      </c>
      <c r="C43" s="828"/>
      <c r="D43" s="828"/>
      <c r="E43" s="828"/>
      <c r="F43" s="828"/>
      <c r="G43" s="828"/>
      <c r="H43" s="828"/>
      <c r="I43" s="828"/>
      <c r="J43" s="828"/>
      <c r="K43" s="828"/>
      <c r="L43" s="828"/>
      <c r="M43" s="829"/>
      <c r="N43" s="99">
        <f>SUM(N36:N42)</f>
        <v>2776.2966205395919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31">
        <f>VLOOKUP(A59,TRANSPORTE!A6:D117,4,FALSE)</f>
        <v>801.24526802472212</v>
      </c>
      <c r="M59" s="832"/>
      <c r="N59" s="286">
        <f>K59*L59</f>
        <v>649.40528350769716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649.40528350769716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360</v>
      </c>
      <c r="N70" s="295">
        <f>K70/M70</f>
        <v>173.86248611111111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173.86248611111111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3599.5643901584003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719.91287803168007</v>
      </c>
      <c r="M83" s="862"/>
      <c r="N83" s="51"/>
    </row>
    <row r="84" spans="1:14">
      <c r="B84" s="89" t="s">
        <v>973</v>
      </c>
      <c r="C84" s="90"/>
      <c r="D84" s="90"/>
      <c r="E84" s="90"/>
      <c r="F84" s="90"/>
      <c r="G84" s="90"/>
      <c r="H84" s="90"/>
      <c r="I84" s="87"/>
      <c r="J84" s="88"/>
      <c r="K84" s="303">
        <v>0.05</v>
      </c>
      <c r="L84" s="861">
        <f>N78*K84</f>
        <v>179.97821950792002</v>
      </c>
      <c r="M84" s="862"/>
      <c r="N84" s="51"/>
    </row>
    <row r="85" spans="1:14" ht="15.75" thickBot="1">
      <c r="B85" s="91" t="s">
        <v>974</v>
      </c>
      <c r="C85" s="92"/>
      <c r="D85" s="92"/>
      <c r="E85" s="92"/>
      <c r="F85" s="92"/>
      <c r="G85" s="92"/>
      <c r="H85" s="92"/>
      <c r="I85" s="93"/>
      <c r="J85" s="94"/>
      <c r="K85" s="304">
        <v>0.05</v>
      </c>
      <c r="L85" s="863">
        <f>N78*K85</f>
        <v>179.97821950792002</v>
      </c>
      <c r="M85" s="864"/>
      <c r="N85" s="51"/>
    </row>
    <row r="86" spans="1:14" ht="15.75" thickBot="1">
      <c r="B86" s="827" t="s">
        <v>953</v>
      </c>
      <c r="C86" s="828"/>
      <c r="D86" s="828"/>
      <c r="E86" s="828"/>
      <c r="F86" s="828"/>
      <c r="G86" s="828"/>
      <c r="H86" s="828"/>
      <c r="I86" s="828"/>
      <c r="J86" s="828"/>
      <c r="K86" s="828"/>
      <c r="L86" s="828"/>
      <c r="M86" s="829"/>
      <c r="N86" s="52">
        <f>L83+L84+L85</f>
        <v>1079.8693170475201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4679.4337072059207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VLOOKUP(A36,EQUIPOS!A5:D154,4,FALSE)</f>
        <v>218920.26073360603</v>
      </c>
      <c r="L36" s="269"/>
      <c r="M36" s="270">
        <v>0.625</v>
      </c>
      <c r="N36" s="271">
        <f>K36/M36</f>
        <v>350272.41717376967</v>
      </c>
    </row>
    <row r="37" spans="1:14">
      <c r="A37" s="108" t="s">
        <v>241</v>
      </c>
      <c r="B37" s="840" t="str">
        <f>VLOOKUP(A37,EQUIPOS!A7:D154,3,FALSE)</f>
        <v>Grúa (capacidad 15 ton)</v>
      </c>
      <c r="C37" s="841"/>
      <c r="D37" s="841"/>
      <c r="E37" s="841"/>
      <c r="F37" s="841"/>
      <c r="G37" s="841"/>
      <c r="H37" s="842"/>
      <c r="I37" s="266"/>
      <c r="J37" s="267"/>
      <c r="K37" s="268">
        <f>VLOOKUP(A37,EQUIPOS!A6:D154,4,FALSE)</f>
        <v>110036.51865026211</v>
      </c>
      <c r="L37" s="269"/>
      <c r="M37" s="270">
        <v>0.625</v>
      </c>
      <c r="N37" s="271">
        <f>K37/M37</f>
        <v>176058.42984041938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3129.52475</v>
      </c>
    </row>
    <row r="43" spans="1:14" ht="15.75" thickBot="1">
      <c r="B43" s="827" t="s">
        <v>953</v>
      </c>
      <c r="C43" s="828"/>
      <c r="D43" s="828"/>
      <c r="E43" s="828"/>
      <c r="F43" s="828"/>
      <c r="G43" s="828"/>
      <c r="H43" s="828"/>
      <c r="I43" s="828"/>
      <c r="J43" s="828"/>
      <c r="K43" s="828"/>
      <c r="L43" s="828"/>
      <c r="M43" s="829"/>
      <c r="N43" s="393">
        <f>SUM(N36:N42)</f>
        <v>529460.37176418898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35178.983892099568</v>
      </c>
      <c r="N51" s="271">
        <f>K51*M51</f>
        <v>70357.967784199136</v>
      </c>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134420.45276665955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5</v>
      </c>
      <c r="N70" s="394">
        <f>K70/M70</f>
        <v>62590.494999999995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62590.494999999995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726471.31953084853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145294.26390616971</v>
      </c>
      <c r="M83" s="862"/>
      <c r="N83" s="51"/>
    </row>
    <row r="84" spans="1:14">
      <c r="B84" s="89" t="s">
        <v>973</v>
      </c>
      <c r="C84" s="90"/>
      <c r="D84" s="90"/>
      <c r="E84" s="90"/>
      <c r="F84" s="90"/>
      <c r="G84" s="90"/>
      <c r="H84" s="90"/>
      <c r="I84" s="87"/>
      <c r="J84" s="88"/>
      <c r="K84" s="303">
        <v>0.05</v>
      </c>
      <c r="L84" s="861">
        <f>N78*K84</f>
        <v>36323.565976542428</v>
      </c>
      <c r="M84" s="862"/>
      <c r="N84" s="51"/>
    </row>
    <row r="85" spans="1:14" ht="15.75" thickBot="1">
      <c r="B85" s="91" t="s">
        <v>974</v>
      </c>
      <c r="C85" s="92"/>
      <c r="D85" s="92"/>
      <c r="E85" s="92"/>
      <c r="F85" s="92"/>
      <c r="G85" s="92"/>
      <c r="H85" s="92"/>
      <c r="I85" s="93"/>
      <c r="J85" s="94"/>
      <c r="K85" s="304">
        <v>0.05</v>
      </c>
      <c r="L85" s="863">
        <f>N78*K85</f>
        <v>36323.565976542428</v>
      </c>
      <c r="M85" s="864"/>
      <c r="N85" s="51"/>
    </row>
    <row r="86" spans="1:14" ht="15.75" thickBot="1">
      <c r="B86" s="827" t="s">
        <v>953</v>
      </c>
      <c r="C86" s="828"/>
      <c r="D86" s="828"/>
      <c r="E86" s="828"/>
      <c r="F86" s="828"/>
      <c r="G86" s="828"/>
      <c r="H86" s="828"/>
      <c r="I86" s="828"/>
      <c r="J86" s="828"/>
      <c r="K86" s="828"/>
      <c r="L86" s="828"/>
      <c r="M86" s="829"/>
      <c r="N86" s="52">
        <f>L83+L84+L85</f>
        <v>217941.39585925455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944412.71539010305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218920.26073360603</v>
      </c>
      <c r="L36" s="269"/>
      <c r="M36" s="270">
        <v>0.5</v>
      </c>
      <c r="N36" s="271">
        <f>K36/M36</f>
        <v>437840.52146721206</v>
      </c>
    </row>
    <row r="37" spans="1:14">
      <c r="A37" s="108" t="s">
        <v>241</v>
      </c>
      <c r="B37" s="840" t="str">
        <f>VLOOKUP(A37,EQUIPOS!A7:D154,3,FALSE)</f>
        <v>Grúa (capacidad 15 ton)</v>
      </c>
      <c r="C37" s="841"/>
      <c r="D37" s="841"/>
      <c r="E37" s="841"/>
      <c r="F37" s="841"/>
      <c r="G37" s="841"/>
      <c r="H37" s="842"/>
      <c r="I37" s="266"/>
      <c r="J37" s="267"/>
      <c r="K37" s="268">
        <f>VLOOKUP(A37,EQUIPOS!A7:D164,4,FALSE)</f>
        <v>110036.51865026211</v>
      </c>
      <c r="L37" s="269"/>
      <c r="M37" s="270">
        <v>0.5</v>
      </c>
      <c r="N37" s="271">
        <f>K37/M37</f>
        <v>220073.03730052421</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3911.9059374999997</v>
      </c>
    </row>
    <row r="43" spans="1:14" ht="15.75" thickBot="1">
      <c r="B43" s="827" t="s">
        <v>953</v>
      </c>
      <c r="C43" s="828"/>
      <c r="D43" s="828"/>
      <c r="E43" s="828"/>
      <c r="F43" s="828"/>
      <c r="G43" s="828"/>
      <c r="H43" s="828"/>
      <c r="I43" s="828"/>
      <c r="J43" s="828"/>
      <c r="K43" s="828"/>
      <c r="L43" s="828"/>
      <c r="M43" s="829"/>
      <c r="N43" s="393">
        <f>SUM(N36:N42)</f>
        <v>661825.46470523626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35178.983892099568</v>
      </c>
      <c r="N51" s="271">
        <f>K51*M51</f>
        <v>70357.967784199136</v>
      </c>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134420.45276665955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4</v>
      </c>
      <c r="N70" s="394">
        <f>K70/M70</f>
        <v>78238.118749999994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78238.118749999994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874484.03622189583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174896.80724437919</v>
      </c>
      <c r="M83" s="862"/>
      <c r="N83" s="51"/>
    </row>
    <row r="84" spans="1:14">
      <c r="B84" s="89" t="s">
        <v>973</v>
      </c>
      <c r="C84" s="90"/>
      <c r="D84" s="90"/>
      <c r="E84" s="90"/>
      <c r="F84" s="90"/>
      <c r="G84" s="90"/>
      <c r="H84" s="90"/>
      <c r="I84" s="87"/>
      <c r="J84" s="88"/>
      <c r="K84" s="303">
        <v>0.05</v>
      </c>
      <c r="L84" s="861">
        <f>N78*K84</f>
        <v>43724.201811094797</v>
      </c>
      <c r="M84" s="862"/>
      <c r="N84" s="51"/>
    </row>
    <row r="85" spans="1:14" ht="15.75" thickBot="1">
      <c r="B85" s="91" t="s">
        <v>974</v>
      </c>
      <c r="C85" s="92"/>
      <c r="D85" s="92"/>
      <c r="E85" s="92"/>
      <c r="F85" s="92"/>
      <c r="G85" s="92"/>
      <c r="H85" s="92"/>
      <c r="I85" s="93"/>
      <c r="J85" s="94"/>
      <c r="K85" s="304">
        <v>0.05</v>
      </c>
      <c r="L85" s="863">
        <f>N78*K85</f>
        <v>43724.201811094797</v>
      </c>
      <c r="M85" s="864"/>
      <c r="N85" s="51"/>
    </row>
    <row r="86" spans="1:14" ht="15.75" thickBot="1">
      <c r="B86" s="827" t="s">
        <v>953</v>
      </c>
      <c r="C86" s="828"/>
      <c r="D86" s="828"/>
      <c r="E86" s="828"/>
      <c r="F86" s="828"/>
      <c r="G86" s="828"/>
      <c r="H86" s="828"/>
      <c r="I86" s="828"/>
      <c r="J86" s="828"/>
      <c r="K86" s="828"/>
      <c r="L86" s="828"/>
      <c r="M86" s="829"/>
      <c r="N86" s="52">
        <f>L83+L84+L85</f>
        <v>262345.21086656878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1136829.2470884647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218920.26073360603</v>
      </c>
      <c r="L36" s="269"/>
      <c r="M36" s="270">
        <v>0.4375</v>
      </c>
      <c r="N36" s="271">
        <f>K36/M36</f>
        <v>500389.1673910995</v>
      </c>
    </row>
    <row r="37" spans="1:14">
      <c r="A37" s="108" t="s">
        <v>241</v>
      </c>
      <c r="B37" s="840" t="str">
        <f>VLOOKUP(A37,EQUIPOS!A7:D154,3,FALSE)</f>
        <v>Grúa (capacidad 15 ton)</v>
      </c>
      <c r="C37" s="841"/>
      <c r="D37" s="841"/>
      <c r="E37" s="841"/>
      <c r="F37" s="841"/>
      <c r="G37" s="841"/>
      <c r="H37" s="842"/>
      <c r="I37" s="266"/>
      <c r="J37" s="267"/>
      <c r="K37" s="268">
        <f>VLOOKUP(A37,EQUIPOS!A7:D164,4,FALSE)</f>
        <v>110036.51865026211</v>
      </c>
      <c r="L37" s="269"/>
      <c r="M37" s="270">
        <v>0.4375</v>
      </c>
      <c r="N37" s="271">
        <f>K37/M37</f>
        <v>251512.04262917052</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4470.7496428571421</v>
      </c>
    </row>
    <row r="43" spans="1:14" ht="15.75" thickBot="1">
      <c r="B43" s="827" t="s">
        <v>953</v>
      </c>
      <c r="C43" s="828"/>
      <c r="D43" s="828"/>
      <c r="E43" s="828"/>
      <c r="F43" s="828"/>
      <c r="G43" s="828"/>
      <c r="H43" s="828"/>
      <c r="I43" s="828"/>
      <c r="J43" s="828"/>
      <c r="K43" s="828"/>
      <c r="L43" s="828"/>
      <c r="M43" s="829"/>
      <c r="N43" s="393">
        <f>SUM(N36:N42)</f>
        <v>756371.95966312708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35178.983892099568</v>
      </c>
      <c r="N51" s="271">
        <f>K51*M51</f>
        <v>70357.967784199136</v>
      </c>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134420.45276665955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3.5</v>
      </c>
      <c r="N70" s="394">
        <f>K70/M70</f>
        <v>89414.992857142846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89414.992857142846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980207.40528692945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196041.48105738591</v>
      </c>
      <c r="M83" s="862"/>
      <c r="N83" s="51"/>
    </row>
    <row r="84" spans="1:14">
      <c r="B84" s="89" t="s">
        <v>973</v>
      </c>
      <c r="C84" s="90"/>
      <c r="D84" s="90"/>
      <c r="E84" s="90"/>
      <c r="F84" s="90"/>
      <c r="G84" s="90"/>
      <c r="H84" s="90"/>
      <c r="I84" s="87"/>
      <c r="J84" s="88"/>
      <c r="K84" s="303">
        <v>0.05</v>
      </c>
      <c r="L84" s="861">
        <f>N78*K84</f>
        <v>49010.370264346479</v>
      </c>
      <c r="M84" s="862"/>
      <c r="N84" s="51"/>
    </row>
    <row r="85" spans="1:14" ht="15.75" thickBot="1">
      <c r="B85" s="91" t="s">
        <v>974</v>
      </c>
      <c r="C85" s="92"/>
      <c r="D85" s="92"/>
      <c r="E85" s="92"/>
      <c r="F85" s="92"/>
      <c r="G85" s="92"/>
      <c r="H85" s="92"/>
      <c r="I85" s="93"/>
      <c r="J85" s="94"/>
      <c r="K85" s="304">
        <v>0.05</v>
      </c>
      <c r="L85" s="863">
        <f>N78*K85</f>
        <v>49010.370264346479</v>
      </c>
      <c r="M85" s="864"/>
      <c r="N85" s="51"/>
    </row>
    <row r="86" spans="1:14" ht="15.75" thickBot="1">
      <c r="B86" s="827" t="s">
        <v>953</v>
      </c>
      <c r="C86" s="828"/>
      <c r="D86" s="828"/>
      <c r="E86" s="828"/>
      <c r="F86" s="828"/>
      <c r="G86" s="828"/>
      <c r="H86" s="828"/>
      <c r="I86" s="828"/>
      <c r="J86" s="828"/>
      <c r="K86" s="828"/>
      <c r="L86" s="828"/>
      <c r="M86" s="829"/>
      <c r="N86" s="52">
        <f>L83+L84+L85</f>
        <v>294062.22158607887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1274269.6268730084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218920.26073360603</v>
      </c>
      <c r="L36" s="269"/>
      <c r="M36" s="270">
        <v>0.875</v>
      </c>
      <c r="N36" s="271">
        <f>K36/M36</f>
        <v>250194.58369554975</v>
      </c>
    </row>
    <row r="37" spans="1:14">
      <c r="A37" s="108" t="s">
        <v>241</v>
      </c>
      <c r="B37" s="840" t="str">
        <f>VLOOKUP(A37,EQUIPOS!A7:D154,3,FALSE)</f>
        <v>Grúa (capacidad 15 ton)</v>
      </c>
      <c r="C37" s="841"/>
      <c r="D37" s="841"/>
      <c r="E37" s="841"/>
      <c r="F37" s="841"/>
      <c r="G37" s="841"/>
      <c r="H37" s="842"/>
      <c r="I37" s="266"/>
      <c r="J37" s="267"/>
      <c r="K37" s="268">
        <f>VLOOKUP(A37,EQUIPOS!A7:D164,4,FALSE)</f>
        <v>110036.51865026211</v>
      </c>
      <c r="L37" s="269"/>
      <c r="M37" s="270">
        <v>0.875</v>
      </c>
      <c r="N37" s="271">
        <f>K37/M37</f>
        <v>125756.02131458526</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1788.299857142857</v>
      </c>
    </row>
    <row r="43" spans="1:14" ht="15.75" thickBot="1">
      <c r="B43" s="827" t="s">
        <v>953</v>
      </c>
      <c r="C43" s="828"/>
      <c r="D43" s="828"/>
      <c r="E43" s="828"/>
      <c r="F43" s="828"/>
      <c r="G43" s="828"/>
      <c r="H43" s="828"/>
      <c r="I43" s="828"/>
      <c r="J43" s="828"/>
      <c r="K43" s="828"/>
      <c r="L43" s="828"/>
      <c r="M43" s="829"/>
      <c r="N43" s="393">
        <f>SUM(N36:N42)</f>
        <v>377738.90486727783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7</v>
      </c>
      <c r="N70" s="394">
        <f>K70/M70</f>
        <v>35765.997142857137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35765.997142857137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477567.38699259539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95513.477398519084</v>
      </c>
      <c r="M83" s="862"/>
      <c r="N83" s="51"/>
    </row>
    <row r="84" spans="1:14">
      <c r="B84" s="89" t="s">
        <v>973</v>
      </c>
      <c r="C84" s="90"/>
      <c r="D84" s="90"/>
      <c r="E84" s="90"/>
      <c r="F84" s="90"/>
      <c r="G84" s="90"/>
      <c r="H84" s="90"/>
      <c r="I84" s="87"/>
      <c r="J84" s="88"/>
      <c r="K84" s="303">
        <v>0.05</v>
      </c>
      <c r="L84" s="861">
        <f>N78*K84</f>
        <v>23878.369349629771</v>
      </c>
      <c r="M84" s="862"/>
      <c r="N84" s="51"/>
    </row>
    <row r="85" spans="1:14" ht="15.75" thickBot="1">
      <c r="B85" s="91" t="s">
        <v>974</v>
      </c>
      <c r="C85" s="92"/>
      <c r="D85" s="92"/>
      <c r="E85" s="92"/>
      <c r="F85" s="92"/>
      <c r="G85" s="92"/>
      <c r="H85" s="92"/>
      <c r="I85" s="93"/>
      <c r="J85" s="94"/>
      <c r="K85" s="304">
        <v>0.05</v>
      </c>
      <c r="L85" s="863">
        <f>N78*K85</f>
        <v>23878.369349629771</v>
      </c>
      <c r="M85" s="864"/>
      <c r="N85" s="51"/>
    </row>
    <row r="86" spans="1:14" ht="15.75" thickBot="1">
      <c r="B86" s="827" t="s">
        <v>953</v>
      </c>
      <c r="C86" s="828"/>
      <c r="D86" s="828"/>
      <c r="E86" s="828"/>
      <c r="F86" s="828"/>
      <c r="G86" s="828"/>
      <c r="H86" s="828"/>
      <c r="I86" s="828"/>
      <c r="J86" s="828"/>
      <c r="K86" s="828"/>
      <c r="L86" s="828"/>
      <c r="M86" s="829"/>
      <c r="N86" s="52">
        <f>L83+L84+L85</f>
        <v>143270.21609777861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620837.60309037403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218920.26073360603</v>
      </c>
      <c r="L36" s="269"/>
      <c r="M36" s="270">
        <v>0.75</v>
      </c>
      <c r="N36" s="271">
        <f>K36/M36</f>
        <v>291893.68097814138</v>
      </c>
    </row>
    <row r="37" spans="1:14">
      <c r="A37" s="108" t="s">
        <v>241</v>
      </c>
      <c r="B37" s="840" t="str">
        <f>VLOOKUP(A37,EQUIPOS!A7:D154,3,FALSE)</f>
        <v>Grúa (capacidad 15 ton)</v>
      </c>
      <c r="C37" s="841"/>
      <c r="D37" s="841"/>
      <c r="E37" s="841"/>
      <c r="F37" s="841"/>
      <c r="G37" s="841"/>
      <c r="H37" s="842"/>
      <c r="I37" s="266"/>
      <c r="J37" s="267"/>
      <c r="K37" s="268">
        <f>VLOOKUP(A37,EQUIPOS!A7:D164,4,FALSE)</f>
        <v>110036.51865026211</v>
      </c>
      <c r="L37" s="269"/>
      <c r="M37" s="270">
        <v>0.75</v>
      </c>
      <c r="N37" s="271">
        <f>K37/M37</f>
        <v>146715.35820034947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2086.3498333333332</v>
      </c>
    </row>
    <row r="43" spans="1:14" ht="15.75" thickBot="1">
      <c r="B43" s="827" t="s">
        <v>953</v>
      </c>
      <c r="C43" s="828"/>
      <c r="D43" s="828"/>
      <c r="E43" s="828"/>
      <c r="F43" s="828"/>
      <c r="G43" s="828"/>
      <c r="H43" s="828"/>
      <c r="I43" s="828"/>
      <c r="J43" s="828"/>
      <c r="K43" s="828"/>
      <c r="L43" s="828"/>
      <c r="M43" s="829"/>
      <c r="N43" s="393">
        <f>SUM(N36:N42)</f>
        <v>440695.38901182421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6</v>
      </c>
      <c r="N70" s="394">
        <f>K70/M70</f>
        <v>41726.996666666666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41726.996666666666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546484.87066095136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109296.97413219028</v>
      </c>
      <c r="M83" s="862"/>
      <c r="N83" s="51"/>
    </row>
    <row r="84" spans="1:14">
      <c r="B84" s="89" t="s">
        <v>973</v>
      </c>
      <c r="C84" s="90"/>
      <c r="D84" s="90"/>
      <c r="E84" s="90"/>
      <c r="F84" s="90"/>
      <c r="G84" s="90"/>
      <c r="H84" s="90"/>
      <c r="I84" s="87"/>
      <c r="J84" s="88"/>
      <c r="K84" s="303">
        <v>0.05</v>
      </c>
      <c r="L84" s="861">
        <f>N78*K84</f>
        <v>27324.243533047571</v>
      </c>
      <c r="M84" s="862"/>
      <c r="N84" s="51"/>
    </row>
    <row r="85" spans="1:14" ht="15.75" thickBot="1">
      <c r="B85" s="91" t="s">
        <v>974</v>
      </c>
      <c r="C85" s="92"/>
      <c r="D85" s="92"/>
      <c r="E85" s="92"/>
      <c r="F85" s="92"/>
      <c r="G85" s="92"/>
      <c r="H85" s="92"/>
      <c r="I85" s="93"/>
      <c r="J85" s="94"/>
      <c r="K85" s="304">
        <v>0.05</v>
      </c>
      <c r="L85" s="863">
        <f>N78*K85</f>
        <v>27324.243533047571</v>
      </c>
      <c r="M85" s="864"/>
      <c r="N85" s="51"/>
    </row>
    <row r="86" spans="1:14" ht="15.75" thickBot="1">
      <c r="B86" s="827" t="s">
        <v>953</v>
      </c>
      <c r="C86" s="828"/>
      <c r="D86" s="828"/>
      <c r="E86" s="828"/>
      <c r="F86" s="828"/>
      <c r="G86" s="828"/>
      <c r="H86" s="828"/>
      <c r="I86" s="828"/>
      <c r="J86" s="828"/>
      <c r="K86" s="828"/>
      <c r="L86" s="828"/>
      <c r="M86" s="829"/>
      <c r="N86" s="52">
        <f>L83+L84+L85</f>
        <v>163945.4611982854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710430.33185923682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6"/>
      <c r="J36" s="267"/>
      <c r="K36" s="268">
        <f>VLOOKUP(A36,EQUIPOS!A6:D163,4,FALSE)</f>
        <v>218920.26073360603</v>
      </c>
      <c r="L36" s="269"/>
      <c r="M36" s="270">
        <v>0.6875</v>
      </c>
      <c r="N36" s="271">
        <f>K36/M36</f>
        <v>318429.47015797242</v>
      </c>
    </row>
    <row r="37" spans="1:14">
      <c r="A37" s="108" t="s">
        <v>241</v>
      </c>
      <c r="B37" s="840" t="str">
        <f>VLOOKUP(A37,EQUIPOS!A7:D154,3,FALSE)</f>
        <v>Grúa (capacidad 15 ton)</v>
      </c>
      <c r="C37" s="841"/>
      <c r="D37" s="841"/>
      <c r="E37" s="841"/>
      <c r="F37" s="841"/>
      <c r="G37" s="841"/>
      <c r="H37" s="842"/>
      <c r="I37" s="266"/>
      <c r="J37" s="267"/>
      <c r="K37" s="268">
        <f>VLOOKUP(A37,EQUIPOS!A7:D164,4,FALSE)</f>
        <v>110036.51865026211</v>
      </c>
      <c r="L37" s="269"/>
      <c r="M37" s="270">
        <v>0.6875</v>
      </c>
      <c r="N37" s="271">
        <f>K37/M37</f>
        <v>160053.11803674488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2276.0179999999996</v>
      </c>
    </row>
    <row r="43" spans="1:14" ht="15.75" thickBot="1">
      <c r="B43" s="827" t="s">
        <v>953</v>
      </c>
      <c r="C43" s="828"/>
      <c r="D43" s="828"/>
      <c r="E43" s="828"/>
      <c r="F43" s="828"/>
      <c r="G43" s="828"/>
      <c r="H43" s="828"/>
      <c r="I43" s="828"/>
      <c r="J43" s="828"/>
      <c r="K43" s="828"/>
      <c r="L43" s="828"/>
      <c r="M43" s="829"/>
      <c r="N43" s="393">
        <f>SUM(N36:N42)</f>
        <v>480758.60619471729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5.5</v>
      </c>
      <c r="N70" s="394">
        <f>K70/M70</f>
        <v>45520.359999999993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45520.359999999993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590341.45117717772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118068.29023543555</v>
      </c>
      <c r="M83" s="862"/>
      <c r="N83" s="51"/>
    </row>
    <row r="84" spans="1:14">
      <c r="B84" s="89" t="s">
        <v>973</v>
      </c>
      <c r="C84" s="90"/>
      <c r="D84" s="90"/>
      <c r="E84" s="90"/>
      <c r="F84" s="90"/>
      <c r="G84" s="90"/>
      <c r="H84" s="90"/>
      <c r="I84" s="87"/>
      <c r="J84" s="88"/>
      <c r="K84" s="303">
        <v>0.05</v>
      </c>
      <c r="L84" s="861">
        <f>N78*K84</f>
        <v>29517.072558858887</v>
      </c>
      <c r="M84" s="862"/>
      <c r="N84" s="51"/>
    </row>
    <row r="85" spans="1:14" ht="15.75" thickBot="1">
      <c r="B85" s="91" t="s">
        <v>974</v>
      </c>
      <c r="C85" s="92"/>
      <c r="D85" s="92"/>
      <c r="E85" s="92"/>
      <c r="F85" s="92"/>
      <c r="G85" s="92"/>
      <c r="H85" s="92"/>
      <c r="I85" s="93"/>
      <c r="J85" s="94"/>
      <c r="K85" s="304">
        <v>0.05</v>
      </c>
      <c r="L85" s="863">
        <f>N78*K85</f>
        <v>29517.072558858887</v>
      </c>
      <c r="M85" s="864"/>
      <c r="N85" s="51"/>
    </row>
    <row r="86" spans="1:14" ht="15.75" thickBot="1">
      <c r="B86" s="827" t="s">
        <v>953</v>
      </c>
      <c r="C86" s="828"/>
      <c r="D86" s="828"/>
      <c r="E86" s="828"/>
      <c r="F86" s="828"/>
      <c r="G86" s="828"/>
      <c r="H86" s="828"/>
      <c r="I86" s="828"/>
      <c r="J86" s="828"/>
      <c r="K86" s="828"/>
      <c r="L86" s="828"/>
      <c r="M86" s="829"/>
      <c r="N86" s="52">
        <f>L83+L84+L85</f>
        <v>177102.43535315333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767443.8865303311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6"/>
      <c r="J36" s="267"/>
      <c r="K36" s="268">
        <f>VLOOKUP(A36,EQUIPOS!A6:D163,4,FALSE)</f>
        <v>110036.51865026211</v>
      </c>
      <c r="L36" s="269"/>
      <c r="M36" s="395">
        <v>1.125</v>
      </c>
      <c r="N36" s="271">
        <f>K36/M36</f>
        <v>97810.238800232983</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1390.8998888888889</v>
      </c>
    </row>
    <row r="43" spans="1:14" ht="15.75" thickBot="1">
      <c r="B43" s="827" t="s">
        <v>953</v>
      </c>
      <c r="C43" s="828"/>
      <c r="D43" s="828"/>
      <c r="E43" s="828"/>
      <c r="F43" s="828"/>
      <c r="G43" s="828"/>
      <c r="H43" s="828"/>
      <c r="I43" s="828"/>
      <c r="J43" s="828"/>
      <c r="K43" s="828"/>
      <c r="L43" s="828"/>
      <c r="M43" s="829"/>
      <c r="N43" s="393">
        <f>SUM(N36:N42)</f>
        <v>99201.138689121872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5102.0520076010653</v>
      </c>
      <c r="N48" s="271">
        <f>K48*M48</f>
        <v>51020.520076010653</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2564.5130332973263</v>
      </c>
      <c r="N49" s="271">
        <f>K49*M49</f>
        <v>2564.5130332973263</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10477.45187315244</v>
      </c>
      <c r="N50" s="271">
        <f>K50*M50</f>
        <v>10477.45187315244</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395">
        <v>9</v>
      </c>
      <c r="N70" s="394">
        <f>K70/M70</f>
        <v>27817.997777777775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27817.997777777775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191081.62144936007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38216.324289872013</v>
      </c>
      <c r="M83" s="862"/>
      <c r="N83" s="51"/>
    </row>
    <row r="84" spans="1:14">
      <c r="B84" s="89" t="s">
        <v>973</v>
      </c>
      <c r="C84" s="90"/>
      <c r="D84" s="90"/>
      <c r="E84" s="90"/>
      <c r="F84" s="90"/>
      <c r="G84" s="90"/>
      <c r="H84" s="90"/>
      <c r="I84" s="87"/>
      <c r="J84" s="88"/>
      <c r="K84" s="303">
        <v>0.05</v>
      </c>
      <c r="L84" s="861">
        <f>N78*K84</f>
        <v>9554.0810724680032</v>
      </c>
      <c r="M84" s="862"/>
      <c r="N84" s="51"/>
    </row>
    <row r="85" spans="1:14" ht="15.75" thickBot="1">
      <c r="B85" s="91" t="s">
        <v>974</v>
      </c>
      <c r="C85" s="92"/>
      <c r="D85" s="92"/>
      <c r="E85" s="92"/>
      <c r="F85" s="92"/>
      <c r="G85" s="92"/>
      <c r="H85" s="92"/>
      <c r="I85" s="93"/>
      <c r="J85" s="94"/>
      <c r="K85" s="304">
        <v>0.05</v>
      </c>
      <c r="L85" s="863">
        <f>N78*K85</f>
        <v>9554.0810724680032</v>
      </c>
      <c r="M85" s="864"/>
      <c r="N85" s="51"/>
    </row>
    <row r="86" spans="1:14" ht="15.75" thickBot="1">
      <c r="B86" s="827" t="s">
        <v>953</v>
      </c>
      <c r="C86" s="828"/>
      <c r="D86" s="828"/>
      <c r="E86" s="828"/>
      <c r="F86" s="828"/>
      <c r="G86" s="828"/>
      <c r="H86" s="828"/>
      <c r="I86" s="828"/>
      <c r="J86" s="828"/>
      <c r="K86" s="828"/>
      <c r="L86" s="828"/>
      <c r="M86" s="829"/>
      <c r="N86" s="52">
        <f>L83+L84+L85</f>
        <v>57324.486434808023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248406.1078841681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6"/>
      <c r="J36" s="267"/>
      <c r="K36" s="268">
        <f>VLOOKUP(A36,EQUIPOS!A6:D163,4,FALSE)</f>
        <v>110036.51865026211</v>
      </c>
      <c r="L36" s="269"/>
      <c r="M36" s="461">
        <v>1</v>
      </c>
      <c r="N36" s="271">
        <f>K36/M36</f>
        <v>110036.51865026211</v>
      </c>
    </row>
    <row r="37" spans="1:14">
      <c r="A37" s="155" t="s">
        <v>373</v>
      </c>
      <c r="B37" s="840" t="str">
        <f>VLOOKUP(A37,EQUIPOS!A7:D154,3,FALSE)</f>
        <v>Volqueta 6 m3</v>
      </c>
      <c r="C37" s="841"/>
      <c r="D37" s="841"/>
      <c r="E37" s="841"/>
      <c r="F37" s="841"/>
      <c r="G37" s="841"/>
      <c r="H37" s="842"/>
      <c r="I37" s="266"/>
      <c r="J37" s="267"/>
      <c r="K37" s="268">
        <f>VLOOKUP(A37,EQUIPOS!A7:D164,4,FALSE)</f>
        <v>72094.93395040794</v>
      </c>
      <c r="L37" s="269"/>
      <c r="M37" s="462">
        <v>1</v>
      </c>
      <c r="N37" s="271">
        <f>K37/M37</f>
        <v>72094.93395040794</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1564.762375</v>
      </c>
    </row>
    <row r="43" spans="1:14" ht="15.75" thickBot="1">
      <c r="B43" s="827" t="s">
        <v>953</v>
      </c>
      <c r="C43" s="828"/>
      <c r="D43" s="828"/>
      <c r="E43" s="828"/>
      <c r="F43" s="828"/>
      <c r="G43" s="828"/>
      <c r="H43" s="828"/>
      <c r="I43" s="828"/>
      <c r="J43" s="828"/>
      <c r="K43" s="828"/>
      <c r="L43" s="828"/>
      <c r="M43" s="829"/>
      <c r="N43" s="393">
        <f>SUM(N36:N42)</f>
        <v>183696.21497567004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5102.0520076010653</v>
      </c>
      <c r="N48" s="271">
        <f>K48*M48</f>
        <v>51020.520076010653</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2564.5130332973263</v>
      </c>
      <c r="N49" s="271">
        <f>K49*M49</f>
        <v>2564.5130332973263</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10477.45187315244</v>
      </c>
      <c r="N50" s="271">
        <f>K50*M50</f>
        <v>10477.45187315244</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8</v>
      </c>
      <c r="N70" s="394">
        <f>K70/M70</f>
        <v>31295.247499999998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31295.247499999998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279053.94745813042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55810.789491626085</v>
      </c>
      <c r="M83" s="862"/>
      <c r="N83" s="51"/>
    </row>
    <row r="84" spans="1:14">
      <c r="B84" s="89" t="s">
        <v>973</v>
      </c>
      <c r="C84" s="90"/>
      <c r="D84" s="90"/>
      <c r="E84" s="90"/>
      <c r="F84" s="90"/>
      <c r="G84" s="90"/>
      <c r="H84" s="90"/>
      <c r="I84" s="87"/>
      <c r="J84" s="88"/>
      <c r="K84" s="303">
        <v>0.05</v>
      </c>
      <c r="L84" s="861">
        <f>N78*K84</f>
        <v>13952.697372906521</v>
      </c>
      <c r="M84" s="862"/>
      <c r="N84" s="51"/>
    </row>
    <row r="85" spans="1:14" ht="15.75" thickBot="1">
      <c r="B85" s="91" t="s">
        <v>974</v>
      </c>
      <c r="C85" s="92"/>
      <c r="D85" s="92"/>
      <c r="E85" s="92"/>
      <c r="F85" s="92"/>
      <c r="G85" s="92"/>
      <c r="H85" s="92"/>
      <c r="I85" s="93"/>
      <c r="J85" s="94"/>
      <c r="K85" s="304">
        <v>0.05</v>
      </c>
      <c r="L85" s="863">
        <f>N78*K85</f>
        <v>13952.697372906521</v>
      </c>
      <c r="M85" s="864"/>
      <c r="N85" s="51"/>
    </row>
    <row r="86" spans="1:14" ht="15.75" thickBot="1">
      <c r="B86" s="827" t="s">
        <v>953</v>
      </c>
      <c r="C86" s="828"/>
      <c r="D86" s="828"/>
      <c r="E86" s="828"/>
      <c r="F86" s="828"/>
      <c r="G86" s="828"/>
      <c r="H86" s="828"/>
      <c r="I86" s="828"/>
      <c r="J86" s="828"/>
      <c r="K86" s="828"/>
      <c r="L86" s="828"/>
      <c r="M86" s="829"/>
      <c r="N86" s="52">
        <f>L83+L84+L85</f>
        <v>83716.184237439127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362770.13169556955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110036.51865026211</v>
      </c>
      <c r="L36" s="269"/>
      <c r="M36" s="270">
        <v>0.9375</v>
      </c>
      <c r="N36" s="271">
        <f>K36/M36</f>
        <v>117372.28656027958</v>
      </c>
    </row>
    <row r="37" spans="1:14">
      <c r="A37" s="144" t="s">
        <v>373</v>
      </c>
      <c r="B37" s="840" t="str">
        <f>VLOOKUP(A37,EQUIPOS!A7:D154,3,FALSE)</f>
        <v>Volqueta 6 m3</v>
      </c>
      <c r="C37" s="841"/>
      <c r="D37" s="841"/>
      <c r="E37" s="841"/>
      <c r="F37" s="841"/>
      <c r="G37" s="841"/>
      <c r="H37" s="842"/>
      <c r="I37" s="266"/>
      <c r="J37" s="267"/>
      <c r="K37" s="268">
        <f>VLOOKUP(A37,EQUIPOS!A7:D164,4,FALSE)</f>
        <v>72094.93395040794</v>
      </c>
      <c r="L37" s="269"/>
      <c r="M37" s="270">
        <v>0.9375</v>
      </c>
      <c r="N37" s="271">
        <f>K37/M37</f>
        <v>76901.262880435141</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1669.0798666666667</v>
      </c>
    </row>
    <row r="43" spans="1:14" ht="15.75" thickBot="1">
      <c r="B43" s="827" t="s">
        <v>953</v>
      </c>
      <c r="C43" s="828"/>
      <c r="D43" s="828"/>
      <c r="E43" s="828"/>
      <c r="F43" s="828"/>
      <c r="G43" s="828"/>
      <c r="H43" s="828"/>
      <c r="I43" s="828"/>
      <c r="J43" s="828"/>
      <c r="K43" s="828"/>
      <c r="L43" s="828"/>
      <c r="M43" s="829"/>
      <c r="N43" s="393">
        <f>SUM(N36:N42)</f>
        <v>195942.62930738137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10477.45187315244</v>
      </c>
      <c r="N49" s="271">
        <f>K49*M49</f>
        <v>10477.45187315244</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397">
        <v>7.5</v>
      </c>
      <c r="N70" s="394">
        <f>K70/M70</f>
        <v>33381.597333333331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33381.597333333331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293386.71162317513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58677.342324635028</v>
      </c>
      <c r="M83" s="862"/>
      <c r="N83" s="51"/>
    </row>
    <row r="84" spans="1:14">
      <c r="B84" s="89" t="s">
        <v>973</v>
      </c>
      <c r="C84" s="90"/>
      <c r="D84" s="90"/>
      <c r="E84" s="90"/>
      <c r="F84" s="90"/>
      <c r="G84" s="90"/>
      <c r="H84" s="90"/>
      <c r="I84" s="87"/>
      <c r="J84" s="88"/>
      <c r="K84" s="303">
        <v>0.05</v>
      </c>
      <c r="L84" s="861">
        <f>N78*K84</f>
        <v>14669.335581158757</v>
      </c>
      <c r="M84" s="862"/>
      <c r="N84" s="51"/>
    </row>
    <row r="85" spans="1:14" ht="15.75" thickBot="1">
      <c r="B85" s="91" t="s">
        <v>974</v>
      </c>
      <c r="C85" s="92"/>
      <c r="D85" s="92"/>
      <c r="E85" s="92"/>
      <c r="F85" s="92"/>
      <c r="G85" s="92"/>
      <c r="H85" s="92"/>
      <c r="I85" s="93"/>
      <c r="J85" s="94"/>
      <c r="K85" s="304">
        <v>0.05</v>
      </c>
      <c r="L85" s="863">
        <f>N78*K85</f>
        <v>14669.335581158757</v>
      </c>
      <c r="M85" s="864"/>
      <c r="N85" s="51"/>
    </row>
    <row r="86" spans="1:14" ht="15.75" thickBot="1">
      <c r="B86" s="827" t="s">
        <v>953</v>
      </c>
      <c r="C86" s="828"/>
      <c r="D86" s="828"/>
      <c r="E86" s="828"/>
      <c r="F86" s="828"/>
      <c r="G86" s="828"/>
      <c r="H86" s="828"/>
      <c r="I86" s="828"/>
      <c r="J86" s="828"/>
      <c r="K86" s="828"/>
      <c r="L86" s="828"/>
      <c r="M86" s="829"/>
      <c r="N86" s="52">
        <f>L83+L84+L85</f>
        <v>88016.013486952535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381402.72511012765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110036.51865026211</v>
      </c>
      <c r="L36" s="269"/>
      <c r="M36" s="270">
        <v>1.5</v>
      </c>
      <c r="N36" s="271">
        <f>K36/M36</f>
        <v>73357.679100174733</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1043.1749166666666</v>
      </c>
    </row>
    <row r="43" spans="1:14" ht="15.75" thickBot="1">
      <c r="B43" s="827" t="s">
        <v>953</v>
      </c>
      <c r="C43" s="828"/>
      <c r="D43" s="828"/>
      <c r="E43" s="828"/>
      <c r="F43" s="828"/>
      <c r="G43" s="828"/>
      <c r="H43" s="828"/>
      <c r="I43" s="828"/>
      <c r="J43" s="828"/>
      <c r="K43" s="828"/>
      <c r="L43" s="828"/>
      <c r="M43" s="829"/>
      <c r="N43" s="393">
        <f>SUM(N36:N42)</f>
        <v>74400.854016841404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10477.45187315244</v>
      </c>
      <c r="N49" s="271">
        <f>K49*M49</f>
        <v>10477.45187315244</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12</v>
      </c>
      <c r="N70" s="394">
        <f>K70/M70</f>
        <v>20863.498333333333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20863.498333333333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159326.83733263516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31865.367466527034</v>
      </c>
      <c r="M83" s="862"/>
      <c r="N83" s="51"/>
    </row>
    <row r="84" spans="1:14">
      <c r="B84" s="89" t="s">
        <v>973</v>
      </c>
      <c r="C84" s="90"/>
      <c r="D84" s="90"/>
      <c r="E84" s="90"/>
      <c r="F84" s="90"/>
      <c r="G84" s="90"/>
      <c r="H84" s="90"/>
      <c r="I84" s="87"/>
      <c r="J84" s="88"/>
      <c r="K84" s="303">
        <v>0.05</v>
      </c>
      <c r="L84" s="861">
        <f>N78*K84</f>
        <v>7966.3418666317584</v>
      </c>
      <c r="M84" s="862"/>
      <c r="N84" s="51"/>
    </row>
    <row r="85" spans="1:14" ht="15.75" thickBot="1">
      <c r="B85" s="91" t="s">
        <v>974</v>
      </c>
      <c r="C85" s="92"/>
      <c r="D85" s="92"/>
      <c r="E85" s="92"/>
      <c r="F85" s="92"/>
      <c r="G85" s="92"/>
      <c r="H85" s="92"/>
      <c r="I85" s="93"/>
      <c r="J85" s="94"/>
      <c r="K85" s="304">
        <v>0.05</v>
      </c>
      <c r="L85" s="863">
        <f>N78*K85</f>
        <v>7966.3418666317584</v>
      </c>
      <c r="M85" s="864"/>
      <c r="N85" s="51"/>
    </row>
    <row r="86" spans="1:14" ht="15.75" thickBot="1">
      <c r="B86" s="827" t="s">
        <v>953</v>
      </c>
      <c r="C86" s="828"/>
      <c r="D86" s="828"/>
      <c r="E86" s="828"/>
      <c r="F86" s="828"/>
      <c r="G86" s="828"/>
      <c r="H86" s="828"/>
      <c r="I86" s="828"/>
      <c r="J86" s="828"/>
      <c r="K86" s="828"/>
      <c r="L86" s="828"/>
      <c r="M86" s="829"/>
      <c r="N86" s="52">
        <f>L83+L84+L85</f>
        <v>47798.051199790549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207124.88853242571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110036.51865026211</v>
      </c>
      <c r="L36" s="269"/>
      <c r="M36" s="270">
        <v>1.375</v>
      </c>
      <c r="N36" s="271">
        <f>K36/M36</f>
        <v>80026.559018372442</v>
      </c>
    </row>
    <row r="37" spans="1:14">
      <c r="A37" s="144" t="s">
        <v>373</v>
      </c>
      <c r="B37" s="840" t="str">
        <f>VLOOKUP(A37,EQUIPOS!A7:D154,3,FALSE)</f>
        <v>Volqueta 6 m3</v>
      </c>
      <c r="C37" s="841"/>
      <c r="D37" s="841"/>
      <c r="E37" s="841"/>
      <c r="F37" s="841"/>
      <c r="G37" s="841"/>
      <c r="H37" s="842"/>
      <c r="I37" s="266"/>
      <c r="J37" s="267"/>
      <c r="K37" s="268">
        <f>VLOOKUP(A37,EQUIPOS!A7:D164,4,FALSE)</f>
        <v>72094.93395040794</v>
      </c>
      <c r="L37" s="269"/>
      <c r="M37" s="270">
        <v>1.375</v>
      </c>
      <c r="N37" s="271">
        <f>K37/M37</f>
        <v>52432.679236660319</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1138.0089999999998</v>
      </c>
    </row>
    <row r="43" spans="1:14" ht="15.75" thickBot="1">
      <c r="B43" s="827" t="s">
        <v>953</v>
      </c>
      <c r="C43" s="828"/>
      <c r="D43" s="828"/>
      <c r="E43" s="828"/>
      <c r="F43" s="828"/>
      <c r="G43" s="828"/>
      <c r="H43" s="828"/>
      <c r="I43" s="828"/>
      <c r="J43" s="828"/>
      <c r="K43" s="828"/>
      <c r="L43" s="828"/>
      <c r="M43" s="829"/>
      <c r="N43" s="393">
        <f>SUM(N36:N42)</f>
        <v>133597.24725503274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10477.45187315244</v>
      </c>
      <c r="N49" s="271">
        <f>K49*M49</f>
        <v>10477.45187315244</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11</v>
      </c>
      <c r="N70" s="394">
        <f>K70/M70</f>
        <v>22760.179999999997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22760.179999999997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220419.91223749315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44083.982447498631</v>
      </c>
      <c r="M83" s="862"/>
      <c r="N83" s="51"/>
    </row>
    <row r="84" spans="1:14">
      <c r="B84" s="89" t="s">
        <v>973</v>
      </c>
      <c r="C84" s="90"/>
      <c r="D84" s="90"/>
      <c r="E84" s="90"/>
      <c r="F84" s="90"/>
      <c r="G84" s="90"/>
      <c r="H84" s="90"/>
      <c r="I84" s="87"/>
      <c r="J84" s="88"/>
      <c r="K84" s="303">
        <v>0.05</v>
      </c>
      <c r="L84" s="861">
        <f>N78*K84</f>
        <v>11020.995611874658</v>
      </c>
      <c r="M84" s="862"/>
      <c r="N84" s="51"/>
    </row>
    <row r="85" spans="1:14" ht="15.75" thickBot="1">
      <c r="B85" s="91" t="s">
        <v>974</v>
      </c>
      <c r="C85" s="92"/>
      <c r="D85" s="92"/>
      <c r="E85" s="92"/>
      <c r="F85" s="92"/>
      <c r="G85" s="92"/>
      <c r="H85" s="92"/>
      <c r="I85" s="93"/>
      <c r="J85" s="94"/>
      <c r="K85" s="304">
        <v>0.05</v>
      </c>
      <c r="L85" s="863">
        <f>N78*K85</f>
        <v>11020.995611874658</v>
      </c>
      <c r="M85" s="864"/>
      <c r="N85" s="51"/>
    </row>
    <row r="86" spans="1:14" ht="15.75" thickBot="1">
      <c r="B86" s="827" t="s">
        <v>953</v>
      </c>
      <c r="C86" s="828"/>
      <c r="D86" s="828"/>
      <c r="E86" s="828"/>
      <c r="F86" s="828"/>
      <c r="G86" s="828"/>
      <c r="H86" s="828"/>
      <c r="I86" s="828"/>
      <c r="J86" s="828"/>
      <c r="K86" s="828"/>
      <c r="L86" s="828"/>
      <c r="M86" s="829"/>
      <c r="N86" s="52">
        <f>L83+L84+L85</f>
        <v>66125.97367124795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286545.8859087411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6"/>
      <c r="J36" s="267"/>
      <c r="K36" s="268">
        <f>VLOOKUP(A36,EQUIPOS!A6:D163,4,FALSE)</f>
        <v>110036.51865026211</v>
      </c>
      <c r="L36" s="269"/>
      <c r="M36" s="270">
        <v>1.3125</v>
      </c>
      <c r="N36" s="271">
        <f>K36/M36</f>
        <v>83837.347543056851</v>
      </c>
    </row>
    <row r="37" spans="1:14">
      <c r="A37" s="144" t="s">
        <v>373</v>
      </c>
      <c r="B37" s="840" t="str">
        <f>VLOOKUP(A37,EQUIPOS!A7:D154,3,FALSE)</f>
        <v>Volqueta 6 m3</v>
      </c>
      <c r="C37" s="841"/>
      <c r="D37" s="841"/>
      <c r="E37" s="841"/>
      <c r="F37" s="841"/>
      <c r="G37" s="841"/>
      <c r="H37" s="842"/>
      <c r="I37" s="266"/>
      <c r="J37" s="267"/>
      <c r="K37" s="268">
        <f>VLOOKUP(A37,EQUIPOS!A7:D164,4,FALSE)</f>
        <v>72094.93395040794</v>
      </c>
      <c r="L37" s="269"/>
      <c r="M37" s="270">
        <v>1.3125</v>
      </c>
      <c r="N37" s="271">
        <f>K37/M37</f>
        <v>54929.473486025097</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0.05</v>
      </c>
      <c r="M42" s="852"/>
      <c r="N42" s="105">
        <f>N76*L42</f>
        <v>1192.1999047619047</v>
      </c>
    </row>
    <row r="43" spans="1:14" ht="15.75" thickBot="1">
      <c r="B43" s="827" t="s">
        <v>953</v>
      </c>
      <c r="C43" s="828"/>
      <c r="D43" s="828"/>
      <c r="E43" s="828"/>
      <c r="F43" s="828"/>
      <c r="G43" s="828"/>
      <c r="H43" s="828"/>
      <c r="I43" s="828"/>
      <c r="J43" s="828"/>
      <c r="K43" s="828"/>
      <c r="L43" s="828"/>
      <c r="M43" s="829"/>
      <c r="N43" s="393">
        <f>SUM(N36:N42)</f>
        <v>139959.02093384386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5102.0520076010653</v>
      </c>
      <c r="N48" s="271">
        <f>K48*M48</f>
        <v>51020.520076010653</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10477.45187315244</v>
      </c>
      <c r="N49" s="271">
        <f>K49*M49</f>
        <v>10477.45187315244</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2564.5130332973263</v>
      </c>
      <c r="N50" s="271">
        <f>K50*M50</f>
        <v>2564.5130332973263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64062.484982460424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10.5</v>
      </c>
      <c r="N70" s="394">
        <f>K70/M70</f>
        <v>23843.998095238094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23843.998095238094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227865.50401154236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45573.100802308472</v>
      </c>
      <c r="M83" s="862"/>
      <c r="N83" s="51"/>
    </row>
    <row r="84" spans="1:14">
      <c r="B84" s="89" t="s">
        <v>973</v>
      </c>
      <c r="C84" s="90"/>
      <c r="D84" s="90"/>
      <c r="E84" s="90"/>
      <c r="F84" s="90"/>
      <c r="G84" s="90"/>
      <c r="H84" s="90"/>
      <c r="I84" s="87"/>
      <c r="J84" s="88"/>
      <c r="K84" s="303">
        <v>0.05</v>
      </c>
      <c r="L84" s="861">
        <f>N78*K84</f>
        <v>11393.275200577118</v>
      </c>
      <c r="M84" s="862"/>
      <c r="N84" s="51"/>
    </row>
    <row r="85" spans="1:14" ht="15.75" thickBot="1">
      <c r="B85" s="91" t="s">
        <v>974</v>
      </c>
      <c r="C85" s="92"/>
      <c r="D85" s="92"/>
      <c r="E85" s="92"/>
      <c r="F85" s="92"/>
      <c r="G85" s="92"/>
      <c r="H85" s="92"/>
      <c r="I85" s="93"/>
      <c r="J85" s="94"/>
      <c r="K85" s="304">
        <v>0.05</v>
      </c>
      <c r="L85" s="863">
        <f>N78*K85</f>
        <v>11393.275200577118</v>
      </c>
      <c r="M85" s="864"/>
      <c r="N85" s="51"/>
    </row>
    <row r="86" spans="1:14" ht="15.75" thickBot="1">
      <c r="B86" s="827" t="s">
        <v>953</v>
      </c>
      <c r="C86" s="828"/>
      <c r="D86" s="828"/>
      <c r="E86" s="828"/>
      <c r="F86" s="828"/>
      <c r="G86" s="828"/>
      <c r="H86" s="828"/>
      <c r="I86" s="828"/>
      <c r="J86" s="828"/>
      <c r="K86" s="828"/>
      <c r="L86" s="828"/>
      <c r="M86" s="829"/>
      <c r="N86" s="52">
        <f>L83+L84+L85</f>
        <v>68359.651203462709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296225.15521500504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66</v>
      </c>
      <c r="N36" s="271">
        <f>K36/M36</f>
        <v>1891.7440879626006</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135259.70228932594</v>
      </c>
      <c r="L37" s="269"/>
      <c r="M37" s="270">
        <v>100</v>
      </c>
      <c r="N37" s="271">
        <f>K37/M37</f>
        <v>1352.5970228932595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3">
        <f>SUM(N36:N42)</f>
        <v>3245.526536897527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3378.4964884635415</v>
      </c>
      <c r="N48" s="271">
        <f>K48*M48</f>
        <v>3378.4964884635415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3378.4964884635415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6742.5656295277349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1348.513125905547</v>
      </c>
      <c r="M83" s="862"/>
      <c r="N83" s="51"/>
    </row>
    <row r="84" spans="1:14">
      <c r="B84" s="89" t="s">
        <v>973</v>
      </c>
      <c r="C84" s="90"/>
      <c r="D84" s="90"/>
      <c r="E84" s="90"/>
      <c r="F84" s="90"/>
      <c r="G84" s="90"/>
      <c r="H84" s="90"/>
      <c r="I84" s="87"/>
      <c r="J84" s="88"/>
      <c r="K84" s="303">
        <v>0.05</v>
      </c>
      <c r="L84" s="861">
        <f>N78*K84</f>
        <v>337.12828147638675</v>
      </c>
      <c r="M84" s="862"/>
      <c r="N84" s="51"/>
    </row>
    <row r="85" spans="1:14" ht="15.75" thickBot="1">
      <c r="B85" s="91" t="s">
        <v>974</v>
      </c>
      <c r="C85" s="92"/>
      <c r="D85" s="92"/>
      <c r="E85" s="92"/>
      <c r="F85" s="92"/>
      <c r="G85" s="92"/>
      <c r="H85" s="92"/>
      <c r="I85" s="93"/>
      <c r="J85" s="94"/>
      <c r="K85" s="304">
        <v>0.05</v>
      </c>
      <c r="L85" s="863">
        <f>N78*K85</f>
        <v>337.12828147638675</v>
      </c>
      <c r="M85" s="864"/>
      <c r="N85" s="51"/>
    </row>
    <row r="86" spans="1:14" ht="15.75" thickBot="1">
      <c r="B86" s="827" t="s">
        <v>953</v>
      </c>
      <c r="C86" s="828"/>
      <c r="D86" s="828"/>
      <c r="E86" s="828"/>
      <c r="F86" s="828"/>
      <c r="G86" s="828"/>
      <c r="H86" s="828"/>
      <c r="I86" s="828"/>
      <c r="J86" s="828"/>
      <c r="K86" s="828"/>
      <c r="L86" s="828"/>
      <c r="M86" s="829"/>
      <c r="N86" s="52">
        <f>L83+L84+L85</f>
        <v>2022.7696888583205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8765.3353183860563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66</v>
      </c>
      <c r="N36" s="271">
        <f>K36/M36</f>
        <v>1891.7440879626006</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3">
        <f>SUM(N36:N42)</f>
        <v>1892.9295140042673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2011.472118170934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402.29442363418684</v>
      </c>
      <c r="M83" s="862"/>
      <c r="N83" s="51"/>
    </row>
    <row r="84" spans="1:14">
      <c r="B84" s="89" t="s">
        <v>973</v>
      </c>
      <c r="C84" s="90"/>
      <c r="D84" s="90"/>
      <c r="E84" s="90"/>
      <c r="F84" s="90"/>
      <c r="G84" s="90"/>
      <c r="H84" s="90"/>
      <c r="I84" s="87"/>
      <c r="J84" s="88"/>
      <c r="K84" s="303">
        <v>0.05</v>
      </c>
      <c r="L84" s="861">
        <f>N78*K84</f>
        <v>100.57360590854671</v>
      </c>
      <c r="M84" s="862"/>
      <c r="N84" s="51"/>
    </row>
    <row r="85" spans="1:14" ht="15.75" thickBot="1">
      <c r="B85" s="91" t="s">
        <v>974</v>
      </c>
      <c r="C85" s="92"/>
      <c r="D85" s="92"/>
      <c r="E85" s="92"/>
      <c r="F85" s="92"/>
      <c r="G85" s="92"/>
      <c r="H85" s="92"/>
      <c r="I85" s="93"/>
      <c r="J85" s="94"/>
      <c r="K85" s="304">
        <v>0.05</v>
      </c>
      <c r="L85" s="863">
        <f>N78*K85</f>
        <v>100.57360590854671</v>
      </c>
      <c r="M85" s="864"/>
      <c r="N85" s="51"/>
    </row>
    <row r="86" spans="1:14" ht="15.75" thickBot="1">
      <c r="B86" s="827" t="s">
        <v>953</v>
      </c>
      <c r="C86" s="828"/>
      <c r="D86" s="828"/>
      <c r="E86" s="828"/>
      <c r="F86" s="828"/>
      <c r="G86" s="828"/>
      <c r="H86" s="828"/>
      <c r="I86" s="828"/>
      <c r="J86" s="828"/>
      <c r="K86" s="828"/>
      <c r="L86" s="828"/>
      <c r="M86" s="829"/>
      <c r="N86" s="52">
        <f>L83+L84+L85</f>
        <v>603.44163545128026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2614.9137536222142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7" sqref="A1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6"/>
      <c r="J36" s="267"/>
      <c r="K36" s="268">
        <f>VLOOKUP(A36,EQUIPOS!A6:D163,4,FALSE)</f>
        <v>52022.962418971518</v>
      </c>
      <c r="L36" s="269"/>
      <c r="M36" s="270">
        <v>66</v>
      </c>
      <c r="N36" s="271">
        <f>K36/M36</f>
        <v>788.22670331775032</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135259.70228932594</v>
      </c>
      <c r="L37" s="269"/>
      <c r="M37" s="270">
        <v>100</v>
      </c>
      <c r="N37" s="271">
        <f>K37/M37</f>
        <v>1352.5970228932595</v>
      </c>
    </row>
    <row r="38" spans="1:14">
      <c r="A38" t="s">
        <v>312</v>
      </c>
      <c r="B38" s="840" t="str">
        <f>VLOOKUP(A38,EQUIPOS!A8:D154,3,FALSE)</f>
        <v>Retroexcavadora sobre oruga, potencia 138 HP, balde de 1,5 m3.</v>
      </c>
      <c r="C38" s="841"/>
      <c r="D38" s="841"/>
      <c r="E38" s="841"/>
      <c r="F38" s="841"/>
      <c r="G38" s="841"/>
      <c r="H38" s="842"/>
      <c r="I38" s="266"/>
      <c r="J38" s="267"/>
      <c r="K38" s="268">
        <f>VLOOKUP(A38,EQUIPOS!A8:D165,4,FALSE)</f>
        <v>124855.10980553164</v>
      </c>
      <c r="L38" s="269"/>
      <c r="M38" s="270">
        <v>66</v>
      </c>
      <c r="N38" s="271">
        <f>K38/M38</f>
        <v>1891.7440879626006</v>
      </c>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N78*L42</f>
        <v>6.4119976747881813</v>
      </c>
    </row>
    <row r="43" spans="1:14" ht="15.75" thickBot="1">
      <c r="B43" s="827" t="s">
        <v>953</v>
      </c>
      <c r="C43" s="828"/>
      <c r="D43" s="828"/>
      <c r="E43" s="828"/>
      <c r="F43" s="828"/>
      <c r="G43" s="828"/>
      <c r="H43" s="828"/>
      <c r="I43" s="828"/>
      <c r="J43" s="828"/>
      <c r="K43" s="828"/>
      <c r="L43" s="828"/>
      <c r="M43" s="829"/>
      <c r="N43" s="393">
        <f>SUM(N36:N42)</f>
        <v>4038.9798118483986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7524.3449172214459</v>
      </c>
      <c r="N48" s="271">
        <f>K48*M48</f>
        <v>1504.8689834442894</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1917.2546221194264</v>
      </c>
      <c r="N49" s="271">
        <f t="shared" ref="N49:N54" si="0">K49*M49</f>
        <v>5751.7638663582793</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18353.469541861519</v>
      </c>
      <c r="N50" s="271">
        <f t="shared" si="0"/>
        <v>5506.040862558456</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1255.4499876493032</v>
      </c>
      <c r="N51" s="271">
        <f t="shared" si="0"/>
        <v>251.08999752986065</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1349.9935068593209</v>
      </c>
      <c r="N52" s="271">
        <f t="shared" si="0"/>
        <v>674.99675342966043</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3378.4964884635415</v>
      </c>
      <c r="N54" s="271">
        <f t="shared" si="0"/>
        <v>3378.4964884635415</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3">
        <f>SUM(N48:N55)</f>
        <v>17067.256951784089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294">
        <v>528</v>
      </c>
      <c r="N72" s="394">
        <f>K72/M72</f>
        <v>118.54260416666666</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0">
        <f>SUM(N72:N77)</f>
        <v>320.59988373940905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21426.8366473719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4285.3673294743803</v>
      </c>
      <c r="M85" s="862"/>
      <c r="N85" s="51"/>
    </row>
    <row r="86" spans="1:14">
      <c r="B86" s="89" t="s">
        <v>973</v>
      </c>
      <c r="C86" s="90"/>
      <c r="D86" s="90"/>
      <c r="E86" s="90"/>
      <c r="F86" s="90"/>
      <c r="G86" s="90"/>
      <c r="H86" s="90"/>
      <c r="I86" s="87"/>
      <c r="J86" s="88"/>
      <c r="K86" s="303">
        <v>0.05</v>
      </c>
      <c r="L86" s="861">
        <f>N80*K86</f>
        <v>1071.3418323685951</v>
      </c>
      <c r="M86" s="862"/>
      <c r="N86" s="51"/>
    </row>
    <row r="87" spans="1:14" ht="15.75" thickBot="1">
      <c r="B87" s="91" t="s">
        <v>974</v>
      </c>
      <c r="C87" s="92"/>
      <c r="D87" s="92"/>
      <c r="E87" s="92"/>
      <c r="F87" s="92"/>
      <c r="G87" s="92"/>
      <c r="H87" s="92"/>
      <c r="I87" s="93"/>
      <c r="J87" s="94"/>
      <c r="K87" s="304">
        <v>0.05</v>
      </c>
      <c r="L87" s="863">
        <f>N80*K87</f>
        <v>1071.3418323685951</v>
      </c>
      <c r="M87" s="864"/>
      <c r="N87" s="51"/>
    </row>
    <row r="88" spans="1:14" ht="15.75" thickBot="1">
      <c r="B88" s="827" t="s">
        <v>953</v>
      </c>
      <c r="C88" s="828"/>
      <c r="D88" s="828"/>
      <c r="E88" s="828"/>
      <c r="F88" s="828"/>
      <c r="G88" s="828"/>
      <c r="H88" s="828"/>
      <c r="I88" s="828"/>
      <c r="J88" s="828"/>
      <c r="K88" s="828"/>
      <c r="L88" s="828"/>
      <c r="M88" s="829"/>
      <c r="N88" s="52">
        <f>L85+L86+L87</f>
        <v>6428.0509942115696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27854.887641583467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0" t="s">
        <v>2221</v>
      </c>
      <c r="C121" s="392"/>
      <c r="D121" s="392"/>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66</v>
      </c>
      <c r="N36" s="271">
        <f>K36/M36</f>
        <v>1891.7440879626006</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135259.70228932594</v>
      </c>
      <c r="L37" s="269"/>
      <c r="M37" s="270">
        <v>100</v>
      </c>
      <c r="N37" s="271">
        <f>K37/M37</f>
        <v>1352.5970228932595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3">
        <f>SUM(N36:N42)</f>
        <v>3245.526536897527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3378.4964884635415</v>
      </c>
      <c r="N48" s="271">
        <f>K48*M48</f>
        <v>3378.4964884635415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3378.4964884635415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6742.5656295277349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1348.513125905547</v>
      </c>
      <c r="M83" s="862"/>
      <c r="N83" s="51"/>
    </row>
    <row r="84" spans="1:14">
      <c r="B84" s="89" t="s">
        <v>973</v>
      </c>
      <c r="C84" s="90"/>
      <c r="D84" s="90"/>
      <c r="E84" s="90"/>
      <c r="F84" s="90"/>
      <c r="G84" s="90"/>
      <c r="H84" s="90"/>
      <c r="I84" s="87"/>
      <c r="J84" s="88"/>
      <c r="K84" s="303">
        <v>0.05</v>
      </c>
      <c r="L84" s="861">
        <f>N78*K84</f>
        <v>337.12828147638675</v>
      </c>
      <c r="M84" s="862"/>
      <c r="N84" s="51"/>
    </row>
    <row r="85" spans="1:14" ht="15.75" thickBot="1">
      <c r="B85" s="91" t="s">
        <v>974</v>
      </c>
      <c r="C85" s="92"/>
      <c r="D85" s="92"/>
      <c r="E85" s="92"/>
      <c r="F85" s="92"/>
      <c r="G85" s="92"/>
      <c r="H85" s="92"/>
      <c r="I85" s="93"/>
      <c r="J85" s="94"/>
      <c r="K85" s="304">
        <v>0.05</v>
      </c>
      <c r="L85" s="863">
        <f>N78*K85</f>
        <v>337.12828147638675</v>
      </c>
      <c r="M85" s="864"/>
      <c r="N85" s="51"/>
    </row>
    <row r="86" spans="1:14" ht="15.75" thickBot="1">
      <c r="B86" s="827" t="s">
        <v>953</v>
      </c>
      <c r="C86" s="828"/>
      <c r="D86" s="828"/>
      <c r="E86" s="828"/>
      <c r="F86" s="828"/>
      <c r="G86" s="828"/>
      <c r="H86" s="828"/>
      <c r="I86" s="828"/>
      <c r="J86" s="828"/>
      <c r="K86" s="828"/>
      <c r="L86" s="828"/>
      <c r="M86" s="829"/>
      <c r="N86" s="52">
        <f>L83+L84+L85</f>
        <v>2022.7696888583205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8765.3353183860563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49" sqref="P4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66</v>
      </c>
      <c r="N36" s="271">
        <f>K36/M36</f>
        <v>1891.7440879626006</v>
      </c>
    </row>
    <row r="37" spans="1:14">
      <c r="A37" s="108" t="s">
        <v>180</v>
      </c>
      <c r="B37" s="840" t="str">
        <f>VLOOKUP(A37,EQUIPOS!A7:D154,3,FALSE)</f>
        <v>Compresor 120 HP, con martillo.</v>
      </c>
      <c r="C37" s="841"/>
      <c r="D37" s="841"/>
      <c r="E37" s="841"/>
      <c r="F37" s="841"/>
      <c r="G37" s="841"/>
      <c r="H37" s="842"/>
      <c r="I37" s="266"/>
      <c r="J37" s="267"/>
      <c r="K37" s="268">
        <f>VLOOKUP(A37,EQUIPOS!A7:D164,4,FALSE)</f>
        <v>52022.962418971518</v>
      </c>
      <c r="L37" s="269"/>
      <c r="M37" s="270">
        <v>66</v>
      </c>
      <c r="N37" s="271">
        <f>K37/M37</f>
        <v>788.22670331775032</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N79*L42</f>
        <v>6.4119976747881813</v>
      </c>
    </row>
    <row r="43" spans="1:14" ht="15.75" thickBot="1">
      <c r="B43" s="827" t="s">
        <v>953</v>
      </c>
      <c r="C43" s="828"/>
      <c r="D43" s="828"/>
      <c r="E43" s="828"/>
      <c r="F43" s="828"/>
      <c r="G43" s="828"/>
      <c r="H43" s="828"/>
      <c r="I43" s="828"/>
      <c r="J43" s="828"/>
      <c r="K43" s="828"/>
      <c r="L43" s="828"/>
      <c r="M43" s="829"/>
      <c r="N43" s="393">
        <f>SUM(N36:N42)</f>
        <v>2686.3827889551394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7524.3449172214459</v>
      </c>
      <c r="N48" s="271">
        <f t="shared" ref="N48:N52" si="0">K48*M48</f>
        <v>1504.8689834442894</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1917.2546221194264</v>
      </c>
      <c r="N49" s="271">
        <f t="shared" si="0"/>
        <v>5751.7638663582793</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18353.469541861519</v>
      </c>
      <c r="N50" s="271">
        <f t="shared" si="0"/>
        <v>5506.040862558456</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1255.4499876493032</v>
      </c>
      <c r="N51" s="271">
        <f t="shared" si="0"/>
        <v>251.08999752986065</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1349.9935068593209</v>
      </c>
      <c r="N52" s="271">
        <f t="shared" si="0"/>
        <v>674.99675342966043</v>
      </c>
    </row>
    <row r="53" spans="1:14">
      <c r="B53" s="43"/>
      <c r="C53" s="280"/>
      <c r="D53" s="280"/>
      <c r="E53" s="280"/>
      <c r="F53" s="280"/>
      <c r="G53" s="280"/>
      <c r="H53" s="280"/>
      <c r="I53" s="267"/>
      <c r="J53" s="223"/>
      <c r="K53" s="281"/>
      <c r="L53" s="266"/>
      <c r="M53" s="282"/>
      <c r="N53" s="271"/>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3">
        <f>SUM(N48:N54)</f>
        <v>13688.760463320546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952"/>
      <c r="C65" s="953"/>
      <c r="D65" s="953"/>
      <c r="E65" s="953"/>
      <c r="F65" s="953"/>
      <c r="G65" s="954"/>
      <c r="H65" s="310"/>
      <c r="I65" s="278"/>
      <c r="J65" s="285"/>
      <c r="K65" s="278"/>
      <c r="L65" s="831"/>
      <c r="M65" s="832"/>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1">
        <f>K73/J73*100</f>
        <v>33832.699999999997</v>
      </c>
      <c r="J73" s="292">
        <v>185</v>
      </c>
      <c r="K73" s="293">
        <f>VLOOKUP(A73,'MANO DE OBRA'!A8:D99,4,FALSE)</f>
        <v>62590.494999999995</v>
      </c>
      <c r="L73" s="50"/>
      <c r="M73" s="294">
        <v>528</v>
      </c>
      <c r="N73" s="394">
        <f>K73/M73</f>
        <v>118.54260416666666</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0">
        <f>SUM(N73:N78)</f>
        <v>320.59988373940905</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16695.743136015095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3"/>
      <c r="J85" s="333"/>
      <c r="K85" s="301" t="s">
        <v>970</v>
      </c>
      <c r="L85" s="857" t="s">
        <v>971</v>
      </c>
      <c r="M85" s="858"/>
      <c r="N85" s="302"/>
    </row>
    <row r="86" spans="1:14">
      <c r="B86" s="859" t="s">
        <v>972</v>
      </c>
      <c r="C86" s="860"/>
      <c r="D86" s="860"/>
      <c r="E86" s="860"/>
      <c r="F86" s="860"/>
      <c r="G86" s="860"/>
      <c r="H86" s="860"/>
      <c r="I86" s="87"/>
      <c r="J86" s="88"/>
      <c r="K86" s="303">
        <v>0.2</v>
      </c>
      <c r="L86" s="861">
        <f>N81*K86</f>
        <v>3339.1486272030193</v>
      </c>
      <c r="M86" s="862"/>
      <c r="N86" s="51"/>
    </row>
    <row r="87" spans="1:14">
      <c r="B87" s="89" t="s">
        <v>973</v>
      </c>
      <c r="C87" s="90"/>
      <c r="D87" s="90"/>
      <c r="E87" s="90"/>
      <c r="F87" s="90"/>
      <c r="G87" s="90"/>
      <c r="H87" s="90"/>
      <c r="I87" s="87"/>
      <c r="J87" s="88"/>
      <c r="K87" s="303">
        <v>0.05</v>
      </c>
      <c r="L87" s="861">
        <f>N81*K87</f>
        <v>834.78715680075481</v>
      </c>
      <c r="M87" s="862"/>
      <c r="N87" s="51"/>
    </row>
    <row r="88" spans="1:14" ht="15.75" thickBot="1">
      <c r="B88" s="91" t="s">
        <v>974</v>
      </c>
      <c r="C88" s="92"/>
      <c r="D88" s="92"/>
      <c r="E88" s="92"/>
      <c r="F88" s="92"/>
      <c r="G88" s="92"/>
      <c r="H88" s="92"/>
      <c r="I88" s="93"/>
      <c r="J88" s="94"/>
      <c r="K88" s="304">
        <v>0.05</v>
      </c>
      <c r="L88" s="863">
        <f>N81*K88</f>
        <v>834.78715680075481</v>
      </c>
      <c r="M88" s="864"/>
      <c r="N88" s="51"/>
    </row>
    <row r="89" spans="1:14" ht="15.75" thickBot="1">
      <c r="B89" s="827" t="s">
        <v>953</v>
      </c>
      <c r="C89" s="828"/>
      <c r="D89" s="828"/>
      <c r="E89" s="828"/>
      <c r="F89" s="828"/>
      <c r="G89" s="828"/>
      <c r="H89" s="828"/>
      <c r="I89" s="828"/>
      <c r="J89" s="828"/>
      <c r="K89" s="828"/>
      <c r="L89" s="828"/>
      <c r="M89" s="829"/>
      <c r="N89" s="52">
        <f>L86+L87+L88</f>
        <v>5008.7229408045287</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7">
        <f>N81+N89</f>
        <v>21704.466076819623</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0" t="s">
        <v>2221</v>
      </c>
      <c r="C122" s="392"/>
      <c r="D122" s="392"/>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6"/>
      <c r="J36" s="267"/>
      <c r="K36" s="268">
        <f>VLOOKUP(A36,EQUIPOS!A6:D163,4,FALSE)</f>
        <v>124855.10980553164</v>
      </c>
      <c r="L36" s="269"/>
      <c r="M36" s="270">
        <v>66</v>
      </c>
      <c r="N36" s="271">
        <f>K36/M36</f>
        <v>1891.7440879626006</v>
      </c>
    </row>
    <row r="37" spans="1:14">
      <c r="A37" s="108"/>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3">
        <f>SUM(N36:N42)</f>
        <v>1892.9295140042673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2011.472118170934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402.29442363418684</v>
      </c>
      <c r="M83" s="862"/>
      <c r="N83" s="51"/>
    </row>
    <row r="84" spans="1:14">
      <c r="B84" s="89" t="s">
        <v>973</v>
      </c>
      <c r="C84" s="90"/>
      <c r="D84" s="90"/>
      <c r="E84" s="90"/>
      <c r="F84" s="90"/>
      <c r="G84" s="90"/>
      <c r="H84" s="90"/>
      <c r="I84" s="87"/>
      <c r="J84" s="88"/>
      <c r="K84" s="303">
        <v>0.05</v>
      </c>
      <c r="L84" s="861">
        <f>N78*K84</f>
        <v>100.57360590854671</v>
      </c>
      <c r="M84" s="862"/>
      <c r="N84" s="51"/>
    </row>
    <row r="85" spans="1:14" ht="15.75" thickBot="1">
      <c r="B85" s="91" t="s">
        <v>974</v>
      </c>
      <c r="C85" s="92"/>
      <c r="D85" s="92"/>
      <c r="E85" s="92"/>
      <c r="F85" s="92"/>
      <c r="G85" s="92"/>
      <c r="H85" s="92"/>
      <c r="I85" s="93"/>
      <c r="J85" s="94"/>
      <c r="K85" s="304">
        <v>0.05</v>
      </c>
      <c r="L85" s="863">
        <f>N78*K85</f>
        <v>100.57360590854671</v>
      </c>
      <c r="M85" s="864"/>
      <c r="N85" s="51"/>
    </row>
    <row r="86" spans="1:14" ht="15.75" thickBot="1">
      <c r="B86" s="827" t="s">
        <v>953</v>
      </c>
      <c r="C86" s="828"/>
      <c r="D86" s="828"/>
      <c r="E86" s="828"/>
      <c r="F86" s="828"/>
      <c r="G86" s="828"/>
      <c r="H86" s="828"/>
      <c r="I86" s="828"/>
      <c r="J86" s="828"/>
      <c r="K86" s="828"/>
      <c r="L86" s="828"/>
      <c r="M86" s="829"/>
      <c r="N86" s="52">
        <f>L83+L84+L85</f>
        <v>603.44163545128026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2614.9137536222142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6"/>
      <c r="J36" s="267"/>
      <c r="K36" s="268">
        <f>VLOOKUP(A36,EQUIPOS!A6:D163,4,FALSE)</f>
        <v>104045.92483794304</v>
      </c>
      <c r="L36" s="269"/>
      <c r="M36" s="270">
        <v>66</v>
      </c>
      <c r="N36" s="271">
        <f>K36/M36</f>
        <v>1576.4534066355006</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6"/>
      <c r="J37" s="267"/>
      <c r="K37" s="268">
        <f>VLOOKUP(A37,EQUIPOS!A7:D164,4,FALSE)</f>
        <v>135259.70228932594</v>
      </c>
      <c r="L37" s="269"/>
      <c r="M37" s="270">
        <v>100</v>
      </c>
      <c r="N37" s="271">
        <f>K37/M37</f>
        <v>1352.5970228932595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73"/>
      <c r="L39" s="844"/>
      <c r="M39" s="845"/>
      <c r="N39" s="272"/>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2.3708520833333333</v>
      </c>
    </row>
    <row r="43" spans="1:14" ht="15.75" thickBot="1">
      <c r="B43" s="827" t="s">
        <v>953</v>
      </c>
      <c r="C43" s="828"/>
      <c r="D43" s="828"/>
      <c r="E43" s="828"/>
      <c r="F43" s="828"/>
      <c r="G43" s="828"/>
      <c r="H43" s="828"/>
      <c r="I43" s="828"/>
      <c r="J43" s="828"/>
      <c r="K43" s="828"/>
      <c r="L43" s="828"/>
      <c r="M43" s="829"/>
      <c r="N43" s="393">
        <f>SUM(N36:N42)</f>
        <v>2931.4212816120935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2393.1774595839202</v>
      </c>
      <c r="N48" s="271">
        <f>K48*M48</f>
        <v>2393.1774595839202</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2393.1774595839202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528</v>
      </c>
      <c r="N70" s="394">
        <f>K70/M70</f>
        <v>237.08520833333333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237.08520833333333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5561.683949529347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1112.3367899058694</v>
      </c>
      <c r="M83" s="862"/>
      <c r="N83" s="51"/>
    </row>
    <row r="84" spans="1:14">
      <c r="B84" s="89" t="s">
        <v>973</v>
      </c>
      <c r="C84" s="90"/>
      <c r="D84" s="90"/>
      <c r="E84" s="90"/>
      <c r="F84" s="90"/>
      <c r="G84" s="90"/>
      <c r="H84" s="90"/>
      <c r="I84" s="87"/>
      <c r="J84" s="88"/>
      <c r="K84" s="303">
        <v>0.05</v>
      </c>
      <c r="L84" s="861">
        <f>N78*K84</f>
        <v>278.08419747646735</v>
      </c>
      <c r="M84" s="862"/>
      <c r="N84" s="51"/>
    </row>
    <row r="85" spans="1:14" ht="15.75" thickBot="1">
      <c r="B85" s="91" t="s">
        <v>974</v>
      </c>
      <c r="C85" s="92"/>
      <c r="D85" s="92"/>
      <c r="E85" s="92"/>
      <c r="F85" s="92"/>
      <c r="G85" s="92"/>
      <c r="H85" s="92"/>
      <c r="I85" s="93"/>
      <c r="J85" s="94"/>
      <c r="K85" s="304">
        <v>0.05</v>
      </c>
      <c r="L85" s="863">
        <f>N78*K85</f>
        <v>278.08419747646735</v>
      </c>
      <c r="M85" s="864"/>
      <c r="N85" s="51"/>
    </row>
    <row r="86" spans="1:14" ht="15.75" thickBot="1">
      <c r="B86" s="827" t="s">
        <v>953</v>
      </c>
      <c r="C86" s="828"/>
      <c r="D86" s="828"/>
      <c r="E86" s="828"/>
      <c r="F86" s="828"/>
      <c r="G86" s="828"/>
      <c r="H86" s="828"/>
      <c r="I86" s="828"/>
      <c r="J86" s="828"/>
      <c r="K86" s="828"/>
      <c r="L86" s="828"/>
      <c r="M86" s="829"/>
      <c r="N86" s="52">
        <f>L83+L84+L85</f>
        <v>1668.5051848588041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7230.1891343881507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135259.70228932594</v>
      </c>
      <c r="L36" s="463"/>
      <c r="M36" s="282">
        <v>50</v>
      </c>
      <c r="N36" s="271">
        <f>K36/M36</f>
        <v>2705.1940457865189</v>
      </c>
    </row>
    <row r="37" spans="1:14">
      <c r="A37" s="108" t="s">
        <v>152</v>
      </c>
      <c r="B37" s="840" t="str">
        <f>VLOOKUP(A37,EQUIPOS!A7:D154,3,FALSE)</f>
        <v xml:space="preserve">Carrotanque de agua(1000 Galones) </v>
      </c>
      <c r="C37" s="841"/>
      <c r="D37" s="841"/>
      <c r="E37" s="841"/>
      <c r="F37" s="841"/>
      <c r="G37" s="841"/>
      <c r="H37" s="842"/>
      <c r="I37" s="266"/>
      <c r="J37" s="267"/>
      <c r="K37" s="268">
        <f>VLOOKUP(A37,EQUIPOS!A7:D164,4,FALSE)</f>
        <v>65028.703023714399</v>
      </c>
      <c r="L37" s="463"/>
      <c r="M37" s="282">
        <v>50</v>
      </c>
      <c r="N37" s="271">
        <f>K37/M37</f>
        <v>1300.574060474288</v>
      </c>
    </row>
    <row r="38" spans="1:14">
      <c r="A38" s="204"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463"/>
      <c r="M38" s="282">
        <v>50</v>
      </c>
      <c r="N38" s="271">
        <f>K38/M38</f>
        <v>3121.3777451382907</v>
      </c>
    </row>
    <row r="39" spans="1:14">
      <c r="A39" s="204" t="s">
        <v>365</v>
      </c>
      <c r="B39" s="840" t="str">
        <f>VLOOKUP(A39,EQUIPOS!A9:D154,3,FALSE)</f>
        <v xml:space="preserve">Vibrocompatador, potencia 153 HP, peso 10 Ton. </v>
      </c>
      <c r="C39" s="841"/>
      <c r="D39" s="841"/>
      <c r="E39" s="841"/>
      <c r="F39" s="841"/>
      <c r="G39" s="841"/>
      <c r="H39" s="842"/>
      <c r="I39" s="843"/>
      <c r="J39" s="824"/>
      <c r="K39" s="268">
        <f>VLOOKUP(A39,EQUIPOS!A9:D166,4,FALSE)</f>
        <v>104045.92483794304</v>
      </c>
      <c r="L39" s="955">
        <v>50</v>
      </c>
      <c r="M39" s="956"/>
      <c r="N39" s="271">
        <f>K39/L39</f>
        <v>2080.9184967588608</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9208.0643481579591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400</v>
      </c>
      <c r="N71" s="394">
        <f>K71/M71</f>
        <v>156.4762375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423.19184653601997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9631.2561946939786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1926.2512389387957</v>
      </c>
      <c r="M83" s="862"/>
      <c r="N83" s="51"/>
    </row>
    <row r="84" spans="1:14">
      <c r="B84" s="89" t="s">
        <v>973</v>
      </c>
      <c r="C84" s="90"/>
      <c r="D84" s="90"/>
      <c r="E84" s="90"/>
      <c r="F84" s="90"/>
      <c r="G84" s="90"/>
      <c r="H84" s="90"/>
      <c r="I84" s="87"/>
      <c r="J84" s="88"/>
      <c r="K84" s="303">
        <v>0.05</v>
      </c>
      <c r="L84" s="861">
        <f>N78*K84</f>
        <v>481.56280973469893</v>
      </c>
      <c r="M84" s="862"/>
      <c r="N84" s="51"/>
    </row>
    <row r="85" spans="1:14" ht="15.75" thickBot="1">
      <c r="B85" s="91" t="s">
        <v>974</v>
      </c>
      <c r="C85" s="92"/>
      <c r="D85" s="92"/>
      <c r="E85" s="92"/>
      <c r="F85" s="92"/>
      <c r="G85" s="92"/>
      <c r="H85" s="92"/>
      <c r="I85" s="93"/>
      <c r="J85" s="94"/>
      <c r="K85" s="304">
        <v>0.05</v>
      </c>
      <c r="L85" s="863">
        <f>N78*K85</f>
        <v>481.56280973469893</v>
      </c>
      <c r="M85" s="864"/>
      <c r="N85" s="51"/>
    </row>
    <row r="86" spans="1:14" ht="15.75" thickBot="1">
      <c r="B86" s="827" t="s">
        <v>953</v>
      </c>
      <c r="C86" s="828"/>
      <c r="D86" s="828"/>
      <c r="E86" s="828"/>
      <c r="F86" s="828"/>
      <c r="G86" s="828"/>
      <c r="H86" s="828"/>
      <c r="I86" s="828"/>
      <c r="J86" s="828"/>
      <c r="K86" s="828"/>
      <c r="L86" s="828"/>
      <c r="M86" s="829"/>
      <c r="N86" s="52">
        <f>L83+L84+L85</f>
        <v>2889.3768584081936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12520.633053102172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135259.70228932594</v>
      </c>
      <c r="L36" s="269"/>
      <c r="M36" s="270">
        <v>40</v>
      </c>
      <c r="N36" s="271">
        <f>K36/M36</f>
        <v>3381.4925572331485</v>
      </c>
    </row>
    <row r="37" spans="1:14">
      <c r="A37" s="113" t="s">
        <v>365</v>
      </c>
      <c r="B37" s="840" t="str">
        <f>VLOOKUP(A37,EQUIPOS!A7:D154,3,FALSE)</f>
        <v xml:space="preserve">Vibrocompatador, potencia 153 HP, peso 10 Ton. </v>
      </c>
      <c r="C37" s="841"/>
      <c r="D37" s="841"/>
      <c r="E37" s="841"/>
      <c r="F37" s="841"/>
      <c r="G37" s="841"/>
      <c r="H37" s="842"/>
      <c r="I37" s="266"/>
      <c r="J37" s="267"/>
      <c r="K37" s="268">
        <f>VLOOKUP(A37,EQUIPOS!A7:D164,4,FALSE)</f>
        <v>104045.92483794304</v>
      </c>
      <c r="L37" s="269"/>
      <c r="M37" s="270">
        <v>40</v>
      </c>
      <c r="N37" s="271">
        <f>K37/M37</f>
        <v>2601.148120948576</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5982.6406781817241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320</v>
      </c>
      <c r="N71" s="394">
        <f>K71/M71</f>
        <v>195.59529687499997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528.98980817002484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6511.6304863517489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1302.3260972703499</v>
      </c>
      <c r="M83" s="862"/>
      <c r="N83" s="51"/>
    </row>
    <row r="84" spans="1:14">
      <c r="B84" s="89" t="s">
        <v>973</v>
      </c>
      <c r="C84" s="90"/>
      <c r="D84" s="90"/>
      <c r="E84" s="90"/>
      <c r="F84" s="90"/>
      <c r="G84" s="90"/>
      <c r="H84" s="90"/>
      <c r="I84" s="87"/>
      <c r="J84" s="88"/>
      <c r="K84" s="303">
        <v>0.05</v>
      </c>
      <c r="L84" s="861">
        <f>N78*K84</f>
        <v>325.58152431758748</v>
      </c>
      <c r="M84" s="862"/>
      <c r="N84" s="51"/>
    </row>
    <row r="85" spans="1:14" ht="15.75" thickBot="1">
      <c r="B85" s="91" t="s">
        <v>974</v>
      </c>
      <c r="C85" s="92"/>
      <c r="D85" s="92"/>
      <c r="E85" s="92"/>
      <c r="F85" s="92"/>
      <c r="G85" s="92"/>
      <c r="H85" s="92"/>
      <c r="I85" s="93"/>
      <c r="J85" s="94"/>
      <c r="K85" s="304">
        <v>0.05</v>
      </c>
      <c r="L85" s="863">
        <f>N78*K85</f>
        <v>325.58152431758748</v>
      </c>
      <c r="M85" s="864"/>
      <c r="N85" s="51"/>
    </row>
    <row r="86" spans="1:14" ht="15.75" thickBot="1">
      <c r="B86" s="827" t="s">
        <v>953</v>
      </c>
      <c r="C86" s="828"/>
      <c r="D86" s="828"/>
      <c r="E86" s="828"/>
      <c r="F86" s="828"/>
      <c r="G86" s="828"/>
      <c r="H86" s="828"/>
      <c r="I86" s="828"/>
      <c r="J86" s="828"/>
      <c r="K86" s="828"/>
      <c r="L86" s="828"/>
      <c r="M86" s="829"/>
      <c r="N86" s="52">
        <f>L83+L84+L85</f>
        <v>1953.489145905525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8465.1196322572741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135259.70228932594</v>
      </c>
      <c r="L36" s="269"/>
      <c r="M36" s="270">
        <v>40</v>
      </c>
      <c r="N36" s="271">
        <f>K36/M36</f>
        <v>3381.4925572331485</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3381.4925572331485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320</v>
      </c>
      <c r="N71" s="394">
        <f>K71/M71</f>
        <v>195.59529687499997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528.98980817002484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3910.4823654031734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782.09647308063472</v>
      </c>
      <c r="M83" s="862"/>
      <c r="N83" s="51"/>
    </row>
    <row r="84" spans="1:14">
      <c r="B84" s="89" t="s">
        <v>973</v>
      </c>
      <c r="C84" s="90"/>
      <c r="D84" s="90"/>
      <c r="E84" s="90"/>
      <c r="F84" s="90"/>
      <c r="G84" s="90"/>
      <c r="H84" s="90"/>
      <c r="I84" s="87"/>
      <c r="J84" s="88"/>
      <c r="K84" s="303">
        <v>0.05</v>
      </c>
      <c r="L84" s="861">
        <f>N78*K84</f>
        <v>195.52411827015868</v>
      </c>
      <c r="M84" s="862"/>
      <c r="N84" s="51"/>
    </row>
    <row r="85" spans="1:14" ht="15.75" thickBot="1">
      <c r="B85" s="91" t="s">
        <v>974</v>
      </c>
      <c r="C85" s="92"/>
      <c r="D85" s="92"/>
      <c r="E85" s="92"/>
      <c r="F85" s="92"/>
      <c r="G85" s="92"/>
      <c r="H85" s="92"/>
      <c r="I85" s="93"/>
      <c r="J85" s="94"/>
      <c r="K85" s="304">
        <v>0.05</v>
      </c>
      <c r="L85" s="863">
        <f>N78*K85</f>
        <v>195.52411827015868</v>
      </c>
      <c r="M85" s="864"/>
      <c r="N85" s="51"/>
    </row>
    <row r="86" spans="1:14" ht="15.75" thickBot="1">
      <c r="B86" s="827" t="s">
        <v>953</v>
      </c>
      <c r="C86" s="828"/>
      <c r="D86" s="828"/>
      <c r="E86" s="828"/>
      <c r="F86" s="828"/>
      <c r="G86" s="828"/>
      <c r="H86" s="828"/>
      <c r="I86" s="828"/>
      <c r="J86" s="828"/>
      <c r="K86" s="828"/>
      <c r="L86" s="828"/>
      <c r="M86" s="829"/>
      <c r="N86" s="52">
        <f>L83+L84+L85</f>
        <v>1173.144709620952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5083.6270750241256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2.31867233614408</v>
      </c>
    </row>
    <row r="43" spans="1:14" ht="15.75" thickBot="1">
      <c r="B43" s="827" t="s">
        <v>953</v>
      </c>
      <c r="C43" s="828"/>
      <c r="D43" s="828"/>
      <c r="E43" s="828"/>
      <c r="F43" s="828"/>
      <c r="G43" s="828"/>
      <c r="H43" s="828"/>
      <c r="I43" s="828"/>
      <c r="J43" s="828"/>
      <c r="K43" s="828"/>
      <c r="L43" s="828"/>
      <c r="M43" s="829"/>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6003.4145289439202</v>
      </c>
      <c r="N48" s="271">
        <f>K48*M48</f>
        <v>7804.4388876270968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7804.4388876270968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47"/>
      <c r="D59" s="47"/>
      <c r="E59" s="47"/>
      <c r="F59" s="47"/>
      <c r="G59" s="47"/>
      <c r="H59" s="287"/>
      <c r="I59" s="278"/>
      <c r="J59" s="278"/>
      <c r="K59" s="278"/>
      <c r="L59" s="831"/>
      <c r="M59" s="832"/>
      <c r="N59" s="290"/>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8038.6247935776491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1607.72495871553</v>
      </c>
      <c r="M83" s="862"/>
      <c r="N83" s="51"/>
    </row>
    <row r="84" spans="1:14">
      <c r="B84" s="89" t="s">
        <v>973</v>
      </c>
      <c r="C84" s="90"/>
      <c r="D84" s="90"/>
      <c r="E84" s="90"/>
      <c r="F84" s="90"/>
      <c r="G84" s="90"/>
      <c r="H84" s="90"/>
      <c r="I84" s="87"/>
      <c r="J84" s="88"/>
      <c r="K84" s="303">
        <v>0.05</v>
      </c>
      <c r="L84" s="861">
        <f>N78*K84</f>
        <v>401.93123967888249</v>
      </c>
      <c r="M84" s="862"/>
      <c r="N84" s="51"/>
    </row>
    <row r="85" spans="1:14" ht="15.75" thickBot="1">
      <c r="B85" s="91" t="s">
        <v>974</v>
      </c>
      <c r="C85" s="92"/>
      <c r="D85" s="92"/>
      <c r="E85" s="92"/>
      <c r="F85" s="92"/>
      <c r="G85" s="92"/>
      <c r="H85" s="92"/>
      <c r="I85" s="93"/>
      <c r="J85" s="94"/>
      <c r="K85" s="304">
        <v>0.05</v>
      </c>
      <c r="L85" s="863">
        <f>N78*K85</f>
        <v>401.93123967888249</v>
      </c>
      <c r="M85" s="864"/>
      <c r="N85" s="51"/>
    </row>
    <row r="86" spans="1:14" ht="15.75" thickBot="1">
      <c r="B86" s="827" t="s">
        <v>953</v>
      </c>
      <c r="C86" s="828"/>
      <c r="D86" s="828"/>
      <c r="E86" s="828"/>
      <c r="F86" s="828"/>
      <c r="G86" s="828"/>
      <c r="H86" s="828"/>
      <c r="I86" s="828"/>
      <c r="J86" s="828"/>
      <c r="K86" s="828"/>
      <c r="L86" s="828"/>
      <c r="M86" s="829"/>
      <c r="N86" s="52">
        <f>L83+L84+L85</f>
        <v>2411.5874380732948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10450.212231650945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0.01</v>
      </c>
      <c r="M42" s="852"/>
      <c r="N42" s="105">
        <f>N76*L42</f>
        <v>2.31867233614408</v>
      </c>
    </row>
    <row r="43" spans="1:14" ht="15.75" thickBot="1">
      <c r="B43" s="827" t="s">
        <v>953</v>
      </c>
      <c r="C43" s="828"/>
      <c r="D43" s="828"/>
      <c r="E43" s="828"/>
      <c r="F43" s="828"/>
      <c r="G43" s="828"/>
      <c r="H43" s="828"/>
      <c r="I43" s="828"/>
      <c r="J43" s="828"/>
      <c r="K43" s="828"/>
      <c r="L43" s="828"/>
      <c r="M43" s="829"/>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10391.179255480836</v>
      </c>
      <c r="N48" s="271">
        <f>K48*M48</f>
        <v>12469.415106577004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12469.415106577004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47"/>
      <c r="D59" s="47"/>
      <c r="E59" s="47"/>
      <c r="F59" s="47"/>
      <c r="G59" s="47"/>
      <c r="H59" s="287"/>
      <c r="I59" s="278"/>
      <c r="J59" s="278"/>
      <c r="K59" s="278"/>
      <c r="L59" s="831"/>
      <c r="M59" s="832"/>
      <c r="N59" s="290"/>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12703.601012527555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2540.7202025055112</v>
      </c>
      <c r="M83" s="862"/>
      <c r="N83" s="51"/>
    </row>
    <row r="84" spans="1:14">
      <c r="B84" s="89" t="s">
        <v>973</v>
      </c>
      <c r="C84" s="90"/>
      <c r="D84" s="90"/>
      <c r="E84" s="90"/>
      <c r="F84" s="90"/>
      <c r="G84" s="90"/>
      <c r="H84" s="90"/>
      <c r="I84" s="87"/>
      <c r="J84" s="88"/>
      <c r="K84" s="303">
        <v>0.05</v>
      </c>
      <c r="L84" s="861">
        <f>N78*K84</f>
        <v>635.18005062637781</v>
      </c>
      <c r="M84" s="862"/>
      <c r="N84" s="51"/>
    </row>
    <row r="85" spans="1:14" ht="15.75" thickBot="1">
      <c r="B85" s="91" t="s">
        <v>974</v>
      </c>
      <c r="C85" s="92"/>
      <c r="D85" s="92"/>
      <c r="E85" s="92"/>
      <c r="F85" s="92"/>
      <c r="G85" s="92"/>
      <c r="H85" s="92"/>
      <c r="I85" s="93"/>
      <c r="J85" s="94"/>
      <c r="K85" s="304">
        <v>0.05</v>
      </c>
      <c r="L85" s="863">
        <f>N78*K85</f>
        <v>635.18005062637781</v>
      </c>
      <c r="M85" s="864"/>
      <c r="N85" s="51"/>
    </row>
    <row r="86" spans="1:14" ht="15.75" thickBot="1">
      <c r="B86" s="827" t="s">
        <v>953</v>
      </c>
      <c r="C86" s="828"/>
      <c r="D86" s="828"/>
      <c r="E86" s="828"/>
      <c r="F86" s="828"/>
      <c r="G86" s="828"/>
      <c r="H86" s="828"/>
      <c r="I86" s="828"/>
      <c r="J86" s="828"/>
      <c r="K86" s="828"/>
      <c r="L86" s="828"/>
      <c r="M86" s="829"/>
      <c r="N86" s="52">
        <f>L83+L84+L85</f>
        <v>3811.0803037582673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16514.681316285823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VLOOKUP(A36,EQUIPOS!A6:D186,3,FALSE)</f>
        <v xml:space="preserve">Buldozer, Potencia al volante de 140 HP, motor de 2200 RPM, longitud de hoja 4,80m. </v>
      </c>
      <c r="C36" s="841"/>
      <c r="D36" s="841"/>
      <c r="E36" s="841"/>
      <c r="F36" s="841"/>
      <c r="G36" s="841"/>
      <c r="H36" s="842"/>
      <c r="I36" s="266"/>
      <c r="J36" s="267"/>
      <c r="K36" s="268">
        <f>VLOOKUP(A36,EQUIPOS!A6:D186,4,FALSE)</f>
        <v>135259.70228932594</v>
      </c>
      <c r="L36" s="269"/>
      <c r="M36" s="270">
        <v>45</v>
      </c>
      <c r="N36" s="271">
        <f>K36/M36</f>
        <v>3005.7711619850211</v>
      </c>
    </row>
    <row r="37" spans="1:14">
      <c r="A37" s="113" t="s">
        <v>152</v>
      </c>
      <c r="B37" s="840" t="str">
        <f>VLOOKUP(A37,EQUIPOS!A7:D187,3,FALSE)</f>
        <v xml:space="preserve">Carrotanque de agua(1000 Galones) </v>
      </c>
      <c r="C37" s="841"/>
      <c r="D37" s="841"/>
      <c r="E37" s="841"/>
      <c r="F37" s="841"/>
      <c r="G37" s="841"/>
      <c r="H37" s="842"/>
      <c r="I37" s="266"/>
      <c r="J37" s="267"/>
      <c r="K37" s="268">
        <f>VLOOKUP(A37,EQUIPOS!A7:D187,4,FALSE)</f>
        <v>65028.703023714399</v>
      </c>
      <c r="L37" s="269"/>
      <c r="M37" s="270">
        <v>45</v>
      </c>
      <c r="N37" s="271">
        <f>K37/M37</f>
        <v>1445.0822894158755</v>
      </c>
    </row>
    <row r="38" spans="1:14">
      <c r="A38" t="s">
        <v>269</v>
      </c>
      <c r="B38" s="840" t="str">
        <f>VLOOKUP(A38,EQUIPOS!A8:D188,3,FALSE)</f>
        <v>Motoniveladora  potencia 215 HP, ancho de cuchilla 4,27 m, peso 18 ton.</v>
      </c>
      <c r="C38" s="841"/>
      <c r="D38" s="841"/>
      <c r="E38" s="841"/>
      <c r="F38" s="841"/>
      <c r="G38" s="841"/>
      <c r="H38" s="842"/>
      <c r="I38" s="266"/>
      <c r="J38" s="267"/>
      <c r="K38" s="268">
        <f>VLOOKUP(A38,EQUIPOS!A8:D188,4,FALSE)</f>
        <v>156068.88725691455</v>
      </c>
      <c r="L38" s="269"/>
      <c r="M38" s="270">
        <v>45</v>
      </c>
      <c r="N38" s="271">
        <f>K38/M38</f>
        <v>3468.197494598101</v>
      </c>
    </row>
    <row r="39" spans="1:14">
      <c r="A39" t="s">
        <v>365</v>
      </c>
      <c r="B39" s="840" t="str">
        <f>VLOOKUP(A39,EQUIPOS!A9:D189,3,FALSE)</f>
        <v xml:space="preserve">Vibrocompatador, potencia 153 HP, peso 10 Ton. </v>
      </c>
      <c r="C39" s="841"/>
      <c r="D39" s="841"/>
      <c r="E39" s="841"/>
      <c r="F39" s="841"/>
      <c r="G39" s="841"/>
      <c r="H39" s="842"/>
      <c r="I39" s="843"/>
      <c r="J39" s="824"/>
      <c r="K39" s="268">
        <f>VLOOKUP(A39,EQUIPOS!A9:D189,4,FALSE)</f>
        <v>104045.92483794304</v>
      </c>
      <c r="L39" s="844">
        <v>45</v>
      </c>
      <c r="M39" s="845"/>
      <c r="N39" s="271">
        <f>K39/L39</f>
        <v>2312.131663065401</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3">
        <f>SUM(N36:N42)</f>
        <v>10244.064122042977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27483.581165702788</v>
      </c>
      <c r="N48" s="271">
        <f>K48*M48</f>
        <v>34354.476457128483</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34354.476457128483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31">
        <f>VLOOKUP(A59,TRANSPORTE!A5:D123,4,FALSE)</f>
        <v>821.75094105324695</v>
      </c>
      <c r="M59" s="832"/>
      <c r="N59" s="290">
        <f>K59*L59</f>
        <v>1027.1886763165587</v>
      </c>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46269.804904416931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9253.9609808833866</v>
      </c>
      <c r="M83" s="862"/>
      <c r="N83" s="51"/>
    </row>
    <row r="84" spans="1:14">
      <c r="B84" s="89" t="s">
        <v>973</v>
      </c>
      <c r="C84" s="90"/>
      <c r="D84" s="90"/>
      <c r="E84" s="90"/>
      <c r="F84" s="90"/>
      <c r="G84" s="90"/>
      <c r="H84" s="90"/>
      <c r="I84" s="87"/>
      <c r="J84" s="88"/>
      <c r="K84" s="303">
        <v>0.05</v>
      </c>
      <c r="L84" s="861">
        <f>N78*K84</f>
        <v>2313.4902452208466</v>
      </c>
      <c r="M84" s="862"/>
      <c r="N84" s="51"/>
    </row>
    <row r="85" spans="1:14" ht="15.75" thickBot="1">
      <c r="B85" s="91" t="s">
        <v>974</v>
      </c>
      <c r="C85" s="92"/>
      <c r="D85" s="92"/>
      <c r="E85" s="92"/>
      <c r="F85" s="92"/>
      <c r="G85" s="92"/>
      <c r="H85" s="92"/>
      <c r="I85" s="93"/>
      <c r="J85" s="94"/>
      <c r="K85" s="304">
        <v>0.05</v>
      </c>
      <c r="L85" s="863">
        <f>N78*K85</f>
        <v>2313.4902452208466</v>
      </c>
      <c r="M85" s="864"/>
      <c r="N85" s="51"/>
    </row>
    <row r="86" spans="1:14" ht="15.75" thickBot="1">
      <c r="B86" s="827" t="s">
        <v>953</v>
      </c>
      <c r="C86" s="828"/>
      <c r="D86" s="828"/>
      <c r="E86" s="828"/>
      <c r="F86" s="828"/>
      <c r="G86" s="828"/>
      <c r="H86" s="828"/>
      <c r="I86" s="828"/>
      <c r="J86" s="828"/>
      <c r="K86" s="828"/>
      <c r="L86" s="828"/>
      <c r="M86" s="829"/>
      <c r="N86" s="52">
        <f>L83+L84+L85</f>
        <v>13880.941471325079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ROUND((N78+N86),0)</f>
        <v>60151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VLOOKUP(A36,EQUIPOS!A6:D186,3,FALSE)</f>
        <v xml:space="preserve">Buldozer, Potencia al volante de 140 HP, motor de 2200 RPM, longitud de hoja 4,80m. </v>
      </c>
      <c r="C36" s="841"/>
      <c r="D36" s="841"/>
      <c r="E36" s="841"/>
      <c r="F36" s="841"/>
      <c r="G36" s="841"/>
      <c r="H36" s="842"/>
      <c r="I36" s="266"/>
      <c r="J36" s="267"/>
      <c r="K36" s="268">
        <f>VLOOKUP(A36,EQUIPOS!A6:D186,4,FALSE)</f>
        <v>135259.70228932594</v>
      </c>
      <c r="L36" s="269"/>
      <c r="M36" s="270">
        <v>45</v>
      </c>
      <c r="N36" s="271">
        <f>K36/M36</f>
        <v>3005.7711619850211</v>
      </c>
    </row>
    <row r="37" spans="1:14">
      <c r="A37" s="113" t="s">
        <v>152</v>
      </c>
      <c r="B37" s="840" t="str">
        <f>VLOOKUP(A37,EQUIPOS!A7:D187,3,FALSE)</f>
        <v xml:space="preserve">Carrotanque de agua(1000 Galones) </v>
      </c>
      <c r="C37" s="841"/>
      <c r="D37" s="841"/>
      <c r="E37" s="841"/>
      <c r="F37" s="841"/>
      <c r="G37" s="841"/>
      <c r="H37" s="842"/>
      <c r="I37" s="266"/>
      <c r="J37" s="267"/>
      <c r="K37" s="268">
        <f>VLOOKUP(A37,EQUIPOS!A7:D187,4,FALSE)</f>
        <v>65028.703023714399</v>
      </c>
      <c r="L37" s="269"/>
      <c r="M37" s="270">
        <v>45</v>
      </c>
      <c r="N37" s="271">
        <f>K37/M37</f>
        <v>1445.0822894158755</v>
      </c>
    </row>
    <row r="38" spans="1:14">
      <c r="A38" t="s">
        <v>269</v>
      </c>
      <c r="B38" s="840" t="str">
        <f>VLOOKUP(A38,EQUIPOS!A8:D188,3,FALSE)</f>
        <v>Motoniveladora  potencia 215 HP, ancho de cuchilla 4,27 m, peso 18 ton.</v>
      </c>
      <c r="C38" s="841"/>
      <c r="D38" s="841"/>
      <c r="E38" s="841"/>
      <c r="F38" s="841"/>
      <c r="G38" s="841"/>
      <c r="H38" s="842"/>
      <c r="I38" s="266"/>
      <c r="J38" s="267"/>
      <c r="K38" s="268">
        <f>VLOOKUP(A38,EQUIPOS!A8:D188,4,FALSE)</f>
        <v>156068.88725691455</v>
      </c>
      <c r="L38" s="269"/>
      <c r="M38" s="270">
        <v>45</v>
      </c>
      <c r="N38" s="271">
        <f>K38/M38</f>
        <v>3468.197494598101</v>
      </c>
    </row>
    <row r="39" spans="1:14">
      <c r="A39" t="s">
        <v>365</v>
      </c>
      <c r="B39" s="840" t="str">
        <f>VLOOKUP(A39,EQUIPOS!A9:D189,3,FALSE)</f>
        <v xml:space="preserve">Vibrocompatador, potencia 153 HP, peso 10 Ton. </v>
      </c>
      <c r="C39" s="841"/>
      <c r="D39" s="841"/>
      <c r="E39" s="841"/>
      <c r="F39" s="841"/>
      <c r="G39" s="841"/>
      <c r="H39" s="842"/>
      <c r="I39" s="843"/>
      <c r="J39" s="824"/>
      <c r="K39" s="268">
        <f>VLOOKUP(A39,EQUIPOS!A9:D189,4,FALSE)</f>
        <v>104045.92483794304</v>
      </c>
      <c r="L39" s="844">
        <v>45</v>
      </c>
      <c r="M39" s="845"/>
      <c r="N39" s="271">
        <f>K39/L39</f>
        <v>2312.131663065401</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3">
        <f>SUM(N36:N42)</f>
        <v>10244.064122042977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43973.729865124456</v>
      </c>
      <c r="N48" s="271">
        <f>K48*M48</f>
        <v>54967.162331405569</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54967.162331405569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1">
        <f>VLOOKUP(A59,TRANSPORTE!A5:D123,4,FALSE)</f>
        <v>821.75094105324695</v>
      </c>
      <c r="M59" s="832"/>
      <c r="N59" s="290">
        <f>K59*L59</f>
        <v>1027.1886763165587</v>
      </c>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66882.490778694002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13376.498155738802</v>
      </c>
      <c r="M83" s="862"/>
      <c r="N83" s="51"/>
    </row>
    <row r="84" spans="1:14">
      <c r="B84" s="89" t="s">
        <v>973</v>
      </c>
      <c r="C84" s="90"/>
      <c r="D84" s="90"/>
      <c r="E84" s="90"/>
      <c r="F84" s="90"/>
      <c r="G84" s="90"/>
      <c r="H84" s="90"/>
      <c r="I84" s="87"/>
      <c r="J84" s="88"/>
      <c r="K84" s="303">
        <v>0.05</v>
      </c>
      <c r="L84" s="861">
        <f>N78*K84</f>
        <v>3344.1245389347005</v>
      </c>
      <c r="M84" s="862"/>
      <c r="N84" s="51"/>
    </row>
    <row r="85" spans="1:14" ht="15.75" thickBot="1">
      <c r="B85" s="91" t="s">
        <v>974</v>
      </c>
      <c r="C85" s="92"/>
      <c r="D85" s="92"/>
      <c r="E85" s="92"/>
      <c r="F85" s="92"/>
      <c r="G85" s="92"/>
      <c r="H85" s="92"/>
      <c r="I85" s="93"/>
      <c r="J85" s="94"/>
      <c r="K85" s="304">
        <v>0.05</v>
      </c>
      <c r="L85" s="863">
        <f>N78*K85</f>
        <v>3344.1245389347005</v>
      </c>
      <c r="M85" s="864"/>
      <c r="N85" s="51"/>
    </row>
    <row r="86" spans="1:14" ht="15.75" thickBot="1">
      <c r="B86" s="827" t="s">
        <v>953</v>
      </c>
      <c r="C86" s="828"/>
      <c r="D86" s="828"/>
      <c r="E86" s="828"/>
      <c r="F86" s="828"/>
      <c r="G86" s="828"/>
      <c r="H86" s="828"/>
      <c r="I86" s="828"/>
      <c r="J86" s="828"/>
      <c r="K86" s="828"/>
      <c r="L86" s="828"/>
      <c r="M86" s="829"/>
      <c r="N86" s="52">
        <f>L83+L84+L85</f>
        <v>20064.747233608206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86947.238012302201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VLOOKUP(A36,EQUIPOS!A6:D186,3,FALSE)</f>
        <v xml:space="preserve">Buldozer, Potencia al volante de 140 HP, motor de 2200 RPM, longitud de hoja 4,80m. </v>
      </c>
      <c r="C36" s="841"/>
      <c r="D36" s="841"/>
      <c r="E36" s="841"/>
      <c r="F36" s="841"/>
      <c r="G36" s="841"/>
      <c r="H36" s="842"/>
      <c r="I36" s="266"/>
      <c r="J36" s="267"/>
      <c r="K36" s="268">
        <f>VLOOKUP(A36,EQUIPOS!A6:D186,4,FALSE)</f>
        <v>135259.70228932594</v>
      </c>
      <c r="L36" s="269"/>
      <c r="M36" s="270">
        <v>45</v>
      </c>
      <c r="N36" s="271">
        <f>K36/M36</f>
        <v>3005.7711619850211</v>
      </c>
    </row>
    <row r="37" spans="1:14">
      <c r="A37" s="113" t="s">
        <v>152</v>
      </c>
      <c r="B37" s="840" t="str">
        <f>VLOOKUP(A37,EQUIPOS!A7:D187,3,FALSE)</f>
        <v xml:space="preserve">Carrotanque de agua(1000 Galones) </v>
      </c>
      <c r="C37" s="841"/>
      <c r="D37" s="841"/>
      <c r="E37" s="841"/>
      <c r="F37" s="841"/>
      <c r="G37" s="841"/>
      <c r="H37" s="842"/>
      <c r="I37" s="266"/>
      <c r="J37" s="267"/>
      <c r="K37" s="268">
        <f>VLOOKUP(A37,EQUIPOS!A7:D187,4,FALSE)</f>
        <v>65028.703023714399</v>
      </c>
      <c r="L37" s="269"/>
      <c r="M37" s="270">
        <v>45</v>
      </c>
      <c r="N37" s="271">
        <f>K37/M37</f>
        <v>1445.0822894158755</v>
      </c>
    </row>
    <row r="38" spans="1:14">
      <c r="A38" t="s">
        <v>269</v>
      </c>
      <c r="B38" s="840" t="str">
        <f>VLOOKUP(A38,EQUIPOS!A8:D188,3,FALSE)</f>
        <v>Motoniveladora  potencia 215 HP, ancho de cuchilla 4,27 m, peso 18 ton.</v>
      </c>
      <c r="C38" s="841"/>
      <c r="D38" s="841"/>
      <c r="E38" s="841"/>
      <c r="F38" s="841"/>
      <c r="G38" s="841"/>
      <c r="H38" s="842"/>
      <c r="I38" s="266"/>
      <c r="J38" s="267"/>
      <c r="K38" s="268">
        <f>VLOOKUP(A38,EQUIPOS!A8:D188,4,FALSE)</f>
        <v>156068.88725691455</v>
      </c>
      <c r="L38" s="269"/>
      <c r="M38" s="270">
        <v>45</v>
      </c>
      <c r="N38" s="271">
        <f>K38/M38</f>
        <v>3468.197494598101</v>
      </c>
    </row>
    <row r="39" spans="1:14">
      <c r="A39" t="s">
        <v>365</v>
      </c>
      <c r="B39" s="840" t="str">
        <f>VLOOKUP(A39,EQUIPOS!A9:D189,3,FALSE)</f>
        <v xml:space="preserve">Vibrocompatador, potencia 153 HP, peso 10 Ton. </v>
      </c>
      <c r="C39" s="841"/>
      <c r="D39" s="841"/>
      <c r="E39" s="841"/>
      <c r="F39" s="841"/>
      <c r="G39" s="841"/>
      <c r="H39" s="842"/>
      <c r="I39" s="843"/>
      <c r="J39" s="824"/>
      <c r="K39" s="268">
        <f>VLOOKUP(A39,EQUIPOS!A9:D189,4,FALSE)</f>
        <v>104045.92483794304</v>
      </c>
      <c r="L39" s="844">
        <v>45</v>
      </c>
      <c r="M39" s="845"/>
      <c r="N39" s="271">
        <f>K39/L39</f>
        <v>2312.131663065401</v>
      </c>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3">
        <f>SUM(N36:N42)</f>
        <v>10244.064122042977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43973.729865124456</v>
      </c>
      <c r="N48" s="271">
        <f>K48*M48</f>
        <v>54967.162331405569</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54967.162331405569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1">
        <f>VLOOKUP(A59,TRANSPORTE!A5:D123,4,FALSE)</f>
        <v>821.75094105324695</v>
      </c>
      <c r="M59" s="832"/>
      <c r="N59" s="290">
        <f>K59*L59</f>
        <v>1027.1886763165587</v>
      </c>
    </row>
    <row r="60" spans="1:14" ht="24.75" customHeight="1">
      <c r="B60" s="46"/>
      <c r="C60" s="316"/>
      <c r="D60" s="316"/>
      <c r="E60" s="316"/>
      <c r="F60" s="316"/>
      <c r="G60" s="316"/>
      <c r="H60" s="310"/>
      <c r="I60" s="398"/>
      <c r="J60" s="285"/>
      <c r="K60" s="278"/>
      <c r="L60" s="831"/>
      <c r="M60" s="832"/>
      <c r="N60" s="286"/>
    </row>
    <row r="61" spans="1:14">
      <c r="B61" s="46"/>
      <c r="C61" s="47"/>
      <c r="D61" s="47"/>
      <c r="E61" s="47"/>
      <c r="F61" s="47"/>
      <c r="G61" s="316"/>
      <c r="H61" s="310"/>
      <c r="I61" s="398"/>
      <c r="J61" s="285"/>
      <c r="K61" s="278"/>
      <c r="L61" s="831"/>
      <c r="M61" s="832"/>
      <c r="N61" s="290"/>
    </row>
    <row r="62" spans="1:14">
      <c r="B62" s="46"/>
      <c r="C62" s="47"/>
      <c r="D62" s="47"/>
      <c r="E62" s="47"/>
      <c r="F62" s="47"/>
      <c r="G62" s="47"/>
      <c r="H62" s="287"/>
      <c r="I62" s="278"/>
      <c r="J62" s="278"/>
      <c r="K62" s="278"/>
      <c r="L62" s="831"/>
      <c r="M62" s="832"/>
      <c r="N62" s="290"/>
    </row>
    <row r="63" spans="1:14">
      <c r="B63" s="46"/>
      <c r="C63" s="47"/>
      <c r="D63" s="47"/>
      <c r="E63" s="47"/>
      <c r="F63" s="47"/>
      <c r="G63" s="47"/>
      <c r="H63" s="287"/>
      <c r="I63" s="278"/>
      <c r="J63" s="278"/>
      <c r="K63" s="278"/>
      <c r="L63" s="831"/>
      <c r="M63" s="832"/>
      <c r="N63" s="290"/>
    </row>
    <row r="64" spans="1:14" ht="15.75" thickBot="1">
      <c r="B64" s="464"/>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66882.490778694002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13376.498155738802</v>
      </c>
      <c r="M83" s="862"/>
      <c r="N83" s="51"/>
    </row>
    <row r="84" spans="1:14">
      <c r="B84" s="89" t="s">
        <v>973</v>
      </c>
      <c r="C84" s="90"/>
      <c r="D84" s="90"/>
      <c r="E84" s="90"/>
      <c r="F84" s="90"/>
      <c r="G84" s="90"/>
      <c r="H84" s="90"/>
      <c r="I84" s="87"/>
      <c r="J84" s="88"/>
      <c r="K84" s="303">
        <v>0.05</v>
      </c>
      <c r="L84" s="861">
        <f>N78*K84</f>
        <v>3344.1245389347005</v>
      </c>
      <c r="M84" s="862"/>
      <c r="N84" s="51"/>
    </row>
    <row r="85" spans="1:14" ht="15.75" thickBot="1">
      <c r="B85" s="91" t="s">
        <v>974</v>
      </c>
      <c r="C85" s="92"/>
      <c r="D85" s="92"/>
      <c r="E85" s="92"/>
      <c r="F85" s="92"/>
      <c r="G85" s="92"/>
      <c r="H85" s="92"/>
      <c r="I85" s="93"/>
      <c r="J85" s="94"/>
      <c r="K85" s="304">
        <v>0.05</v>
      </c>
      <c r="L85" s="863">
        <f>N78*K85</f>
        <v>3344.1245389347005</v>
      </c>
      <c r="M85" s="864"/>
      <c r="N85" s="51"/>
    </row>
    <row r="86" spans="1:14" ht="15.75" thickBot="1">
      <c r="B86" s="827" t="s">
        <v>953</v>
      </c>
      <c r="C86" s="828"/>
      <c r="D86" s="828"/>
      <c r="E86" s="828"/>
      <c r="F86" s="828"/>
      <c r="G86" s="828"/>
      <c r="H86" s="828"/>
      <c r="I86" s="828"/>
      <c r="J86" s="828"/>
      <c r="K86" s="828"/>
      <c r="L86" s="828"/>
      <c r="M86" s="829"/>
      <c r="N86" s="52">
        <f>L83+L84+L85</f>
        <v>20064.747233608206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86947.238012302201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135259.70228932594</v>
      </c>
      <c r="L36" s="269"/>
      <c r="M36" s="270">
        <v>400</v>
      </c>
      <c r="N36" s="271">
        <f>K36/M36</f>
        <v>338.14925572331487</v>
      </c>
    </row>
    <row r="37" spans="1:14">
      <c r="A37" s="113" t="s">
        <v>152</v>
      </c>
      <c r="B37" s="840" t="str">
        <f>VLOOKUP(A37,EQUIPOS!A7:D154,3,FALSE)</f>
        <v xml:space="preserve">Carrotanque de agua(1000 Galones) </v>
      </c>
      <c r="C37" s="841"/>
      <c r="D37" s="841"/>
      <c r="E37" s="841"/>
      <c r="F37" s="841"/>
      <c r="G37" s="841"/>
      <c r="H37" s="842"/>
      <c r="I37" s="266"/>
      <c r="J37" s="267"/>
      <c r="K37" s="268">
        <f>VLOOKUP(A37,EQUIPOS!A7:D164,4,FALSE)</f>
        <v>65028.703023714399</v>
      </c>
      <c r="L37" s="269"/>
      <c r="M37" s="270">
        <v>200</v>
      </c>
      <c r="N37" s="271">
        <f>K37/M37</f>
        <v>325.143515118572</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269"/>
      <c r="M38" s="270">
        <v>200</v>
      </c>
      <c r="N38" s="271">
        <f>K38/M38</f>
        <v>780.34443628457268</v>
      </c>
    </row>
    <row r="39" spans="1:14">
      <c r="A39" t="s">
        <v>365</v>
      </c>
      <c r="B39" s="840" t="str">
        <f>VLOOKUP(A39,EQUIPOS!A9:D155,3,FALSE)</f>
        <v xml:space="preserve">Vibrocompatador, potencia 153 HP, peso 10 Ton. </v>
      </c>
      <c r="C39" s="841"/>
      <c r="D39" s="841"/>
      <c r="E39" s="841"/>
      <c r="F39" s="841"/>
      <c r="G39" s="841"/>
      <c r="H39" s="842"/>
      <c r="I39" s="843"/>
      <c r="J39" s="824"/>
      <c r="K39" s="268">
        <f>VLOOKUP(A39,EQUIPOS!A9:D166,4,FALSE)</f>
        <v>104045.92483794304</v>
      </c>
      <c r="L39" s="844">
        <v>200</v>
      </c>
      <c r="M39" s="845"/>
      <c r="N39" s="271">
        <f>K39/L39</f>
        <v>520.2296241897152</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2.8983404201801002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1966.7651717363549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1600</v>
      </c>
      <c r="N71" s="394">
        <f>K71/M71</f>
        <v>78.238118749999998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144.917021009005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2111.6821927453598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422.336438549072</v>
      </c>
      <c r="M83" s="862"/>
      <c r="N83" s="51"/>
    </row>
    <row r="84" spans="1:14">
      <c r="B84" s="89" t="s">
        <v>973</v>
      </c>
      <c r="C84" s="90"/>
      <c r="D84" s="90"/>
      <c r="E84" s="90"/>
      <c r="F84" s="90"/>
      <c r="G84" s="90"/>
      <c r="H84" s="90"/>
      <c r="I84" s="87"/>
      <c r="J84" s="88"/>
      <c r="K84" s="303">
        <v>0.05</v>
      </c>
      <c r="L84" s="861">
        <f>N78*K84</f>
        <v>105.584109637268</v>
      </c>
      <c r="M84" s="862"/>
      <c r="N84" s="51"/>
    </row>
    <row r="85" spans="1:14" ht="15.75" thickBot="1">
      <c r="B85" s="91" t="s">
        <v>974</v>
      </c>
      <c r="C85" s="92"/>
      <c r="D85" s="92"/>
      <c r="E85" s="92"/>
      <c r="F85" s="92"/>
      <c r="G85" s="92"/>
      <c r="H85" s="92"/>
      <c r="I85" s="93"/>
      <c r="J85" s="94"/>
      <c r="K85" s="304">
        <v>0.05</v>
      </c>
      <c r="L85" s="863">
        <f>N78*K85</f>
        <v>105.584109637268</v>
      </c>
      <c r="M85" s="864"/>
      <c r="N85" s="51"/>
    </row>
    <row r="86" spans="1:14" ht="15.75" thickBot="1">
      <c r="B86" s="827" t="s">
        <v>953</v>
      </c>
      <c r="C86" s="828"/>
      <c r="D86" s="828"/>
      <c r="E86" s="828"/>
      <c r="F86" s="828"/>
      <c r="G86" s="828"/>
      <c r="H86" s="828"/>
      <c r="I86" s="828"/>
      <c r="J86" s="828"/>
      <c r="K86" s="828"/>
      <c r="L86" s="828"/>
      <c r="M86" s="829"/>
      <c r="N86" s="52">
        <f>L83+L84+L85</f>
        <v>633.50465782360811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2745.1868505689681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7806.1395716296292</v>
      </c>
      <c r="N48" s="271">
        <f>K48*M48</f>
        <v>9367.367485955554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9367.367485955554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9601.5533919061054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1920.3106783812211</v>
      </c>
      <c r="M83" s="862"/>
      <c r="N83" s="51"/>
    </row>
    <row r="84" spans="1:14">
      <c r="B84" s="89" t="s">
        <v>973</v>
      </c>
      <c r="C84" s="90"/>
      <c r="D84" s="90"/>
      <c r="E84" s="90"/>
      <c r="F84" s="90"/>
      <c r="G84" s="90"/>
      <c r="H84" s="90"/>
      <c r="I84" s="87"/>
      <c r="J84" s="88"/>
      <c r="K84" s="303">
        <v>0.05</v>
      </c>
      <c r="L84" s="861">
        <f>N78*K84</f>
        <v>480.07766959530528</v>
      </c>
      <c r="M84" s="862"/>
      <c r="N84" s="51"/>
    </row>
    <row r="85" spans="1:14" ht="15.75" thickBot="1">
      <c r="B85" s="91" t="s">
        <v>974</v>
      </c>
      <c r="C85" s="92"/>
      <c r="D85" s="92"/>
      <c r="E85" s="92"/>
      <c r="F85" s="92"/>
      <c r="G85" s="92"/>
      <c r="H85" s="92"/>
      <c r="I85" s="93"/>
      <c r="J85" s="94"/>
      <c r="K85" s="304">
        <v>0.05</v>
      </c>
      <c r="L85" s="863">
        <f>N78*K85</f>
        <v>480.07766959530528</v>
      </c>
      <c r="M85" s="864"/>
      <c r="N85" s="51"/>
    </row>
    <row r="86" spans="1:14" ht="15.75" thickBot="1">
      <c r="B86" s="827" t="s">
        <v>953</v>
      </c>
      <c r="C86" s="828"/>
      <c r="D86" s="828"/>
      <c r="E86" s="828"/>
      <c r="F86" s="828"/>
      <c r="G86" s="828"/>
      <c r="H86" s="828"/>
      <c r="I86" s="828"/>
      <c r="J86" s="828"/>
      <c r="K86" s="828"/>
      <c r="L86" s="828"/>
      <c r="M86" s="829"/>
      <c r="N86" s="52">
        <f>L83+L84+L85</f>
        <v>2880.4660175718318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12482.019409477936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1163.9091811901105</v>
      </c>
      <c r="M83" s="862"/>
      <c r="N83" s="51"/>
    </row>
    <row r="84" spans="1:14">
      <c r="B84" s="89" t="s">
        <v>973</v>
      </c>
      <c r="C84" s="90"/>
      <c r="D84" s="90"/>
      <c r="E84" s="90"/>
      <c r="F84" s="90"/>
      <c r="G84" s="90"/>
      <c r="H84" s="90"/>
      <c r="I84" s="87"/>
      <c r="J84" s="88"/>
      <c r="K84" s="303">
        <v>0.05</v>
      </c>
      <c r="L84" s="861">
        <f>N78*K84</f>
        <v>290.97729529752763</v>
      </c>
      <c r="M84" s="862"/>
      <c r="N84" s="51"/>
    </row>
    <row r="85" spans="1:14" ht="15.75" thickBot="1">
      <c r="B85" s="91" t="s">
        <v>974</v>
      </c>
      <c r="C85" s="92"/>
      <c r="D85" s="92"/>
      <c r="E85" s="92"/>
      <c r="F85" s="92"/>
      <c r="G85" s="92"/>
      <c r="H85" s="92"/>
      <c r="I85" s="93"/>
      <c r="J85" s="94"/>
      <c r="K85" s="304">
        <v>0.05</v>
      </c>
      <c r="L85" s="863">
        <f>N78*K85</f>
        <v>290.97729529752763</v>
      </c>
      <c r="M85" s="864"/>
      <c r="N85" s="51"/>
    </row>
    <row r="86" spans="1:14" ht="15.75" thickBot="1">
      <c r="B86" s="827" t="s">
        <v>953</v>
      </c>
      <c r="C86" s="828"/>
      <c r="D86" s="828"/>
      <c r="E86" s="828"/>
      <c r="F86" s="828"/>
      <c r="G86" s="828"/>
      <c r="H86" s="828"/>
      <c r="I86" s="828"/>
      <c r="J86" s="828"/>
      <c r="K86" s="828"/>
      <c r="L86" s="828"/>
      <c r="M86" s="829"/>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8348.939206841007</v>
      </c>
      <c r="N48" s="271">
        <f>K48*M48</f>
        <v>10018.727048209208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10018.727048209208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10252.912954159759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2050.5825908319521</v>
      </c>
      <c r="M83" s="862"/>
      <c r="N83" s="51"/>
    </row>
    <row r="84" spans="1:14">
      <c r="B84" s="89" t="s">
        <v>973</v>
      </c>
      <c r="C84" s="90"/>
      <c r="D84" s="90"/>
      <c r="E84" s="90"/>
      <c r="F84" s="90"/>
      <c r="G84" s="90"/>
      <c r="H84" s="90"/>
      <c r="I84" s="87"/>
      <c r="J84" s="88"/>
      <c r="K84" s="303">
        <v>0.05</v>
      </c>
      <c r="L84" s="861">
        <f>N78*K84</f>
        <v>512.64564770798802</v>
      </c>
      <c r="M84" s="862"/>
      <c r="N84" s="51"/>
    </row>
    <row r="85" spans="1:14" ht="15.75" thickBot="1">
      <c r="B85" s="91" t="s">
        <v>974</v>
      </c>
      <c r="C85" s="92"/>
      <c r="D85" s="92"/>
      <c r="E85" s="92"/>
      <c r="F85" s="92"/>
      <c r="G85" s="92"/>
      <c r="H85" s="92"/>
      <c r="I85" s="93"/>
      <c r="J85" s="94"/>
      <c r="K85" s="304">
        <v>0.05</v>
      </c>
      <c r="L85" s="863">
        <f>N78*K85</f>
        <v>512.64564770798802</v>
      </c>
      <c r="M85" s="864"/>
      <c r="N85" s="51"/>
    </row>
    <row r="86" spans="1:14" ht="15.75" thickBot="1">
      <c r="B86" s="827" t="s">
        <v>953</v>
      </c>
      <c r="C86" s="828"/>
      <c r="D86" s="828"/>
      <c r="E86" s="828"/>
      <c r="F86" s="828"/>
      <c r="G86" s="828"/>
      <c r="H86" s="828"/>
      <c r="I86" s="828"/>
      <c r="J86" s="828"/>
      <c r="K86" s="828"/>
      <c r="L86" s="828"/>
      <c r="M86" s="829"/>
      <c r="N86" s="52">
        <f>L83+L84+L85</f>
        <v>3075.8738862479286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13328.786840407687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15679.932726656752</v>
      </c>
      <c r="N48" s="271">
        <f>K48*M48</f>
        <v>20383.91254465378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20383.91254465378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20618.098450604331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4123.6196901208668</v>
      </c>
      <c r="M83" s="862"/>
      <c r="N83" s="51"/>
    </row>
    <row r="84" spans="1:14">
      <c r="B84" s="89" t="s">
        <v>973</v>
      </c>
      <c r="C84" s="90"/>
      <c r="D84" s="90"/>
      <c r="E84" s="90"/>
      <c r="F84" s="90"/>
      <c r="G84" s="90"/>
      <c r="H84" s="90"/>
      <c r="I84" s="87"/>
      <c r="J84" s="88"/>
      <c r="K84" s="303">
        <v>0.05</v>
      </c>
      <c r="L84" s="861">
        <f>N78*K84</f>
        <v>1030.9049225302167</v>
      </c>
      <c r="M84" s="862"/>
      <c r="N84" s="51"/>
    </row>
    <row r="85" spans="1:14" ht="15.75" thickBot="1">
      <c r="B85" s="91" t="s">
        <v>974</v>
      </c>
      <c r="C85" s="92"/>
      <c r="D85" s="92"/>
      <c r="E85" s="92"/>
      <c r="F85" s="92"/>
      <c r="G85" s="92"/>
      <c r="H85" s="92"/>
      <c r="I85" s="93"/>
      <c r="J85" s="94"/>
      <c r="K85" s="304">
        <v>0.05</v>
      </c>
      <c r="L85" s="863">
        <f>N78*K85</f>
        <v>1030.9049225302167</v>
      </c>
      <c r="M85" s="864"/>
      <c r="N85" s="51"/>
    </row>
    <row r="86" spans="1:14" ht="15.75" thickBot="1">
      <c r="B86" s="827" t="s">
        <v>953</v>
      </c>
      <c r="C86" s="828"/>
      <c r="D86" s="828"/>
      <c r="E86" s="828"/>
      <c r="F86" s="828"/>
      <c r="G86" s="828"/>
      <c r="H86" s="828"/>
      <c r="I86" s="828"/>
      <c r="J86" s="828"/>
      <c r="K86" s="828"/>
      <c r="L86" s="828"/>
      <c r="M86" s="829"/>
      <c r="N86" s="52">
        <f>L83+L84+L85</f>
        <v>6185.4295351813007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26803.527985785633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303</v>
      </c>
      <c r="B36" s="840" t="str">
        <f>VLOOKUP(A36,EQUIPOS!A6:D154,3,FALSE)</f>
        <v>Retrocargador, pala de 1,1 m3 de capacidad, profundidad de excavación de 4.400 mm y una altura de 5.680 mm</v>
      </c>
      <c r="C36" s="841"/>
      <c r="D36" s="841"/>
      <c r="E36" s="841"/>
      <c r="F36" s="841"/>
      <c r="G36" s="841"/>
      <c r="H36" s="842"/>
      <c r="I36" s="266"/>
      <c r="J36" s="267"/>
      <c r="K36" s="268">
        <f>VLOOKUP(A36,EQUIPOS!A6:D163,4,FALSE)</f>
        <v>83236.739870354431</v>
      </c>
      <c r="L36" s="269"/>
      <c r="M36" s="270">
        <v>250</v>
      </c>
      <c r="N36" s="271">
        <f>K36/M36</f>
        <v>332.94695948141771</v>
      </c>
    </row>
    <row r="37" spans="1:14">
      <c r="A37" s="113" t="s">
        <v>373</v>
      </c>
      <c r="B37" s="840" t="str">
        <f>VLOOKUP(A37,EQUIPOS!A7:D154,3,FALSE)</f>
        <v>Volqueta 6 m3</v>
      </c>
      <c r="C37" s="841"/>
      <c r="D37" s="841"/>
      <c r="E37" s="841"/>
      <c r="F37" s="841"/>
      <c r="G37" s="841"/>
      <c r="H37" s="842"/>
      <c r="I37" s="266"/>
      <c r="J37" s="267"/>
      <c r="K37" s="268">
        <f>VLOOKUP(A37,EQUIPOS!A7:D164,4,FALSE)</f>
        <v>72094.93395040794</v>
      </c>
      <c r="L37" s="269"/>
      <c r="M37" s="270">
        <v>250</v>
      </c>
      <c r="N37" s="271">
        <f>K37/M37</f>
        <v>288.37973580163174</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5.7966808403601995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627.12337612340968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2000</v>
      </c>
      <c r="N71" s="394">
        <f>K71/M71</f>
        <v>62.590494999999997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115.93361680720399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743.05699293061366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148.61139858612273</v>
      </c>
      <c r="M83" s="862"/>
      <c r="N83" s="51"/>
    </row>
    <row r="84" spans="1:14">
      <c r="B84" s="89" t="s">
        <v>973</v>
      </c>
      <c r="C84" s="90"/>
      <c r="D84" s="90"/>
      <c r="E84" s="90"/>
      <c r="F84" s="90"/>
      <c r="G84" s="90"/>
      <c r="H84" s="90"/>
      <c r="I84" s="87"/>
      <c r="J84" s="88"/>
      <c r="K84" s="303">
        <v>0.05</v>
      </c>
      <c r="L84" s="861">
        <f>N78*K84</f>
        <v>37.152849646530683</v>
      </c>
      <c r="M84" s="862"/>
      <c r="N84" s="51"/>
    </row>
    <row r="85" spans="1:14" ht="15.75" thickBot="1">
      <c r="B85" s="91" t="s">
        <v>974</v>
      </c>
      <c r="C85" s="92"/>
      <c r="D85" s="92"/>
      <c r="E85" s="92"/>
      <c r="F85" s="92"/>
      <c r="G85" s="92"/>
      <c r="H85" s="92"/>
      <c r="I85" s="93"/>
      <c r="J85" s="94"/>
      <c r="K85" s="304">
        <v>0.05</v>
      </c>
      <c r="L85" s="863">
        <f>N78*K85</f>
        <v>37.152849646530683</v>
      </c>
      <c r="M85" s="864"/>
      <c r="N85" s="51"/>
    </row>
    <row r="86" spans="1:14" ht="15.75" thickBot="1">
      <c r="B86" s="827" t="s">
        <v>953</v>
      </c>
      <c r="C86" s="828"/>
      <c r="D86" s="828"/>
      <c r="E86" s="828"/>
      <c r="F86" s="828"/>
      <c r="G86" s="828"/>
      <c r="H86" s="828"/>
      <c r="I86" s="828"/>
      <c r="J86" s="828"/>
      <c r="K86" s="828"/>
      <c r="L86" s="828"/>
      <c r="M86" s="829"/>
      <c r="N86" s="52">
        <f>L83+L84+L85</f>
        <v>222.9170978791841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965.97409080979776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35</v>
      </c>
      <c r="N36" s="271">
        <f>K36/M36</f>
        <v>1857.9629435346972</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35</v>
      </c>
      <c r="N37" s="271">
        <f>K37/M37</f>
        <v>4459.1110644832725</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35</v>
      </c>
      <c r="N38" s="271">
        <f>K38/M38</f>
        <v>2972.7407096555153</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9306.3766629316578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46.172416358380687</v>
      </c>
      <c r="N48" s="271">
        <f>K48*M48</f>
        <v>1154.3104089595172</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592.54600993255212</v>
      </c>
      <c r="N49" s="271">
        <f>K49*M49</f>
        <v>47403.680794604166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48557.991203563681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58692.465129403943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11738.493025880789</v>
      </c>
      <c r="M83" s="862"/>
      <c r="N83" s="51"/>
    </row>
    <row r="84" spans="1:14">
      <c r="B84" s="89" t="s">
        <v>973</v>
      </c>
      <c r="C84" s="90"/>
      <c r="D84" s="90"/>
      <c r="E84" s="90"/>
      <c r="F84" s="90"/>
      <c r="G84" s="90"/>
      <c r="H84" s="90"/>
      <c r="I84" s="87"/>
      <c r="J84" s="88"/>
      <c r="K84" s="303">
        <v>0.05</v>
      </c>
      <c r="L84" s="861">
        <f>N78*K84</f>
        <v>2934.6232564701972</v>
      </c>
      <c r="M84" s="862"/>
      <c r="N84" s="51"/>
    </row>
    <row r="85" spans="1:14" ht="15.75" thickBot="1">
      <c r="B85" s="91" t="s">
        <v>974</v>
      </c>
      <c r="C85" s="92"/>
      <c r="D85" s="92"/>
      <c r="E85" s="92"/>
      <c r="F85" s="92"/>
      <c r="G85" s="92"/>
      <c r="H85" s="92"/>
      <c r="I85" s="93"/>
      <c r="J85" s="94"/>
      <c r="K85" s="304">
        <v>0.05</v>
      </c>
      <c r="L85" s="863">
        <f>N78*K85</f>
        <v>2934.6232564701972</v>
      </c>
      <c r="M85" s="864"/>
      <c r="N85" s="51"/>
    </row>
    <row r="86" spans="1:14" ht="15.75" thickBot="1">
      <c r="B86" s="827" t="s">
        <v>953</v>
      </c>
      <c r="C86" s="828"/>
      <c r="D86" s="828"/>
      <c r="E86" s="828"/>
      <c r="F86" s="828"/>
      <c r="G86" s="828"/>
      <c r="H86" s="828"/>
      <c r="I86" s="828"/>
      <c r="J86" s="828"/>
      <c r="K86" s="828"/>
      <c r="L86" s="828"/>
      <c r="M86" s="829"/>
      <c r="N86" s="52">
        <f>L83+L84+L85</f>
        <v>17607.739538821184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76300.204668225124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35</v>
      </c>
      <c r="N36" s="271">
        <f>K36/M36</f>
        <v>1857.9629435346972</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35</v>
      </c>
      <c r="N37" s="271">
        <f>K37/M37</f>
        <v>4459.1110644832725</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35</v>
      </c>
      <c r="N38" s="271">
        <f>K38/M38</f>
        <v>2972.7407096555153</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9306.3766629316578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46.172416358380687</v>
      </c>
      <c r="N48" s="271">
        <f>K48*M48</f>
        <v>1154.3104089595172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1154.3104089595172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11288.784334799773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2257.7568669599546</v>
      </c>
      <c r="M83" s="862"/>
      <c r="N83" s="51"/>
    </row>
    <row r="84" spans="1:14">
      <c r="B84" s="89" t="s">
        <v>973</v>
      </c>
      <c r="C84" s="90"/>
      <c r="D84" s="90"/>
      <c r="E84" s="90"/>
      <c r="F84" s="90"/>
      <c r="G84" s="90"/>
      <c r="H84" s="90"/>
      <c r="I84" s="87"/>
      <c r="J84" s="88"/>
      <c r="K84" s="303">
        <v>0.05</v>
      </c>
      <c r="L84" s="861">
        <f>N78*K84</f>
        <v>564.43921673998864</v>
      </c>
      <c r="M84" s="862"/>
      <c r="N84" s="51"/>
    </row>
    <row r="85" spans="1:14" ht="15.75" thickBot="1">
      <c r="B85" s="91" t="s">
        <v>974</v>
      </c>
      <c r="C85" s="92"/>
      <c r="D85" s="92"/>
      <c r="E85" s="92"/>
      <c r="F85" s="92"/>
      <c r="G85" s="92"/>
      <c r="H85" s="92"/>
      <c r="I85" s="93"/>
      <c r="J85" s="94"/>
      <c r="K85" s="304">
        <v>0.05</v>
      </c>
      <c r="L85" s="863">
        <f>N78*K85</f>
        <v>564.43921673998864</v>
      </c>
      <c r="M85" s="864"/>
      <c r="N85" s="51"/>
    </row>
    <row r="86" spans="1:14" ht="15.75" thickBot="1">
      <c r="B86" s="827" t="s">
        <v>953</v>
      </c>
      <c r="C86" s="828"/>
      <c r="D86" s="828"/>
      <c r="E86" s="828"/>
      <c r="F86" s="828"/>
      <c r="G86" s="828"/>
      <c r="H86" s="828"/>
      <c r="I86" s="828"/>
      <c r="J86" s="828"/>
      <c r="K86" s="828"/>
      <c r="L86" s="828"/>
      <c r="M86" s="829"/>
      <c r="N86" s="52">
        <f>L83+L84+L85</f>
        <v>3386.6353004399321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14675.419635239705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592.54600993255212</v>
      </c>
      <c r="N48" s="271">
        <f>K48*M48</f>
        <v>592.54600993255212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592.54600993255212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592.54600993255212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118.50920198651043</v>
      </c>
      <c r="M83" s="862"/>
      <c r="N83" s="51"/>
    </row>
    <row r="84" spans="1:14">
      <c r="B84" s="89" t="s">
        <v>973</v>
      </c>
      <c r="C84" s="90"/>
      <c r="D84" s="90"/>
      <c r="E84" s="90"/>
      <c r="F84" s="90"/>
      <c r="G84" s="90"/>
      <c r="H84" s="90"/>
      <c r="I84" s="87"/>
      <c r="J84" s="88"/>
      <c r="K84" s="303">
        <v>0.05</v>
      </c>
      <c r="L84" s="861">
        <f>N78*K84</f>
        <v>29.627300496627608</v>
      </c>
      <c r="M84" s="862"/>
      <c r="N84" s="51"/>
    </row>
    <row r="85" spans="1:14" ht="15.75" thickBot="1">
      <c r="B85" s="91" t="s">
        <v>974</v>
      </c>
      <c r="C85" s="92"/>
      <c r="D85" s="92"/>
      <c r="E85" s="92"/>
      <c r="F85" s="92"/>
      <c r="G85" s="92"/>
      <c r="H85" s="92"/>
      <c r="I85" s="93"/>
      <c r="J85" s="94"/>
      <c r="K85" s="304">
        <v>0.05</v>
      </c>
      <c r="L85" s="863">
        <f>N78*K85</f>
        <v>29.627300496627608</v>
      </c>
      <c r="M85" s="864"/>
      <c r="N85" s="51"/>
    </row>
    <row r="86" spans="1:14" ht="15.75" thickBot="1">
      <c r="B86" s="827" t="s">
        <v>953</v>
      </c>
      <c r="C86" s="828"/>
      <c r="D86" s="828"/>
      <c r="E86" s="828"/>
      <c r="F86" s="828"/>
      <c r="G86" s="828"/>
      <c r="H86" s="828"/>
      <c r="I86" s="828"/>
      <c r="J86" s="828"/>
      <c r="K86" s="828"/>
      <c r="L86" s="828"/>
      <c r="M86" s="829"/>
      <c r="N86" s="52">
        <f>L83+L84+L85</f>
        <v>177.76380297976564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770.30981291231774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35</v>
      </c>
      <c r="N36" s="271">
        <f>K36/M36</f>
        <v>1857.9629435346972</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35</v>
      </c>
      <c r="N37" s="271">
        <f>K37/M37</f>
        <v>4459.1110644832725</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35</v>
      </c>
      <c r="N38" s="271">
        <f>K38/M38</f>
        <v>2972.7407096555153</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9306.3766629316578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1425.8481908766605</v>
      </c>
      <c r="N48" s="271">
        <f>K48*M48</f>
        <v>114067.85527013284</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46.172416358380687</v>
      </c>
      <c r="N49" s="271">
        <f>K49*M49</f>
        <v>1154.3104089595172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115222.16567909236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125356.63960493261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25071.327920986525</v>
      </c>
      <c r="M83" s="862"/>
      <c r="N83" s="51"/>
    </row>
    <row r="84" spans="1:14">
      <c r="B84" s="89" t="s">
        <v>973</v>
      </c>
      <c r="C84" s="90"/>
      <c r="D84" s="90"/>
      <c r="E84" s="90"/>
      <c r="F84" s="90"/>
      <c r="G84" s="90"/>
      <c r="H84" s="90"/>
      <c r="I84" s="87"/>
      <c r="J84" s="88"/>
      <c r="K84" s="303">
        <v>0.05</v>
      </c>
      <c r="L84" s="861">
        <f>N78*K84</f>
        <v>6267.8319802466312</v>
      </c>
      <c r="M84" s="862"/>
      <c r="N84" s="51"/>
    </row>
    <row r="85" spans="1:14" ht="15.75" thickBot="1">
      <c r="B85" s="91" t="s">
        <v>974</v>
      </c>
      <c r="C85" s="92"/>
      <c r="D85" s="92"/>
      <c r="E85" s="92"/>
      <c r="F85" s="92"/>
      <c r="G85" s="92"/>
      <c r="H85" s="92"/>
      <c r="I85" s="93"/>
      <c r="J85" s="94"/>
      <c r="K85" s="304">
        <v>0.05</v>
      </c>
      <c r="L85" s="863">
        <f>N78*K85</f>
        <v>6267.8319802466312</v>
      </c>
      <c r="M85" s="864"/>
      <c r="N85" s="51"/>
    </row>
    <row r="86" spans="1:14" ht="15.75" thickBot="1">
      <c r="B86" s="827" t="s">
        <v>953</v>
      </c>
      <c r="C86" s="828"/>
      <c r="D86" s="828"/>
      <c r="E86" s="828"/>
      <c r="F86" s="828"/>
      <c r="G86" s="828"/>
      <c r="H86" s="828"/>
      <c r="I86" s="828"/>
      <c r="J86" s="828"/>
      <c r="K86" s="828"/>
      <c r="L86" s="828"/>
      <c r="M86" s="829"/>
      <c r="N86" s="52">
        <f>L83+L84+L85</f>
        <v>37606.991881479786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162963.6314864124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35</v>
      </c>
      <c r="N36" s="271">
        <f>K36/M36</f>
        <v>1857.9629435346972</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35</v>
      </c>
      <c r="N37" s="271">
        <f>K37/M37</f>
        <v>4459.1110644832725</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35</v>
      </c>
      <c r="N38" s="271">
        <f>K38/M38</f>
        <v>2972.7407096555153</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N75*M41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9306.3766629316578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46.172416358380687</v>
      </c>
      <c r="N48" s="271">
        <f>K48*M48</f>
        <v>1154.3104089595172</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1154.3104089595172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280</v>
      </c>
      <c r="N70" s="394">
        <f>K70/M70</f>
        <v>447.07496428571426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0">
        <f>SUM(N69:N74)</f>
        <v>828.09726290859999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11288.784334799773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2257.7568669599546</v>
      </c>
      <c r="M82" s="862"/>
      <c r="N82" s="51"/>
    </row>
    <row r="83" spans="1:14">
      <c r="B83" s="89" t="s">
        <v>973</v>
      </c>
      <c r="C83" s="90"/>
      <c r="D83" s="90"/>
      <c r="E83" s="90"/>
      <c r="F83" s="90"/>
      <c r="G83" s="90"/>
      <c r="H83" s="90"/>
      <c r="I83" s="87"/>
      <c r="J83" s="88"/>
      <c r="K83" s="303">
        <v>0.05</v>
      </c>
      <c r="L83" s="861">
        <f>N77*K83</f>
        <v>564.43921673998864</v>
      </c>
      <c r="M83" s="862"/>
      <c r="N83" s="51"/>
    </row>
    <row r="84" spans="1:14" ht="15.75" thickBot="1">
      <c r="B84" s="91" t="s">
        <v>974</v>
      </c>
      <c r="C84" s="92"/>
      <c r="D84" s="92"/>
      <c r="E84" s="92"/>
      <c r="F84" s="92"/>
      <c r="G84" s="92"/>
      <c r="H84" s="92"/>
      <c r="I84" s="93"/>
      <c r="J84" s="94"/>
      <c r="K84" s="304">
        <v>0.05</v>
      </c>
      <c r="L84" s="863">
        <f>N77*K84</f>
        <v>564.43921673998864</v>
      </c>
      <c r="M84" s="864"/>
      <c r="N84" s="51"/>
    </row>
    <row r="85" spans="1:14" ht="15.75" thickBot="1">
      <c r="B85" s="827" t="s">
        <v>953</v>
      </c>
      <c r="C85" s="828"/>
      <c r="D85" s="828"/>
      <c r="E85" s="828"/>
      <c r="F85" s="828"/>
      <c r="G85" s="828"/>
      <c r="H85" s="828"/>
      <c r="I85" s="828"/>
      <c r="J85" s="828"/>
      <c r="K85" s="828"/>
      <c r="L85" s="828"/>
      <c r="M85" s="829"/>
      <c r="N85" s="52">
        <f>L82+L83+L84</f>
        <v>3386.6353004399321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14675.419635239705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1425.8481908766605</v>
      </c>
      <c r="N48" s="271">
        <f>K48*M48</f>
        <v>1425.8481908766605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1425.8481908766605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1425.8481908766605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285.16963817533212</v>
      </c>
      <c r="M83" s="862"/>
      <c r="N83" s="51"/>
    </row>
    <row r="84" spans="1:14">
      <c r="B84" s="89" t="s">
        <v>973</v>
      </c>
      <c r="C84" s="90"/>
      <c r="D84" s="90"/>
      <c r="E84" s="90"/>
      <c r="F84" s="90"/>
      <c r="G84" s="90"/>
      <c r="H84" s="90"/>
      <c r="I84" s="87"/>
      <c r="J84" s="88"/>
      <c r="K84" s="303">
        <v>0.05</v>
      </c>
      <c r="L84" s="861">
        <f>N78*K84</f>
        <v>71.292409543833031</v>
      </c>
      <c r="M84" s="862"/>
      <c r="N84" s="51"/>
    </row>
    <row r="85" spans="1:14" ht="15.75" thickBot="1">
      <c r="B85" s="91" t="s">
        <v>974</v>
      </c>
      <c r="C85" s="92"/>
      <c r="D85" s="92"/>
      <c r="E85" s="92"/>
      <c r="F85" s="92"/>
      <c r="G85" s="92"/>
      <c r="H85" s="92"/>
      <c r="I85" s="93"/>
      <c r="J85" s="94"/>
      <c r="K85" s="304">
        <v>0.05</v>
      </c>
      <c r="L85" s="863">
        <f>N78*K85</f>
        <v>71.292409543833031</v>
      </c>
      <c r="M85" s="864"/>
      <c r="N85" s="51"/>
    </row>
    <row r="86" spans="1:14" ht="15.75" thickBot="1">
      <c r="B86" s="827" t="s">
        <v>953</v>
      </c>
      <c r="C86" s="828"/>
      <c r="D86" s="828"/>
      <c r="E86" s="828"/>
      <c r="F86" s="828"/>
      <c r="G86" s="828"/>
      <c r="H86" s="828"/>
      <c r="I86" s="828"/>
      <c r="J86" s="828"/>
      <c r="K86" s="828"/>
      <c r="L86" s="828"/>
      <c r="M86" s="829"/>
      <c r="N86" s="52">
        <f>L83+L84+L85</f>
        <v>427.75445726299824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1853.6026481396589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600</v>
      </c>
      <c r="N36" s="271">
        <f>K36/M36</f>
        <v>108.38117170619067</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600</v>
      </c>
      <c r="N37" s="271">
        <f>K37/M37</f>
        <v>260.1148120948576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600</v>
      </c>
      <c r="N38" s="271">
        <f>K38/M38</f>
        <v>173.40987472990506</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0.48305673669668325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542.38891526764996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46.172416358380687</v>
      </c>
      <c r="N48" s="271">
        <f>K48*M48</f>
        <v>138.51724907514205</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138.51724907514205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4800</v>
      </c>
      <c r="N70" s="394">
        <f>K70/M70</f>
        <v>26.079372916666664</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0">
        <f>SUM(N69:N74)</f>
        <v>48.305673669668323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729.21183801246025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145.84236760249206</v>
      </c>
      <c r="M82" s="862"/>
      <c r="N82" s="51"/>
    </row>
    <row r="83" spans="1:14">
      <c r="B83" s="89" t="s">
        <v>973</v>
      </c>
      <c r="C83" s="90"/>
      <c r="D83" s="90"/>
      <c r="E83" s="90"/>
      <c r="F83" s="90"/>
      <c r="G83" s="90"/>
      <c r="H83" s="90"/>
      <c r="I83" s="87"/>
      <c r="J83" s="88"/>
      <c r="K83" s="303">
        <v>0.05</v>
      </c>
      <c r="L83" s="861">
        <f>N77*K83</f>
        <v>36.460591900623015</v>
      </c>
      <c r="M83" s="862"/>
      <c r="N83" s="51"/>
    </row>
    <row r="84" spans="1:14" ht="15.75" thickBot="1">
      <c r="B84" s="91" t="s">
        <v>974</v>
      </c>
      <c r="C84" s="92"/>
      <c r="D84" s="92"/>
      <c r="E84" s="92"/>
      <c r="F84" s="92"/>
      <c r="G84" s="92"/>
      <c r="H84" s="92"/>
      <c r="I84" s="93"/>
      <c r="J84" s="94"/>
      <c r="K84" s="304">
        <v>0.05</v>
      </c>
      <c r="L84" s="863">
        <f>N77*K84</f>
        <v>36.460591900623015</v>
      </c>
      <c r="M84" s="864"/>
      <c r="N84" s="51"/>
    </row>
    <row r="85" spans="1:14" ht="15.75" thickBot="1">
      <c r="B85" s="827" t="s">
        <v>953</v>
      </c>
      <c r="C85" s="828"/>
      <c r="D85" s="828"/>
      <c r="E85" s="828"/>
      <c r="F85" s="828"/>
      <c r="G85" s="828"/>
      <c r="H85" s="828"/>
      <c r="I85" s="828"/>
      <c r="J85" s="828"/>
      <c r="K85" s="828"/>
      <c r="L85" s="828"/>
      <c r="M85" s="829"/>
      <c r="N85" s="52">
        <f>L82+L83+L84</f>
        <v>218.76355140373806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947.97538941619837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0.02</v>
      </c>
      <c r="N41" s="343">
        <f>N75*M41</f>
        <v>12.881512978578222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7238.2929600579555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46.172416358380687</v>
      </c>
      <c r="N48" s="271">
        <f>K48*M48</f>
        <v>1154.3104089595172</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32980.297398843344</v>
      </c>
      <c r="N49" s="271">
        <f>K49*M49</f>
        <v>41225.371748554178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42379.682157513693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31">
        <f>VLOOKUP(A58,TRANSPORTE!A5:D117,4,FALSE)</f>
        <v>821.75094105324695</v>
      </c>
      <c r="M58" s="832"/>
      <c r="N58" s="286">
        <f>K58*L58</f>
        <v>1027.1886763165587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1027.1886763165587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360</v>
      </c>
      <c r="N70" s="394">
        <f>K70/M70</f>
        <v>347.72497222222222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0">
        <f>SUM(N69:N74)</f>
        <v>644.07564892891105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51289.239442817125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10257.847888563425</v>
      </c>
      <c r="M82" s="862"/>
      <c r="N82" s="51"/>
    </row>
    <row r="83" spans="1:14">
      <c r="B83" s="89" t="s">
        <v>973</v>
      </c>
      <c r="C83" s="90"/>
      <c r="D83" s="90"/>
      <c r="E83" s="90"/>
      <c r="F83" s="90"/>
      <c r="G83" s="90"/>
      <c r="H83" s="90"/>
      <c r="I83" s="87"/>
      <c r="J83" s="88"/>
      <c r="K83" s="303">
        <v>0.05</v>
      </c>
      <c r="L83" s="861">
        <f>N77*K83</f>
        <v>2564.4619721408562</v>
      </c>
      <c r="M83" s="862"/>
      <c r="N83" s="51"/>
    </row>
    <row r="84" spans="1:14" ht="15.75" thickBot="1">
      <c r="B84" s="91" t="s">
        <v>974</v>
      </c>
      <c r="C84" s="92"/>
      <c r="D84" s="92"/>
      <c r="E84" s="92"/>
      <c r="F84" s="92"/>
      <c r="G84" s="92"/>
      <c r="H84" s="92"/>
      <c r="I84" s="93"/>
      <c r="J84" s="94"/>
      <c r="K84" s="304">
        <v>0.05</v>
      </c>
      <c r="L84" s="863">
        <f>N77*K84</f>
        <v>2564.4619721408562</v>
      </c>
      <c r="M84" s="864"/>
      <c r="N84" s="51"/>
    </row>
    <row r="85" spans="1:14" ht="15.75" thickBot="1">
      <c r="B85" s="827" t="s">
        <v>953</v>
      </c>
      <c r="C85" s="828"/>
      <c r="D85" s="828"/>
      <c r="E85" s="828"/>
      <c r="F85" s="828"/>
      <c r="G85" s="828"/>
      <c r="H85" s="828"/>
      <c r="I85" s="828"/>
      <c r="J85" s="828"/>
      <c r="K85" s="828"/>
      <c r="L85" s="828"/>
      <c r="M85" s="829"/>
      <c r="N85" s="52">
        <f>L82+L83+L84</f>
        <v>15386.771832845137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66676.011275662255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3783.7710047596966</v>
      </c>
      <c r="N48" s="271">
        <f>K48*M48</f>
        <v>3783.7710047596966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3783.7710047596966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3783.7710047596966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756.75420095193931</v>
      </c>
      <c r="M83" s="862"/>
      <c r="N83" s="51"/>
    </row>
    <row r="84" spans="1:14">
      <c r="B84" s="89" t="s">
        <v>973</v>
      </c>
      <c r="C84" s="90"/>
      <c r="D84" s="90"/>
      <c r="E84" s="90"/>
      <c r="F84" s="90"/>
      <c r="G84" s="90"/>
      <c r="H84" s="90"/>
      <c r="I84" s="87"/>
      <c r="J84" s="88"/>
      <c r="K84" s="303">
        <v>0.05</v>
      </c>
      <c r="L84" s="861">
        <f>N78*K84</f>
        <v>189.18855023798483</v>
      </c>
      <c r="M84" s="862"/>
      <c r="N84" s="51"/>
    </row>
    <row r="85" spans="1:14" ht="15.75" thickBot="1">
      <c r="B85" s="91" t="s">
        <v>974</v>
      </c>
      <c r="C85" s="92"/>
      <c r="D85" s="92"/>
      <c r="E85" s="92"/>
      <c r="F85" s="92"/>
      <c r="G85" s="92"/>
      <c r="H85" s="92"/>
      <c r="I85" s="93"/>
      <c r="J85" s="94"/>
      <c r="K85" s="304">
        <v>0.05</v>
      </c>
      <c r="L85" s="863">
        <f>N78*K85</f>
        <v>189.18855023798483</v>
      </c>
      <c r="M85" s="864"/>
      <c r="N85" s="51"/>
    </row>
    <row r="86" spans="1:14" ht="15.75" thickBot="1">
      <c r="B86" s="827" t="s">
        <v>953</v>
      </c>
      <c r="C86" s="828"/>
      <c r="D86" s="828"/>
      <c r="E86" s="828"/>
      <c r="F86" s="828"/>
      <c r="G86" s="828"/>
      <c r="H86" s="828"/>
      <c r="I86" s="828"/>
      <c r="J86" s="828"/>
      <c r="K86" s="828"/>
      <c r="L86" s="828"/>
      <c r="M86" s="829"/>
      <c r="N86" s="52">
        <f>L83+L84+L85</f>
        <v>1135.131301427909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4918.9023061876051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2983.2983570323267</v>
      </c>
      <c r="N48" s="271">
        <f>K48*M48</f>
        <v>2983.2983570323267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2983.2983570323267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2983.2983570323267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596.65967140646535</v>
      </c>
      <c r="M83" s="862"/>
      <c r="N83" s="51"/>
    </row>
    <row r="84" spans="1:14">
      <c r="B84" s="89" t="s">
        <v>973</v>
      </c>
      <c r="C84" s="90"/>
      <c r="D84" s="90"/>
      <c r="E84" s="90"/>
      <c r="F84" s="90"/>
      <c r="G84" s="90"/>
      <c r="H84" s="90"/>
      <c r="I84" s="87"/>
      <c r="J84" s="88"/>
      <c r="K84" s="303">
        <v>0.05</v>
      </c>
      <c r="L84" s="861">
        <f>N78*K84</f>
        <v>149.16491785161634</v>
      </c>
      <c r="M84" s="862"/>
      <c r="N84" s="51"/>
    </row>
    <row r="85" spans="1:14" ht="15.75" thickBot="1">
      <c r="B85" s="91" t="s">
        <v>974</v>
      </c>
      <c r="C85" s="92"/>
      <c r="D85" s="92"/>
      <c r="E85" s="92"/>
      <c r="F85" s="92"/>
      <c r="G85" s="92"/>
      <c r="H85" s="92"/>
      <c r="I85" s="93"/>
      <c r="J85" s="94"/>
      <c r="K85" s="304">
        <v>0.05</v>
      </c>
      <c r="L85" s="863">
        <f>N78*K85</f>
        <v>149.16491785161634</v>
      </c>
      <c r="M85" s="864"/>
      <c r="N85" s="51"/>
    </row>
    <row r="86" spans="1:14" ht="15.75" thickBot="1">
      <c r="B86" s="827" t="s">
        <v>953</v>
      </c>
      <c r="C86" s="828"/>
      <c r="D86" s="828"/>
      <c r="E86" s="828"/>
      <c r="F86" s="828"/>
      <c r="G86" s="828"/>
      <c r="H86" s="828"/>
      <c r="I86" s="828"/>
      <c r="J86" s="828"/>
      <c r="K86" s="828"/>
      <c r="L86" s="828"/>
      <c r="M86" s="829"/>
      <c r="N86" s="52">
        <f>L83+L84+L85</f>
        <v>894.98950710969802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3878.2878641420248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46.172416358380687</v>
      </c>
      <c r="N48" s="271">
        <f>K48*M48</f>
        <v>46.172416358380687</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2983.2983570323267</v>
      </c>
      <c r="N49" s="271">
        <f>K49*M49</f>
        <v>1073.9874085316376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1120.1598248900182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0"/>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1120.1598248900182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224.03196497800366</v>
      </c>
      <c r="M82" s="862"/>
      <c r="N82" s="51"/>
    </row>
    <row r="83" spans="1:14">
      <c r="B83" s="89" t="s">
        <v>973</v>
      </c>
      <c r="C83" s="90"/>
      <c r="D83" s="90"/>
      <c r="E83" s="90"/>
      <c r="F83" s="90"/>
      <c r="G83" s="90"/>
      <c r="H83" s="90"/>
      <c r="I83" s="87"/>
      <c r="J83" s="88"/>
      <c r="K83" s="303">
        <v>0.05</v>
      </c>
      <c r="L83" s="861">
        <f>N77*K83</f>
        <v>56.007991244500914</v>
      </c>
      <c r="M83" s="862"/>
      <c r="N83" s="51"/>
    </row>
    <row r="84" spans="1:14" ht="15.75" thickBot="1">
      <c r="B84" s="91" t="s">
        <v>974</v>
      </c>
      <c r="C84" s="92"/>
      <c r="D84" s="92"/>
      <c r="E84" s="92"/>
      <c r="F84" s="92"/>
      <c r="G84" s="92"/>
      <c r="H84" s="92"/>
      <c r="I84" s="93"/>
      <c r="J84" s="94"/>
      <c r="K84" s="304">
        <v>0.05</v>
      </c>
      <c r="L84" s="863">
        <f>N77*K84</f>
        <v>56.007991244500914</v>
      </c>
      <c r="M84" s="864"/>
      <c r="N84" s="51"/>
    </row>
    <row r="85" spans="1:14" ht="15.75" thickBot="1">
      <c r="B85" s="827" t="s">
        <v>953</v>
      </c>
      <c r="C85" s="828"/>
      <c r="D85" s="828"/>
      <c r="E85" s="828"/>
      <c r="F85" s="828"/>
      <c r="G85" s="828"/>
      <c r="H85" s="828"/>
      <c r="I85" s="828"/>
      <c r="J85" s="828"/>
      <c r="K85" s="828"/>
      <c r="L85" s="828"/>
      <c r="M85" s="829"/>
      <c r="N85" s="52">
        <f>L82+L83+L84</f>
        <v>336.04794746700543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1456.2077723570237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32980.297398843344</v>
      </c>
      <c r="N48" s="271">
        <f>K48*M48</f>
        <v>41225.371748554178</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46.172416358380687</v>
      </c>
      <c r="N49" s="271">
        <f>K49*M49</f>
        <v>1154.3104089595172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42379.682157513693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31">
        <f>VLOOKUP(A59,TRANSPORTE!A5:D123,4,FALSE)</f>
        <v>821.75094105324695</v>
      </c>
      <c r="M59" s="832"/>
      <c r="N59" s="286">
        <f>K59*L59</f>
        <v>1027.1886763165587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51282.798686327835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10256.559737265568</v>
      </c>
      <c r="M83" s="862"/>
      <c r="N83" s="51"/>
    </row>
    <row r="84" spans="1:14">
      <c r="B84" s="89" t="s">
        <v>973</v>
      </c>
      <c r="C84" s="90"/>
      <c r="D84" s="90"/>
      <c r="E84" s="90"/>
      <c r="F84" s="90"/>
      <c r="G84" s="90"/>
      <c r="H84" s="90"/>
      <c r="I84" s="87"/>
      <c r="J84" s="88"/>
      <c r="K84" s="303">
        <v>0.05</v>
      </c>
      <c r="L84" s="861">
        <f>N78*K84</f>
        <v>2564.1399343163921</v>
      </c>
      <c r="M84" s="862"/>
      <c r="N84" s="51"/>
    </row>
    <row r="85" spans="1:14" ht="15.75" thickBot="1">
      <c r="B85" s="91" t="s">
        <v>974</v>
      </c>
      <c r="C85" s="92"/>
      <c r="D85" s="92"/>
      <c r="E85" s="92"/>
      <c r="F85" s="92"/>
      <c r="G85" s="92"/>
      <c r="H85" s="92"/>
      <c r="I85" s="93"/>
      <c r="J85" s="94"/>
      <c r="K85" s="304">
        <v>0.05</v>
      </c>
      <c r="L85" s="863">
        <f>N78*K85</f>
        <v>2564.1399343163921</v>
      </c>
      <c r="M85" s="864"/>
      <c r="N85" s="51"/>
    </row>
    <row r="86" spans="1:14" ht="15.75" thickBot="1">
      <c r="B86" s="827" t="s">
        <v>953</v>
      </c>
      <c r="C86" s="828"/>
      <c r="D86" s="828"/>
      <c r="E86" s="828"/>
      <c r="F86" s="828"/>
      <c r="G86" s="828"/>
      <c r="H86" s="828"/>
      <c r="I86" s="828"/>
      <c r="J86" s="828"/>
      <c r="K86" s="828"/>
      <c r="L86" s="828"/>
      <c r="M86" s="829"/>
      <c r="N86" s="52">
        <f>L83+L84+L85</f>
        <v>15384.839605898353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66667.638292226184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41775.04337186824</v>
      </c>
      <c r="N48" s="271">
        <f>K48*M48</f>
        <v>54307.556383428717</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55415.694376029853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64359.898451896654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12871.979690379332</v>
      </c>
      <c r="M83" s="862"/>
      <c r="N83" s="51"/>
    </row>
    <row r="84" spans="1:14">
      <c r="B84" s="89" t="s">
        <v>973</v>
      </c>
      <c r="C84" s="90"/>
      <c r="D84" s="90"/>
      <c r="E84" s="90"/>
      <c r="F84" s="90"/>
      <c r="G84" s="90"/>
      <c r="H84" s="90"/>
      <c r="I84" s="87"/>
      <c r="J84" s="88"/>
      <c r="K84" s="303">
        <v>0.05</v>
      </c>
      <c r="L84" s="861">
        <f>N78*K84</f>
        <v>3217.994922594833</v>
      </c>
      <c r="M84" s="862"/>
      <c r="N84" s="51"/>
    </row>
    <row r="85" spans="1:14" ht="15.75" thickBot="1">
      <c r="B85" s="91" t="s">
        <v>974</v>
      </c>
      <c r="C85" s="92"/>
      <c r="D85" s="92"/>
      <c r="E85" s="92"/>
      <c r="F85" s="92"/>
      <c r="G85" s="92"/>
      <c r="H85" s="92"/>
      <c r="I85" s="93"/>
      <c r="J85" s="94"/>
      <c r="K85" s="304">
        <v>0.05</v>
      </c>
      <c r="L85" s="863">
        <f>N78*K85</f>
        <v>3217.994922594833</v>
      </c>
      <c r="M85" s="864"/>
      <c r="N85" s="51"/>
    </row>
    <row r="86" spans="1:14" ht="15.75" thickBot="1">
      <c r="B86" s="827" t="s">
        <v>953</v>
      </c>
      <c r="C86" s="828"/>
      <c r="D86" s="828"/>
      <c r="E86" s="828"/>
      <c r="F86" s="828"/>
      <c r="G86" s="828"/>
      <c r="H86" s="828"/>
      <c r="I86" s="828"/>
      <c r="J86" s="828"/>
      <c r="K86" s="828"/>
      <c r="L86" s="828"/>
      <c r="M86" s="829"/>
      <c r="N86" s="52">
        <f>L83+L84+L85</f>
        <v>19307.969535568998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83667.867987465652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32980.297398843344</v>
      </c>
      <c r="N48" s="271">
        <f>K48*M48</f>
        <v>42874.386618496348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43982.524611097484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52926.728686964285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10585.345737392858</v>
      </c>
      <c r="M83" s="862"/>
      <c r="N83" s="51"/>
    </row>
    <row r="84" spans="1:14">
      <c r="B84" s="89" t="s">
        <v>973</v>
      </c>
      <c r="C84" s="90"/>
      <c r="D84" s="90"/>
      <c r="E84" s="90"/>
      <c r="F84" s="90"/>
      <c r="G84" s="90"/>
      <c r="H84" s="90"/>
      <c r="I84" s="87"/>
      <c r="J84" s="88"/>
      <c r="K84" s="303">
        <v>0.05</v>
      </c>
      <c r="L84" s="861">
        <f>N78*K84</f>
        <v>2646.3364343482144</v>
      </c>
      <c r="M84" s="862"/>
      <c r="N84" s="51"/>
    </row>
    <row r="85" spans="1:14" ht="15.75" thickBot="1">
      <c r="B85" s="91" t="s">
        <v>974</v>
      </c>
      <c r="C85" s="92"/>
      <c r="D85" s="92"/>
      <c r="E85" s="92"/>
      <c r="F85" s="92"/>
      <c r="G85" s="92"/>
      <c r="H85" s="92"/>
      <c r="I85" s="93"/>
      <c r="J85" s="94"/>
      <c r="K85" s="304">
        <v>0.05</v>
      </c>
      <c r="L85" s="863">
        <f>N78*K85</f>
        <v>2646.3364343482144</v>
      </c>
      <c r="M85" s="864"/>
      <c r="N85" s="51"/>
    </row>
    <row r="86" spans="1:14" ht="15.75" thickBot="1">
      <c r="B86" s="827" t="s">
        <v>953</v>
      </c>
      <c r="C86" s="828"/>
      <c r="D86" s="828"/>
      <c r="E86" s="828"/>
      <c r="F86" s="828"/>
      <c r="G86" s="828"/>
      <c r="H86" s="828"/>
      <c r="I86" s="828"/>
      <c r="J86" s="828"/>
      <c r="K86" s="828"/>
      <c r="L86" s="828"/>
      <c r="M86" s="829"/>
      <c r="N86" s="52">
        <f>L83+L84+L85</f>
        <v>15878.018606089285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68804.747293053573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67218.190893129722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13443.638178625944</v>
      </c>
      <c r="M83" s="862"/>
      <c r="N83" s="51"/>
    </row>
    <row r="84" spans="1:14">
      <c r="B84" s="89" t="s">
        <v>973</v>
      </c>
      <c r="C84" s="90"/>
      <c r="D84" s="90"/>
      <c r="E84" s="90"/>
      <c r="F84" s="90"/>
      <c r="G84" s="90"/>
      <c r="H84" s="90"/>
      <c r="I84" s="87"/>
      <c r="J84" s="88"/>
      <c r="K84" s="303">
        <v>0.05</v>
      </c>
      <c r="L84" s="861">
        <f>N78*K84</f>
        <v>3360.9095446564861</v>
      </c>
      <c r="M84" s="862"/>
      <c r="N84" s="51"/>
    </row>
    <row r="85" spans="1:14" ht="15.75" thickBot="1">
      <c r="B85" s="91" t="s">
        <v>974</v>
      </c>
      <c r="C85" s="92"/>
      <c r="D85" s="92"/>
      <c r="E85" s="92"/>
      <c r="F85" s="92"/>
      <c r="G85" s="92"/>
      <c r="H85" s="92"/>
      <c r="I85" s="93"/>
      <c r="J85" s="94"/>
      <c r="K85" s="304">
        <v>0.05</v>
      </c>
      <c r="L85" s="863">
        <f>N78*K85</f>
        <v>3360.9095446564861</v>
      </c>
      <c r="M85" s="864"/>
      <c r="N85" s="51"/>
    </row>
    <row r="86" spans="1:14" ht="15.75" thickBot="1">
      <c r="B86" s="827" t="s">
        <v>953</v>
      </c>
      <c r="C86" s="828"/>
      <c r="D86" s="828"/>
      <c r="E86" s="828"/>
      <c r="F86" s="828"/>
      <c r="G86" s="828"/>
      <c r="H86" s="828"/>
      <c r="I86" s="828"/>
      <c r="J86" s="828"/>
      <c r="K86" s="828"/>
      <c r="L86" s="828"/>
      <c r="M86" s="829"/>
      <c r="N86" s="52">
        <f>L83+L84+L85</f>
        <v>20165.457267938917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87383.648161068646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270">
        <v>2.5</v>
      </c>
      <c r="N36" s="271">
        <f>K36/M36</f>
        <v>3095.3662639288054</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402"/>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3987.9868229648255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41775.04337186824</v>
      </c>
      <c r="N48" s="271">
        <f>K48*M48</f>
        <v>54307.556383428717</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55415.694376029853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78324.368603084295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15664.873720616859</v>
      </c>
      <c r="M83" s="862"/>
      <c r="N83" s="51"/>
    </row>
    <row r="84" spans="1:14">
      <c r="B84" s="89" t="s">
        <v>973</v>
      </c>
      <c r="C84" s="90"/>
      <c r="D84" s="90"/>
      <c r="E84" s="90"/>
      <c r="F84" s="90"/>
      <c r="G84" s="90"/>
      <c r="H84" s="90"/>
      <c r="I84" s="87"/>
      <c r="J84" s="88"/>
      <c r="K84" s="303">
        <v>0.05</v>
      </c>
      <c r="L84" s="861">
        <f>N78*K84</f>
        <v>3916.2184301542147</v>
      </c>
      <c r="M84" s="862"/>
      <c r="N84" s="51"/>
    </row>
    <row r="85" spans="1:14" ht="15.75" thickBot="1">
      <c r="B85" s="91" t="s">
        <v>974</v>
      </c>
      <c r="C85" s="92"/>
      <c r="D85" s="92"/>
      <c r="E85" s="92"/>
      <c r="F85" s="92"/>
      <c r="G85" s="92"/>
      <c r="H85" s="92"/>
      <c r="I85" s="93"/>
      <c r="J85" s="94"/>
      <c r="K85" s="304">
        <v>0.05</v>
      </c>
      <c r="L85" s="863">
        <f>N78*K85</f>
        <v>3916.2184301542147</v>
      </c>
      <c r="M85" s="864"/>
      <c r="N85" s="51"/>
    </row>
    <row r="86" spans="1:14" ht="15.75" thickBot="1">
      <c r="B86" s="827" t="s">
        <v>953</v>
      </c>
      <c r="C86" s="828"/>
      <c r="D86" s="828"/>
      <c r="E86" s="828"/>
      <c r="F86" s="828"/>
      <c r="G86" s="828"/>
      <c r="H86" s="828"/>
      <c r="I86" s="828"/>
      <c r="J86" s="828"/>
      <c r="K86" s="828"/>
      <c r="L86" s="828"/>
      <c r="M86" s="829"/>
      <c r="N86" s="52">
        <f>L83+L84+L85</f>
        <v>23497.310580925288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101821.67918400958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270">
        <v>2.5</v>
      </c>
      <c r="N36" s="271">
        <f>K36/M36</f>
        <v>3095.3662639288054</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3987.9868229648255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32980.297398843344</v>
      </c>
      <c r="N48" s="271">
        <f>K48*M48</f>
        <v>42874.386618496348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43982.524611097484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66891.198838151933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13378.239767630388</v>
      </c>
      <c r="M83" s="862"/>
      <c r="N83" s="51"/>
    </row>
    <row r="84" spans="1:14">
      <c r="B84" s="89" t="s">
        <v>973</v>
      </c>
      <c r="C84" s="90"/>
      <c r="D84" s="90"/>
      <c r="E84" s="90"/>
      <c r="F84" s="90"/>
      <c r="G84" s="90"/>
      <c r="H84" s="90"/>
      <c r="I84" s="87"/>
      <c r="J84" s="88"/>
      <c r="K84" s="303">
        <v>0.05</v>
      </c>
      <c r="L84" s="861">
        <f>N78*K84</f>
        <v>3344.559941907597</v>
      </c>
      <c r="M84" s="862"/>
      <c r="N84" s="51"/>
    </row>
    <row r="85" spans="1:14" ht="15.75" thickBot="1">
      <c r="B85" s="91" t="s">
        <v>974</v>
      </c>
      <c r="C85" s="92"/>
      <c r="D85" s="92"/>
      <c r="E85" s="92"/>
      <c r="F85" s="92"/>
      <c r="G85" s="92"/>
      <c r="H85" s="92"/>
      <c r="I85" s="93"/>
      <c r="J85" s="94"/>
      <c r="K85" s="304">
        <v>0.05</v>
      </c>
      <c r="L85" s="863">
        <f>N78*K85</f>
        <v>3344.559941907597</v>
      </c>
      <c r="M85" s="864"/>
      <c r="N85" s="51"/>
    </row>
    <row r="86" spans="1:14" ht="15.75" thickBot="1">
      <c r="B86" s="827" t="s">
        <v>953</v>
      </c>
      <c r="C86" s="828"/>
      <c r="D86" s="828"/>
      <c r="E86" s="828"/>
      <c r="F86" s="828"/>
      <c r="G86" s="828"/>
      <c r="H86" s="828"/>
      <c r="I86" s="828"/>
      <c r="J86" s="828"/>
      <c r="K86" s="828"/>
      <c r="L86" s="828"/>
      <c r="M86" s="829"/>
      <c r="N86" s="52">
        <f>L83+L84+L85</f>
        <v>20067.359651445578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86958.558489597519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270">
        <v>2.5</v>
      </c>
      <c r="N36" s="271">
        <f>K36/M36</f>
        <v>3095.3662639288054</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3987.9868229648255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81182.66104431737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16236.532208863475</v>
      </c>
      <c r="M83" s="862"/>
      <c r="N83" s="51"/>
    </row>
    <row r="84" spans="1:14">
      <c r="B84" s="89" t="s">
        <v>973</v>
      </c>
      <c r="C84" s="90"/>
      <c r="D84" s="90"/>
      <c r="E84" s="90"/>
      <c r="F84" s="90"/>
      <c r="G84" s="90"/>
      <c r="H84" s="90"/>
      <c r="I84" s="87"/>
      <c r="J84" s="88"/>
      <c r="K84" s="303">
        <v>0.05</v>
      </c>
      <c r="L84" s="861">
        <f>N78*K84</f>
        <v>4059.1330522158687</v>
      </c>
      <c r="M84" s="862"/>
      <c r="N84" s="51"/>
    </row>
    <row r="85" spans="1:14" ht="15.75" thickBot="1">
      <c r="B85" s="91" t="s">
        <v>974</v>
      </c>
      <c r="C85" s="92"/>
      <c r="D85" s="92"/>
      <c r="E85" s="92"/>
      <c r="F85" s="92"/>
      <c r="G85" s="92"/>
      <c r="H85" s="92"/>
      <c r="I85" s="93"/>
      <c r="J85" s="94"/>
      <c r="K85" s="304">
        <v>0.05</v>
      </c>
      <c r="L85" s="863">
        <f>N78*K85</f>
        <v>4059.1330522158687</v>
      </c>
      <c r="M85" s="864"/>
      <c r="N85" s="51"/>
    </row>
    <row r="86" spans="1:14" ht="15.75" thickBot="1">
      <c r="B86" s="827" t="s">
        <v>953</v>
      </c>
      <c r="C86" s="828"/>
      <c r="D86" s="828"/>
      <c r="E86" s="828"/>
      <c r="F86" s="828"/>
      <c r="G86" s="828"/>
      <c r="H86" s="828"/>
      <c r="I86" s="828"/>
      <c r="J86" s="828"/>
      <c r="K86" s="828"/>
      <c r="L86" s="828"/>
      <c r="M86" s="829"/>
      <c r="N86" s="52">
        <f>L83+L84+L85</f>
        <v>24354.79831329521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105537.45935761258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67218.190893129722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13443.638178625944</v>
      </c>
      <c r="M83" s="862"/>
      <c r="N83" s="51"/>
    </row>
    <row r="84" spans="1:14">
      <c r="B84" s="89" t="s">
        <v>973</v>
      </c>
      <c r="C84" s="90"/>
      <c r="D84" s="90"/>
      <c r="E84" s="90"/>
      <c r="F84" s="90"/>
      <c r="G84" s="90"/>
      <c r="H84" s="90"/>
      <c r="I84" s="87"/>
      <c r="J84" s="88"/>
      <c r="K84" s="303">
        <v>0.05</v>
      </c>
      <c r="L84" s="861">
        <f>N78*K84</f>
        <v>3360.9095446564861</v>
      </c>
      <c r="M84" s="862"/>
      <c r="N84" s="51"/>
    </row>
    <row r="85" spans="1:14" ht="15.75" thickBot="1">
      <c r="B85" s="91" t="s">
        <v>974</v>
      </c>
      <c r="C85" s="92"/>
      <c r="D85" s="92"/>
      <c r="E85" s="92"/>
      <c r="F85" s="92"/>
      <c r="G85" s="92"/>
      <c r="H85" s="92"/>
      <c r="I85" s="93"/>
      <c r="J85" s="94"/>
      <c r="K85" s="304">
        <v>0.05</v>
      </c>
      <c r="L85" s="863">
        <f>N78*K85</f>
        <v>3360.9095446564861</v>
      </c>
      <c r="M85" s="864"/>
      <c r="N85" s="51"/>
    </row>
    <row r="86" spans="1:14" ht="15.75" thickBot="1">
      <c r="B86" s="827" t="s">
        <v>953</v>
      </c>
      <c r="C86" s="828"/>
      <c r="D86" s="828"/>
      <c r="E86" s="828"/>
      <c r="F86" s="828"/>
      <c r="G86" s="828"/>
      <c r="H86" s="828"/>
      <c r="I86" s="828"/>
      <c r="J86" s="828"/>
      <c r="K86" s="828"/>
      <c r="L86" s="828"/>
      <c r="M86" s="829"/>
      <c r="N86" s="52">
        <f>L83+L84+L85</f>
        <v>20165.457267938917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87383.648161068646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67218.190893129722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13443.638178625944</v>
      </c>
      <c r="M83" s="862"/>
      <c r="N83" s="51"/>
    </row>
    <row r="84" spans="1:14">
      <c r="B84" s="89" t="s">
        <v>973</v>
      </c>
      <c r="C84" s="90"/>
      <c r="D84" s="90"/>
      <c r="E84" s="90"/>
      <c r="F84" s="90"/>
      <c r="G84" s="90"/>
      <c r="H84" s="90"/>
      <c r="I84" s="87"/>
      <c r="J84" s="88"/>
      <c r="K84" s="303">
        <v>0.05</v>
      </c>
      <c r="L84" s="861">
        <f>N78*K84</f>
        <v>3360.9095446564861</v>
      </c>
      <c r="M84" s="862"/>
      <c r="N84" s="51"/>
    </row>
    <row r="85" spans="1:14" ht="15.75" thickBot="1">
      <c r="B85" s="91" t="s">
        <v>974</v>
      </c>
      <c r="C85" s="92"/>
      <c r="D85" s="92"/>
      <c r="E85" s="92"/>
      <c r="F85" s="92"/>
      <c r="G85" s="92"/>
      <c r="H85" s="92"/>
      <c r="I85" s="93"/>
      <c r="J85" s="94"/>
      <c r="K85" s="304">
        <v>0.05</v>
      </c>
      <c r="L85" s="863">
        <f>N78*K85</f>
        <v>3360.9095446564861</v>
      </c>
      <c r="M85" s="864"/>
      <c r="N85" s="51"/>
    </row>
    <row r="86" spans="1:14" ht="15.75" thickBot="1">
      <c r="B86" s="827" t="s">
        <v>953</v>
      </c>
      <c r="C86" s="828"/>
      <c r="D86" s="828"/>
      <c r="E86" s="828"/>
      <c r="F86" s="828"/>
      <c r="G86" s="828"/>
      <c r="H86" s="828"/>
      <c r="I86" s="828"/>
      <c r="J86" s="828"/>
      <c r="K86" s="828"/>
      <c r="L86" s="828"/>
      <c r="M86" s="829"/>
      <c r="N86" s="52">
        <f>L83+L84+L85</f>
        <v>20165.457267938917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87383.648161068646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269</v>
      </c>
      <c r="B37" s="840" t="str">
        <f>VLOOKUP(A37,EQUIPOS!A7:D154,3,FALSE)</f>
        <v>Motoniveladora  potencia 215 HP, ancho de cuchilla 4,27 m, peso 18 ton.</v>
      </c>
      <c r="C37" s="841"/>
      <c r="D37" s="841"/>
      <c r="E37" s="841"/>
      <c r="F37" s="841"/>
      <c r="G37" s="841"/>
      <c r="H37" s="842"/>
      <c r="I37" s="266"/>
      <c r="J37" s="267"/>
      <c r="K37" s="268">
        <f>VLOOKUP(A37,EQUIPOS!A7:D164,4,FALSE)</f>
        <v>156068.88725691455</v>
      </c>
      <c r="L37" s="269"/>
      <c r="M37" s="270">
        <v>45</v>
      </c>
      <c r="N37" s="271">
        <f>K37/M37</f>
        <v>3468.197494598101</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7231.8522035686665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67218.190893129722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13443.638178625944</v>
      </c>
      <c r="M83" s="862"/>
      <c r="N83" s="51"/>
    </row>
    <row r="84" spans="1:14">
      <c r="B84" s="89" t="s">
        <v>973</v>
      </c>
      <c r="C84" s="90"/>
      <c r="D84" s="90"/>
      <c r="E84" s="90"/>
      <c r="F84" s="90"/>
      <c r="G84" s="90"/>
      <c r="H84" s="90"/>
      <c r="I84" s="87"/>
      <c r="J84" s="88"/>
      <c r="K84" s="303">
        <v>0.05</v>
      </c>
      <c r="L84" s="861">
        <f>N78*K84</f>
        <v>3360.9095446564861</v>
      </c>
      <c r="M84" s="862"/>
      <c r="N84" s="51"/>
    </row>
    <row r="85" spans="1:14" ht="15.75" thickBot="1">
      <c r="B85" s="91" t="s">
        <v>974</v>
      </c>
      <c r="C85" s="92"/>
      <c r="D85" s="92"/>
      <c r="E85" s="92"/>
      <c r="F85" s="92"/>
      <c r="G85" s="92"/>
      <c r="H85" s="92"/>
      <c r="I85" s="93"/>
      <c r="J85" s="94"/>
      <c r="K85" s="304">
        <v>0.05</v>
      </c>
      <c r="L85" s="863">
        <f>N78*K85</f>
        <v>3360.9095446564861</v>
      </c>
      <c r="M85" s="864"/>
      <c r="N85" s="51"/>
    </row>
    <row r="86" spans="1:14" ht="15.75" thickBot="1">
      <c r="B86" s="827" t="s">
        <v>953</v>
      </c>
      <c r="C86" s="828"/>
      <c r="D86" s="828"/>
      <c r="E86" s="828"/>
      <c r="F86" s="828"/>
      <c r="G86" s="828"/>
      <c r="H86" s="828"/>
      <c r="I86" s="828"/>
      <c r="J86" s="828"/>
      <c r="K86" s="828"/>
      <c r="L86" s="828"/>
      <c r="M86" s="829"/>
      <c r="N86" s="52">
        <f>L83+L84+L85</f>
        <v>20165.457267938917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87383.648161068646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270">
        <v>2.5</v>
      </c>
      <c r="N36" s="271">
        <f>K36/M36</f>
        <v>3095.3662639288054</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3987.9868229648255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81182.66104431737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16236.532208863475</v>
      </c>
      <c r="M83" s="862"/>
      <c r="N83" s="51"/>
    </row>
    <row r="84" spans="1:14">
      <c r="B84" s="89" t="s">
        <v>973</v>
      </c>
      <c r="C84" s="90"/>
      <c r="D84" s="90"/>
      <c r="E84" s="90"/>
      <c r="F84" s="90"/>
      <c r="G84" s="90"/>
      <c r="H84" s="90"/>
      <c r="I84" s="87"/>
      <c r="J84" s="88"/>
      <c r="K84" s="303">
        <v>0.05</v>
      </c>
      <c r="L84" s="861">
        <f>N78*K84</f>
        <v>4059.1330522158687</v>
      </c>
      <c r="M84" s="862"/>
      <c r="N84" s="51"/>
    </row>
    <row r="85" spans="1:14" ht="15.75" thickBot="1">
      <c r="B85" s="91" t="s">
        <v>974</v>
      </c>
      <c r="C85" s="92"/>
      <c r="D85" s="92"/>
      <c r="E85" s="92"/>
      <c r="F85" s="92"/>
      <c r="G85" s="92"/>
      <c r="H85" s="92"/>
      <c r="I85" s="93"/>
      <c r="J85" s="94"/>
      <c r="K85" s="304">
        <v>0.05</v>
      </c>
      <c r="L85" s="863">
        <f>N78*K85</f>
        <v>4059.1330522158687</v>
      </c>
      <c r="M85" s="864"/>
      <c r="N85" s="51"/>
    </row>
    <row r="86" spans="1:14" ht="15.75" thickBot="1">
      <c r="B86" s="827" t="s">
        <v>953</v>
      </c>
      <c r="C86" s="828"/>
      <c r="D86" s="828"/>
      <c r="E86" s="828"/>
      <c r="F86" s="828"/>
      <c r="G86" s="828"/>
      <c r="H86" s="828"/>
      <c r="I86" s="828"/>
      <c r="J86" s="828"/>
      <c r="K86" s="828"/>
      <c r="L86" s="828"/>
      <c r="M86" s="829"/>
      <c r="N86" s="52">
        <f>L83+L84+L85</f>
        <v>24354.79831329521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105537.45935761258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270">
        <v>2.5</v>
      </c>
      <c r="N36" s="271">
        <f>K36/M36</f>
        <v>3095.3662639288054</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3987.9868229648255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81182.66104431737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16236.532208863475</v>
      </c>
      <c r="M83" s="862"/>
      <c r="N83" s="51"/>
    </row>
    <row r="84" spans="1:14">
      <c r="B84" s="89" t="s">
        <v>973</v>
      </c>
      <c r="C84" s="90"/>
      <c r="D84" s="90"/>
      <c r="E84" s="90"/>
      <c r="F84" s="90"/>
      <c r="G84" s="90"/>
      <c r="H84" s="90"/>
      <c r="I84" s="87"/>
      <c r="J84" s="88"/>
      <c r="K84" s="303">
        <v>0.05</v>
      </c>
      <c r="L84" s="861">
        <f>N78*K84</f>
        <v>4059.1330522158687</v>
      </c>
      <c r="M84" s="862"/>
      <c r="N84" s="51"/>
    </row>
    <row r="85" spans="1:14" ht="15.75" thickBot="1">
      <c r="B85" s="91" t="s">
        <v>974</v>
      </c>
      <c r="C85" s="92"/>
      <c r="D85" s="92"/>
      <c r="E85" s="92"/>
      <c r="F85" s="92"/>
      <c r="G85" s="92"/>
      <c r="H85" s="92"/>
      <c r="I85" s="93"/>
      <c r="J85" s="94"/>
      <c r="K85" s="304">
        <v>0.05</v>
      </c>
      <c r="L85" s="863">
        <f>N78*K85</f>
        <v>4059.1330522158687</v>
      </c>
      <c r="M85" s="864"/>
      <c r="N85" s="51"/>
    </row>
    <row r="86" spans="1:14" ht="15.75" thickBot="1">
      <c r="B86" s="827" t="s">
        <v>953</v>
      </c>
      <c r="C86" s="828"/>
      <c r="D86" s="828"/>
      <c r="E86" s="828"/>
      <c r="F86" s="828"/>
      <c r="G86" s="828"/>
      <c r="H86" s="828"/>
      <c r="I86" s="828"/>
      <c r="J86" s="828"/>
      <c r="K86" s="828"/>
      <c r="L86" s="828"/>
      <c r="M86" s="829"/>
      <c r="N86" s="52">
        <f>L83+L84+L85</f>
        <v>24354.79831329521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105537.45935761258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270">
        <v>2.5</v>
      </c>
      <c r="N36" s="271">
        <f>K36/M36</f>
        <v>3095.3662639288054</v>
      </c>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0.05</v>
      </c>
      <c r="N41" s="343">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3987.9868229648255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46.172416358380687</v>
      </c>
      <c r="N49" s="271">
        <f>K49*M49</f>
        <v>1108.1379926011364</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58273.986817262929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81182.66104431737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16236.532208863475</v>
      </c>
      <c r="M83" s="862"/>
      <c r="N83" s="51"/>
    </row>
    <row r="84" spans="1:14">
      <c r="B84" s="89" t="s">
        <v>973</v>
      </c>
      <c r="C84" s="90"/>
      <c r="D84" s="90"/>
      <c r="E84" s="90"/>
      <c r="F84" s="90"/>
      <c r="G84" s="90"/>
      <c r="H84" s="90"/>
      <c r="I84" s="87"/>
      <c r="J84" s="88"/>
      <c r="K84" s="303">
        <v>0.05</v>
      </c>
      <c r="L84" s="861">
        <f>N78*K84</f>
        <v>4059.1330522158687</v>
      </c>
      <c r="M84" s="862"/>
      <c r="N84" s="51"/>
    </row>
    <row r="85" spans="1:14" ht="15.75" thickBot="1">
      <c r="B85" s="91" t="s">
        <v>974</v>
      </c>
      <c r="C85" s="92"/>
      <c r="D85" s="92"/>
      <c r="E85" s="92"/>
      <c r="F85" s="92"/>
      <c r="G85" s="92"/>
      <c r="H85" s="92"/>
      <c r="I85" s="93"/>
      <c r="J85" s="94"/>
      <c r="K85" s="304">
        <v>0.05</v>
      </c>
      <c r="L85" s="863">
        <f>N78*K85</f>
        <v>4059.1330522158687</v>
      </c>
      <c r="M85" s="864"/>
      <c r="N85" s="51"/>
    </row>
    <row r="86" spans="1:14" ht="15.75" thickBot="1">
      <c r="B86" s="827" t="s">
        <v>953</v>
      </c>
      <c r="C86" s="828"/>
      <c r="D86" s="828"/>
      <c r="E86" s="828"/>
      <c r="F86" s="828"/>
      <c r="G86" s="828"/>
      <c r="H86" s="828"/>
      <c r="I86" s="828"/>
      <c r="J86" s="828"/>
      <c r="K86" s="828"/>
      <c r="L86" s="828"/>
      <c r="M86" s="829"/>
      <c r="N86" s="52">
        <f>L83+L84+L85</f>
        <v>24354.79831329521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105537.45935761258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30</v>
      </c>
      <c r="N36" s="271">
        <f>K36/M36</f>
        <v>3468.197494598101</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30</v>
      </c>
      <c r="N37" s="271">
        <f>K37/M37</f>
        <v>4161.8369935177216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30</v>
      </c>
      <c r="N38" s="271">
        <f>K38/M38</f>
        <v>3468.197494598101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11107.893117447857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43973.729865124456</v>
      </c>
      <c r="N48" s="271">
        <f>K48*M48</f>
        <v>54967.162331405569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54967.162331405569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1">
        <f>VLOOKUP(A59,TRANSPORTE!A5:D123,4,FALSE)</f>
        <v>821.75094105324695</v>
      </c>
      <c r="M59" s="832"/>
      <c r="N59" s="286">
        <f>K59*L59</f>
        <v>1027.1886763165587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68068.357598563351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13613.67151971267</v>
      </c>
      <c r="M83" s="862"/>
      <c r="N83" s="51"/>
    </row>
    <row r="84" spans="1:14">
      <c r="B84" s="89" t="s">
        <v>973</v>
      </c>
      <c r="C84" s="90"/>
      <c r="D84" s="90"/>
      <c r="E84" s="90"/>
      <c r="F84" s="90"/>
      <c r="G84" s="90"/>
      <c r="H84" s="90"/>
      <c r="I84" s="87"/>
      <c r="J84" s="88"/>
      <c r="K84" s="303">
        <v>0.05</v>
      </c>
      <c r="L84" s="861">
        <f>N78*K84</f>
        <v>3403.4178799281676</v>
      </c>
      <c r="M84" s="862"/>
      <c r="N84" s="51"/>
    </row>
    <row r="85" spans="1:14" ht="15.75" thickBot="1">
      <c r="B85" s="91" t="s">
        <v>974</v>
      </c>
      <c r="C85" s="92"/>
      <c r="D85" s="92"/>
      <c r="E85" s="92"/>
      <c r="F85" s="92"/>
      <c r="G85" s="92"/>
      <c r="H85" s="92"/>
      <c r="I85" s="93"/>
      <c r="J85" s="94"/>
      <c r="K85" s="304">
        <v>0.05</v>
      </c>
      <c r="L85" s="863">
        <f>N78*K85</f>
        <v>3403.4178799281676</v>
      </c>
      <c r="M85" s="864"/>
      <c r="N85" s="51"/>
    </row>
    <row r="86" spans="1:14" ht="15.75" thickBot="1">
      <c r="B86" s="827" t="s">
        <v>953</v>
      </c>
      <c r="C86" s="828"/>
      <c r="D86" s="828"/>
      <c r="E86" s="828"/>
      <c r="F86" s="828"/>
      <c r="G86" s="828"/>
      <c r="H86" s="828"/>
      <c r="I86" s="828"/>
      <c r="J86" s="828"/>
      <c r="K86" s="828"/>
      <c r="L86" s="828"/>
      <c r="M86" s="829"/>
      <c r="N86" s="52">
        <f>L83+L84+L85</f>
        <v>20420.507279569007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88488.864878132357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30</v>
      </c>
      <c r="N36" s="271">
        <f>K36/M36</f>
        <v>3468.197494598101</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30</v>
      </c>
      <c r="N37" s="271">
        <f>K37/M37</f>
        <v>4161.8369935177216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30</v>
      </c>
      <c r="N38" s="271">
        <f>K38/M38</f>
        <v>3468.197494598101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11107.893117447857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43973.729865124456</v>
      </c>
      <c r="N48" s="271">
        <f>K48*M48</f>
        <v>54967.162331405569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54967.162331405569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1">
        <f>VLOOKUP(A59,TRANSPORTE!A5:D123,4,FALSE)</f>
        <v>821.75094105324695</v>
      </c>
      <c r="M59" s="832"/>
      <c r="N59" s="286">
        <f>K59*L59</f>
        <v>1027.1886763165587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68068.357598563351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13613.67151971267</v>
      </c>
      <c r="M83" s="862"/>
      <c r="N83" s="51"/>
    </row>
    <row r="84" spans="1:14">
      <c r="B84" s="89" t="s">
        <v>973</v>
      </c>
      <c r="C84" s="90"/>
      <c r="D84" s="90"/>
      <c r="E84" s="90"/>
      <c r="F84" s="90"/>
      <c r="G84" s="90"/>
      <c r="H84" s="90"/>
      <c r="I84" s="87"/>
      <c r="J84" s="88"/>
      <c r="K84" s="303">
        <v>0.05</v>
      </c>
      <c r="L84" s="861">
        <f>N78*K84</f>
        <v>3403.4178799281676</v>
      </c>
      <c r="M84" s="862"/>
      <c r="N84" s="51"/>
    </row>
    <row r="85" spans="1:14" ht="15.75" thickBot="1">
      <c r="B85" s="91" t="s">
        <v>974</v>
      </c>
      <c r="C85" s="92"/>
      <c r="D85" s="92"/>
      <c r="E85" s="92"/>
      <c r="F85" s="92"/>
      <c r="G85" s="92"/>
      <c r="H85" s="92"/>
      <c r="I85" s="93"/>
      <c r="J85" s="94"/>
      <c r="K85" s="304">
        <v>0.05</v>
      </c>
      <c r="L85" s="863">
        <f>N78*K85</f>
        <v>3403.4178799281676</v>
      </c>
      <c r="M85" s="864"/>
      <c r="N85" s="51"/>
    </row>
    <row r="86" spans="1:14" ht="15.75" thickBot="1">
      <c r="B86" s="827" t="s">
        <v>953</v>
      </c>
      <c r="C86" s="828"/>
      <c r="D86" s="828"/>
      <c r="E86" s="828"/>
      <c r="F86" s="828"/>
      <c r="G86" s="828"/>
      <c r="H86" s="828"/>
      <c r="I86" s="828"/>
      <c r="J86" s="828"/>
      <c r="K86" s="828"/>
      <c r="L86" s="828"/>
      <c r="M86" s="829"/>
      <c r="N86" s="52">
        <f>L83+L84+L85</f>
        <v>20420.507279569007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88488.864878132357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30</v>
      </c>
      <c r="N36" s="271">
        <f>K36/M36</f>
        <v>3468.197494598101</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30</v>
      </c>
      <c r="N37" s="271">
        <f>K37/M37</f>
        <v>4161.8369935177216</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30</v>
      </c>
      <c r="N38" s="271">
        <f>K38/M38</f>
        <v>3468.197494598101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11107.893117447857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43973.729865124456</v>
      </c>
      <c r="N48" s="271">
        <f>K48*M48</f>
        <v>54967.162331405569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54967.162331405569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1">
        <f>VLOOKUP(A59,TRANSPORTE!A5:D123,4,FALSE)</f>
        <v>821.75094105324695</v>
      </c>
      <c r="M59" s="832"/>
      <c r="N59" s="286">
        <f>K59*L59</f>
        <v>1027.1886763165587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68068.357598563351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13613.67151971267</v>
      </c>
      <c r="M83" s="862"/>
      <c r="N83" s="51"/>
    </row>
    <row r="84" spans="1:14">
      <c r="B84" s="89" t="s">
        <v>973</v>
      </c>
      <c r="C84" s="90"/>
      <c r="D84" s="90"/>
      <c r="E84" s="90"/>
      <c r="F84" s="90"/>
      <c r="G84" s="90"/>
      <c r="H84" s="90"/>
      <c r="I84" s="87"/>
      <c r="J84" s="88"/>
      <c r="K84" s="303">
        <v>0.05</v>
      </c>
      <c r="L84" s="861">
        <f>N78*K84</f>
        <v>3403.4178799281676</v>
      </c>
      <c r="M84" s="862"/>
      <c r="N84" s="51"/>
    </row>
    <row r="85" spans="1:14" ht="15.75" thickBot="1">
      <c r="B85" s="91" t="s">
        <v>974</v>
      </c>
      <c r="C85" s="92"/>
      <c r="D85" s="92"/>
      <c r="E85" s="92"/>
      <c r="F85" s="92"/>
      <c r="G85" s="92"/>
      <c r="H85" s="92"/>
      <c r="I85" s="93"/>
      <c r="J85" s="94"/>
      <c r="K85" s="304">
        <v>0.05</v>
      </c>
      <c r="L85" s="863">
        <f>N78*K85</f>
        <v>3403.4178799281676</v>
      </c>
      <c r="M85" s="864"/>
      <c r="N85" s="51"/>
    </row>
    <row r="86" spans="1:14" ht="15.75" thickBot="1">
      <c r="B86" s="827" t="s">
        <v>953</v>
      </c>
      <c r="C86" s="828"/>
      <c r="D86" s="828"/>
      <c r="E86" s="828"/>
      <c r="F86" s="828"/>
      <c r="G86" s="828"/>
      <c r="H86" s="828"/>
      <c r="I86" s="828"/>
      <c r="J86" s="828"/>
      <c r="K86" s="828"/>
      <c r="L86" s="828"/>
      <c r="M86" s="829"/>
      <c r="N86" s="52">
        <f>L83+L84+L85</f>
        <v>20420.507279569007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88488.864878132357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592.54600993255212</v>
      </c>
      <c r="N49" s="271">
        <f>K49*M49</f>
        <v>53329.140893929689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110494.98971859147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118745.55429553865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23749.110859107732</v>
      </c>
      <c r="M83" s="862"/>
      <c r="N83" s="51"/>
    </row>
    <row r="84" spans="1:14">
      <c r="B84" s="89" t="s">
        <v>973</v>
      </c>
      <c r="C84" s="90"/>
      <c r="D84" s="90"/>
      <c r="E84" s="90"/>
      <c r="F84" s="90"/>
      <c r="G84" s="90"/>
      <c r="H84" s="90"/>
      <c r="I84" s="87"/>
      <c r="J84" s="88"/>
      <c r="K84" s="303">
        <v>0.05</v>
      </c>
      <c r="L84" s="861">
        <f>N78*K84</f>
        <v>5937.277714776933</v>
      </c>
      <c r="M84" s="862"/>
      <c r="N84" s="51"/>
    </row>
    <row r="85" spans="1:14" ht="15.75" thickBot="1">
      <c r="B85" s="91" t="s">
        <v>974</v>
      </c>
      <c r="C85" s="92"/>
      <c r="D85" s="92"/>
      <c r="E85" s="92"/>
      <c r="F85" s="92"/>
      <c r="G85" s="92"/>
      <c r="H85" s="92"/>
      <c r="I85" s="93"/>
      <c r="J85" s="94"/>
      <c r="K85" s="304">
        <v>0.05</v>
      </c>
      <c r="L85" s="863">
        <f>N78*K85</f>
        <v>5937.277714776933</v>
      </c>
      <c r="M85" s="864"/>
      <c r="N85" s="51"/>
    </row>
    <row r="86" spans="1:14" ht="15.75" thickBot="1">
      <c r="B86" s="827" t="s">
        <v>953</v>
      </c>
      <c r="C86" s="828"/>
      <c r="D86" s="828"/>
      <c r="E86" s="828"/>
      <c r="F86" s="828"/>
      <c r="G86" s="828"/>
      <c r="H86" s="828"/>
      <c r="I86" s="828"/>
      <c r="J86" s="828"/>
      <c r="K86" s="828"/>
      <c r="L86" s="828"/>
      <c r="M86" s="829"/>
      <c r="N86" s="52">
        <f>L83+L84+L85</f>
        <v>35623.666288661596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154369.22058420023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592.54600993255212</v>
      </c>
      <c r="N49" s="271">
        <f>K49*M49</f>
        <v>53329.140893929689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110494.98971859147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118745.55429553865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23749.110859107732</v>
      </c>
      <c r="M83" s="862"/>
      <c r="N83" s="51"/>
    </row>
    <row r="84" spans="1:14">
      <c r="B84" s="89" t="s">
        <v>973</v>
      </c>
      <c r="C84" s="90"/>
      <c r="D84" s="90"/>
      <c r="E84" s="90"/>
      <c r="F84" s="90"/>
      <c r="G84" s="90"/>
      <c r="H84" s="90"/>
      <c r="I84" s="87"/>
      <c r="J84" s="88"/>
      <c r="K84" s="303">
        <v>0.05</v>
      </c>
      <c r="L84" s="861">
        <f>N78*K84</f>
        <v>5937.277714776933</v>
      </c>
      <c r="M84" s="862"/>
      <c r="N84" s="51"/>
    </row>
    <row r="85" spans="1:14" ht="15.75" thickBot="1">
      <c r="B85" s="91" t="s">
        <v>974</v>
      </c>
      <c r="C85" s="92"/>
      <c r="D85" s="92"/>
      <c r="E85" s="92"/>
      <c r="F85" s="92"/>
      <c r="G85" s="92"/>
      <c r="H85" s="92"/>
      <c r="I85" s="93"/>
      <c r="J85" s="94"/>
      <c r="K85" s="304">
        <v>0.05</v>
      </c>
      <c r="L85" s="863">
        <f>N78*K85</f>
        <v>5937.277714776933</v>
      </c>
      <c r="M85" s="864"/>
      <c r="N85" s="51"/>
    </row>
    <row r="86" spans="1:14" ht="15.75" thickBot="1">
      <c r="B86" s="827" t="s">
        <v>953</v>
      </c>
      <c r="C86" s="828"/>
      <c r="D86" s="828"/>
      <c r="E86" s="828"/>
      <c r="F86" s="828"/>
      <c r="G86" s="828"/>
      <c r="H86" s="828"/>
      <c r="I86" s="828"/>
      <c r="J86" s="828"/>
      <c r="K86" s="828"/>
      <c r="L86" s="828"/>
      <c r="M86" s="829"/>
      <c r="N86" s="52">
        <f>L83+L84+L85</f>
        <v>35623.666288661596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154369.22058420023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592.54600993255212</v>
      </c>
      <c r="N49" s="271">
        <f>K49*M49</f>
        <v>53329.140893929689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110494.98971859147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118745.55429553865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23749.110859107732</v>
      </c>
      <c r="M83" s="862"/>
      <c r="N83" s="51"/>
    </row>
    <row r="84" spans="1:14">
      <c r="B84" s="89" t="s">
        <v>973</v>
      </c>
      <c r="C84" s="90"/>
      <c r="D84" s="90"/>
      <c r="E84" s="90"/>
      <c r="F84" s="90"/>
      <c r="G84" s="90"/>
      <c r="H84" s="90"/>
      <c r="I84" s="87"/>
      <c r="J84" s="88"/>
      <c r="K84" s="303">
        <v>0.05</v>
      </c>
      <c r="L84" s="861">
        <f>N78*K84</f>
        <v>5937.277714776933</v>
      </c>
      <c r="M84" s="862"/>
      <c r="N84" s="51"/>
    </row>
    <row r="85" spans="1:14" ht="15.75" thickBot="1">
      <c r="B85" s="91" t="s">
        <v>974</v>
      </c>
      <c r="C85" s="92"/>
      <c r="D85" s="92"/>
      <c r="E85" s="92"/>
      <c r="F85" s="92"/>
      <c r="G85" s="92"/>
      <c r="H85" s="92"/>
      <c r="I85" s="93"/>
      <c r="J85" s="94"/>
      <c r="K85" s="304">
        <v>0.05</v>
      </c>
      <c r="L85" s="863">
        <f>N78*K85</f>
        <v>5937.277714776933</v>
      </c>
      <c r="M85" s="864"/>
      <c r="N85" s="51"/>
    </row>
    <row r="86" spans="1:14" ht="15.75" thickBot="1">
      <c r="B86" s="827" t="s">
        <v>953</v>
      </c>
      <c r="C86" s="828"/>
      <c r="D86" s="828"/>
      <c r="E86" s="828"/>
      <c r="F86" s="828"/>
      <c r="G86" s="828"/>
      <c r="H86" s="828"/>
      <c r="I86" s="828"/>
      <c r="J86" s="828"/>
      <c r="K86" s="828"/>
      <c r="L86" s="828"/>
      <c r="M86" s="829"/>
      <c r="N86" s="52">
        <f>L83+L84+L85</f>
        <v>35623.666288661596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154369.22058420023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592.54600993255212</v>
      </c>
      <c r="N49" s="271">
        <f>K49*M49</f>
        <v>53329.140893929689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110494.98971859147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118745.55429553865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23749.110859107732</v>
      </c>
      <c r="M83" s="862"/>
      <c r="N83" s="51"/>
    </row>
    <row r="84" spans="1:14">
      <c r="B84" s="89" t="s">
        <v>973</v>
      </c>
      <c r="C84" s="90"/>
      <c r="D84" s="90"/>
      <c r="E84" s="90"/>
      <c r="F84" s="90"/>
      <c r="G84" s="90"/>
      <c r="H84" s="90"/>
      <c r="I84" s="87"/>
      <c r="J84" s="88"/>
      <c r="K84" s="303">
        <v>0.05</v>
      </c>
      <c r="L84" s="861">
        <f>N78*K84</f>
        <v>5937.277714776933</v>
      </c>
      <c r="M84" s="862"/>
      <c r="N84" s="51"/>
    </row>
    <row r="85" spans="1:14" ht="15.75" thickBot="1">
      <c r="B85" s="91" t="s">
        <v>974</v>
      </c>
      <c r="C85" s="92"/>
      <c r="D85" s="92"/>
      <c r="E85" s="92"/>
      <c r="F85" s="92"/>
      <c r="G85" s="92"/>
      <c r="H85" s="92"/>
      <c r="I85" s="93"/>
      <c r="J85" s="94"/>
      <c r="K85" s="304">
        <v>0.05</v>
      </c>
      <c r="L85" s="863">
        <f>N78*K85</f>
        <v>5937.277714776933</v>
      </c>
      <c r="M85" s="864"/>
      <c r="N85" s="51"/>
    </row>
    <row r="86" spans="1:14" ht="15.75" thickBot="1">
      <c r="B86" s="827" t="s">
        <v>953</v>
      </c>
      <c r="C86" s="828"/>
      <c r="D86" s="828"/>
      <c r="E86" s="828"/>
      <c r="F86" s="828"/>
      <c r="G86" s="828"/>
      <c r="H86" s="828"/>
      <c r="I86" s="828"/>
      <c r="J86" s="828"/>
      <c r="K86" s="828"/>
      <c r="L86" s="828"/>
      <c r="M86" s="829"/>
      <c r="N86" s="52">
        <f>L83+L84+L85</f>
        <v>35623.666288661596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154369.22058420023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57165.848824661793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65416.413401608974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13083.282680321796</v>
      </c>
      <c r="M83" s="862"/>
      <c r="N83" s="51"/>
    </row>
    <row r="84" spans="1:14">
      <c r="B84" s="89" t="s">
        <v>973</v>
      </c>
      <c r="C84" s="90"/>
      <c r="D84" s="90"/>
      <c r="E84" s="90"/>
      <c r="F84" s="90"/>
      <c r="G84" s="90"/>
      <c r="H84" s="90"/>
      <c r="I84" s="87"/>
      <c r="J84" s="88"/>
      <c r="K84" s="303">
        <v>0.05</v>
      </c>
      <c r="L84" s="861">
        <f>N78*K84</f>
        <v>3270.820670080449</v>
      </c>
      <c r="M84" s="862"/>
      <c r="N84" s="51"/>
    </row>
    <row r="85" spans="1:14" ht="15.75" thickBot="1">
      <c r="B85" s="91" t="s">
        <v>974</v>
      </c>
      <c r="C85" s="92"/>
      <c r="D85" s="92"/>
      <c r="E85" s="92"/>
      <c r="F85" s="92"/>
      <c r="G85" s="92"/>
      <c r="H85" s="92"/>
      <c r="I85" s="93"/>
      <c r="J85" s="94"/>
      <c r="K85" s="304">
        <v>0.05</v>
      </c>
      <c r="L85" s="863">
        <f>N78*K85</f>
        <v>3270.820670080449</v>
      </c>
      <c r="M85" s="864"/>
      <c r="N85" s="51"/>
    </row>
    <row r="86" spans="1:14" ht="15.75" thickBot="1">
      <c r="B86" s="827" t="s">
        <v>953</v>
      </c>
      <c r="C86" s="828"/>
      <c r="D86" s="828"/>
      <c r="E86" s="828"/>
      <c r="F86" s="828"/>
      <c r="G86" s="828"/>
      <c r="H86" s="828"/>
      <c r="I86" s="828"/>
      <c r="J86" s="828"/>
      <c r="K86" s="828"/>
      <c r="L86" s="828"/>
      <c r="M86" s="829"/>
      <c r="N86" s="52">
        <f>L83+L84+L85</f>
        <v>19624.924020482693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85041.337422091659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57165.848824661793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65416.413401608974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13083.282680321796</v>
      </c>
      <c r="M83" s="862"/>
      <c r="N83" s="51"/>
    </row>
    <row r="84" spans="1:14">
      <c r="B84" s="89" t="s">
        <v>973</v>
      </c>
      <c r="C84" s="90"/>
      <c r="D84" s="90"/>
      <c r="E84" s="90"/>
      <c r="F84" s="90"/>
      <c r="G84" s="90"/>
      <c r="H84" s="90"/>
      <c r="I84" s="87"/>
      <c r="J84" s="88"/>
      <c r="K84" s="303">
        <v>0.05</v>
      </c>
      <c r="L84" s="861">
        <f>N78*K84</f>
        <v>3270.820670080449</v>
      </c>
      <c r="M84" s="862"/>
      <c r="N84" s="51"/>
    </row>
    <row r="85" spans="1:14" ht="15.75" thickBot="1">
      <c r="B85" s="91" t="s">
        <v>974</v>
      </c>
      <c r="C85" s="92"/>
      <c r="D85" s="92"/>
      <c r="E85" s="92"/>
      <c r="F85" s="92"/>
      <c r="G85" s="92"/>
      <c r="H85" s="92"/>
      <c r="I85" s="93"/>
      <c r="J85" s="94"/>
      <c r="K85" s="304">
        <v>0.05</v>
      </c>
      <c r="L85" s="863">
        <f>N78*K85</f>
        <v>3270.820670080449</v>
      </c>
      <c r="M85" s="864"/>
      <c r="N85" s="51"/>
    </row>
    <row r="86" spans="1:14" ht="15.75" thickBot="1">
      <c r="B86" s="827" t="s">
        <v>953</v>
      </c>
      <c r="C86" s="828"/>
      <c r="D86" s="828"/>
      <c r="E86" s="828"/>
      <c r="F86" s="828"/>
      <c r="G86" s="828"/>
      <c r="H86" s="828"/>
      <c r="I86" s="828"/>
      <c r="J86" s="828"/>
      <c r="K86" s="828"/>
      <c r="L86" s="828"/>
      <c r="M86" s="829"/>
      <c r="N86" s="52">
        <f>L83+L84+L85</f>
        <v>19624.924020482693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85041.337422091659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57165.848824661793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65416.413401608974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13083.282680321796</v>
      </c>
      <c r="M83" s="862"/>
      <c r="N83" s="51"/>
    </row>
    <row r="84" spans="1:14">
      <c r="B84" s="89" t="s">
        <v>973</v>
      </c>
      <c r="C84" s="90"/>
      <c r="D84" s="90"/>
      <c r="E84" s="90"/>
      <c r="F84" s="90"/>
      <c r="G84" s="90"/>
      <c r="H84" s="90"/>
      <c r="I84" s="87"/>
      <c r="J84" s="88"/>
      <c r="K84" s="303">
        <v>0.05</v>
      </c>
      <c r="L84" s="861">
        <f>N78*K84</f>
        <v>3270.820670080449</v>
      </c>
      <c r="M84" s="862"/>
      <c r="N84" s="51"/>
    </row>
    <row r="85" spans="1:14" ht="15.75" thickBot="1">
      <c r="B85" s="91" t="s">
        <v>974</v>
      </c>
      <c r="C85" s="92"/>
      <c r="D85" s="92"/>
      <c r="E85" s="92"/>
      <c r="F85" s="92"/>
      <c r="G85" s="92"/>
      <c r="H85" s="92"/>
      <c r="I85" s="93"/>
      <c r="J85" s="94"/>
      <c r="K85" s="304">
        <v>0.05</v>
      </c>
      <c r="L85" s="863">
        <f>N78*K85</f>
        <v>3270.820670080449</v>
      </c>
      <c r="M85" s="864"/>
      <c r="N85" s="51"/>
    </row>
    <row r="86" spans="1:14" ht="15.75" thickBot="1">
      <c r="B86" s="827" t="s">
        <v>953</v>
      </c>
      <c r="C86" s="828"/>
      <c r="D86" s="828"/>
      <c r="E86" s="828"/>
      <c r="F86" s="828"/>
      <c r="G86" s="828"/>
      <c r="H86" s="828"/>
      <c r="I86" s="828"/>
      <c r="J86" s="828"/>
      <c r="K86" s="828"/>
      <c r="L86" s="828"/>
      <c r="M86" s="829"/>
      <c r="N86" s="52">
        <f>L83+L84+L85</f>
        <v>19624.924020482693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85041.337422091659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57165.848824661793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65416.413401608974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13083.282680321796</v>
      </c>
      <c r="M83" s="862"/>
      <c r="N83" s="51"/>
    </row>
    <row r="84" spans="1:14">
      <c r="B84" s="89" t="s">
        <v>973</v>
      </c>
      <c r="C84" s="90"/>
      <c r="D84" s="90"/>
      <c r="E84" s="90"/>
      <c r="F84" s="90"/>
      <c r="G84" s="90"/>
      <c r="H84" s="90"/>
      <c r="I84" s="87"/>
      <c r="J84" s="88"/>
      <c r="K84" s="303">
        <v>0.05</v>
      </c>
      <c r="L84" s="861">
        <f>N78*K84</f>
        <v>3270.820670080449</v>
      </c>
      <c r="M84" s="862"/>
      <c r="N84" s="51"/>
    </row>
    <row r="85" spans="1:14" ht="15.75" thickBot="1">
      <c r="B85" s="91" t="s">
        <v>974</v>
      </c>
      <c r="C85" s="92"/>
      <c r="D85" s="92"/>
      <c r="E85" s="92"/>
      <c r="F85" s="92"/>
      <c r="G85" s="92"/>
      <c r="H85" s="92"/>
      <c r="I85" s="93"/>
      <c r="J85" s="94"/>
      <c r="K85" s="304">
        <v>0.05</v>
      </c>
      <c r="L85" s="863">
        <f>N78*K85</f>
        <v>3270.820670080449</v>
      </c>
      <c r="M85" s="864"/>
      <c r="N85" s="51"/>
    </row>
    <row r="86" spans="1:14" ht="15.75" thickBot="1">
      <c r="B86" s="827" t="s">
        <v>953</v>
      </c>
      <c r="C86" s="828"/>
      <c r="D86" s="828"/>
      <c r="E86" s="828"/>
      <c r="F86" s="828"/>
      <c r="G86" s="828"/>
      <c r="H86" s="828"/>
      <c r="I86" s="828"/>
      <c r="J86" s="828"/>
      <c r="K86" s="828"/>
      <c r="L86" s="828"/>
      <c r="M86" s="829"/>
      <c r="N86" s="52">
        <f>L83+L84+L85</f>
        <v>19624.924020482693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85041.337422091659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592.54600993255212</v>
      </c>
      <c r="N48" s="271">
        <f>K48*M48</f>
        <v>592.54600993255212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592.54600993255212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592.54600993255212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118.50920198651043</v>
      </c>
      <c r="M83" s="862"/>
      <c r="N83" s="51"/>
    </row>
    <row r="84" spans="1:14">
      <c r="B84" s="89" t="s">
        <v>973</v>
      </c>
      <c r="C84" s="90"/>
      <c r="D84" s="90"/>
      <c r="E84" s="90"/>
      <c r="F84" s="90"/>
      <c r="G84" s="90"/>
      <c r="H84" s="90"/>
      <c r="I84" s="87"/>
      <c r="J84" s="88"/>
      <c r="K84" s="303">
        <v>0.05</v>
      </c>
      <c r="L84" s="861">
        <f>N78*K84</f>
        <v>29.627300496627608</v>
      </c>
      <c r="M84" s="862"/>
      <c r="N84" s="51"/>
    </row>
    <row r="85" spans="1:14" ht="15.75" thickBot="1">
      <c r="B85" s="91" t="s">
        <v>974</v>
      </c>
      <c r="C85" s="92"/>
      <c r="D85" s="92"/>
      <c r="E85" s="92"/>
      <c r="F85" s="92"/>
      <c r="G85" s="92"/>
      <c r="H85" s="92"/>
      <c r="I85" s="93"/>
      <c r="J85" s="94"/>
      <c r="K85" s="304">
        <v>0.05</v>
      </c>
      <c r="L85" s="863">
        <f>N78*K85</f>
        <v>29.627300496627608</v>
      </c>
      <c r="M85" s="864"/>
      <c r="N85" s="51"/>
    </row>
    <row r="86" spans="1:14" ht="15.75" thickBot="1">
      <c r="B86" s="827" t="s">
        <v>953</v>
      </c>
      <c r="C86" s="828"/>
      <c r="D86" s="828"/>
      <c r="E86" s="828"/>
      <c r="F86" s="828"/>
      <c r="G86" s="828"/>
      <c r="H86" s="828"/>
      <c r="I86" s="828"/>
      <c r="J86" s="828"/>
      <c r="K86" s="828"/>
      <c r="L86" s="828"/>
      <c r="M86" s="829"/>
      <c r="N86" s="52">
        <f>L83+L84+L85</f>
        <v>177.76380297976564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770.30981291231774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592.54600993255212</v>
      </c>
      <c r="N49" s="271">
        <f>K49*M49</f>
        <v>53329.140893929689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110494.98971859147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118745.55429553865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23749.110859107732</v>
      </c>
      <c r="M83" s="862"/>
      <c r="N83" s="51"/>
    </row>
    <row r="84" spans="1:14">
      <c r="B84" s="89" t="s">
        <v>973</v>
      </c>
      <c r="C84" s="90"/>
      <c r="D84" s="90"/>
      <c r="E84" s="90"/>
      <c r="F84" s="90"/>
      <c r="G84" s="90"/>
      <c r="H84" s="90"/>
      <c r="I84" s="87"/>
      <c r="J84" s="88"/>
      <c r="K84" s="303">
        <v>0.05</v>
      </c>
      <c r="L84" s="861">
        <f>N78*K84</f>
        <v>5937.277714776933</v>
      </c>
      <c r="M84" s="862"/>
      <c r="N84" s="51"/>
    </row>
    <row r="85" spans="1:14" ht="15.75" thickBot="1">
      <c r="B85" s="91" t="s">
        <v>974</v>
      </c>
      <c r="C85" s="92"/>
      <c r="D85" s="92"/>
      <c r="E85" s="92"/>
      <c r="F85" s="92"/>
      <c r="G85" s="92"/>
      <c r="H85" s="92"/>
      <c r="I85" s="93"/>
      <c r="J85" s="94"/>
      <c r="K85" s="304">
        <v>0.05</v>
      </c>
      <c r="L85" s="863">
        <f>N78*K85</f>
        <v>5937.277714776933</v>
      </c>
      <c r="M85" s="864"/>
      <c r="N85" s="51"/>
    </row>
    <row r="86" spans="1:14" ht="15.75" thickBot="1">
      <c r="B86" s="827" t="s">
        <v>953</v>
      </c>
      <c r="C86" s="828"/>
      <c r="D86" s="828"/>
      <c r="E86" s="828"/>
      <c r="F86" s="828"/>
      <c r="G86" s="828"/>
      <c r="H86" s="828"/>
      <c r="I86" s="828"/>
      <c r="J86" s="828"/>
      <c r="K86" s="828"/>
      <c r="L86" s="828"/>
      <c r="M86" s="829"/>
      <c r="N86" s="52">
        <f>L83+L84+L85</f>
        <v>35623.666288661596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154369.22058420023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592.54600993255212</v>
      </c>
      <c r="N49" s="271">
        <f>K49*M49</f>
        <v>53329.140893929689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110494.98971859147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118745.55429553865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23749.110859107732</v>
      </c>
      <c r="M83" s="862"/>
      <c r="N83" s="51"/>
    </row>
    <row r="84" spans="1:14">
      <c r="B84" s="89" t="s">
        <v>973</v>
      </c>
      <c r="C84" s="90"/>
      <c r="D84" s="90"/>
      <c r="E84" s="90"/>
      <c r="F84" s="90"/>
      <c r="G84" s="90"/>
      <c r="H84" s="90"/>
      <c r="I84" s="87"/>
      <c r="J84" s="88"/>
      <c r="K84" s="303">
        <v>0.05</v>
      </c>
      <c r="L84" s="861">
        <f>N78*K84</f>
        <v>5937.277714776933</v>
      </c>
      <c r="M84" s="862"/>
      <c r="N84" s="51"/>
    </row>
    <row r="85" spans="1:14" ht="15.75" thickBot="1">
      <c r="B85" s="91" t="s">
        <v>974</v>
      </c>
      <c r="C85" s="92"/>
      <c r="D85" s="92"/>
      <c r="E85" s="92"/>
      <c r="F85" s="92"/>
      <c r="G85" s="92"/>
      <c r="H85" s="92"/>
      <c r="I85" s="93"/>
      <c r="J85" s="94"/>
      <c r="K85" s="304">
        <v>0.05</v>
      </c>
      <c r="L85" s="863">
        <f>N78*K85</f>
        <v>5937.277714776933</v>
      </c>
      <c r="M85" s="864"/>
      <c r="N85" s="51"/>
    </row>
    <row r="86" spans="1:14" ht="15.75" thickBot="1">
      <c r="B86" s="827" t="s">
        <v>953</v>
      </c>
      <c r="C86" s="828"/>
      <c r="D86" s="828"/>
      <c r="E86" s="828"/>
      <c r="F86" s="828"/>
      <c r="G86" s="828"/>
      <c r="H86" s="828"/>
      <c r="I86" s="828"/>
      <c r="J86" s="828"/>
      <c r="K86" s="828"/>
      <c r="L86" s="828"/>
      <c r="M86" s="829"/>
      <c r="N86" s="52">
        <f>L83+L84+L85</f>
        <v>35623.666288661596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154369.22058420023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57165.848824661793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65416.413401608974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13083.282680321796</v>
      </c>
      <c r="M83" s="862"/>
      <c r="N83" s="51"/>
    </row>
    <row r="84" spans="1:14">
      <c r="B84" s="89" t="s">
        <v>973</v>
      </c>
      <c r="C84" s="90"/>
      <c r="D84" s="90"/>
      <c r="E84" s="90"/>
      <c r="F84" s="90"/>
      <c r="G84" s="90"/>
      <c r="H84" s="90"/>
      <c r="I84" s="87"/>
      <c r="J84" s="88"/>
      <c r="K84" s="303">
        <v>0.05</v>
      </c>
      <c r="L84" s="861">
        <f>N78*K84</f>
        <v>3270.820670080449</v>
      </c>
      <c r="M84" s="862"/>
      <c r="N84" s="51"/>
    </row>
    <row r="85" spans="1:14" ht="15.75" thickBot="1">
      <c r="B85" s="91" t="s">
        <v>974</v>
      </c>
      <c r="C85" s="92"/>
      <c r="D85" s="92"/>
      <c r="E85" s="92"/>
      <c r="F85" s="92"/>
      <c r="G85" s="92"/>
      <c r="H85" s="92"/>
      <c r="I85" s="93"/>
      <c r="J85" s="94"/>
      <c r="K85" s="304">
        <v>0.05</v>
      </c>
      <c r="L85" s="863">
        <f>N78*K85</f>
        <v>3270.820670080449</v>
      </c>
      <c r="M85" s="864"/>
      <c r="N85" s="51"/>
    </row>
    <row r="86" spans="1:14" ht="15.75" thickBot="1">
      <c r="B86" s="827" t="s">
        <v>953</v>
      </c>
      <c r="C86" s="828"/>
      <c r="D86" s="828"/>
      <c r="E86" s="828"/>
      <c r="F86" s="828"/>
      <c r="G86" s="828"/>
      <c r="H86" s="828"/>
      <c r="I86" s="828"/>
      <c r="J86" s="828"/>
      <c r="K86" s="828"/>
      <c r="L86" s="828"/>
      <c r="M86" s="829"/>
      <c r="N86" s="52">
        <f>L83+L84+L85</f>
        <v>19624.924020482693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85041.337422091659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45</v>
      </c>
      <c r="N36" s="271">
        <f>K36/M36</f>
        <v>1445.0822894158755</v>
      </c>
    </row>
    <row r="37" spans="1:14">
      <c r="A37" s="113" t="s">
        <v>271</v>
      </c>
      <c r="B37" s="840" t="str">
        <f>VLOOKUP(A37,EQUIPOS!A7:D154,3,FALSE)</f>
        <v>Motoniveladora, potencia 140 HP, ancho de cuchilla 3,66 m, peso 11 ton.</v>
      </c>
      <c r="C37" s="841"/>
      <c r="D37" s="841"/>
      <c r="E37" s="841"/>
      <c r="F37" s="841"/>
      <c r="G37" s="841"/>
      <c r="H37" s="842"/>
      <c r="I37" s="266"/>
      <c r="J37" s="267"/>
      <c r="K37" s="268">
        <f>VLOOKUP(A37,EQUIPOS!A7:D164,4,FALSE)</f>
        <v>124855.10980553164</v>
      </c>
      <c r="L37" s="269"/>
      <c r="M37" s="270">
        <v>45</v>
      </c>
      <c r="N37" s="271">
        <f>K37/M37</f>
        <v>2774.5579956784809</v>
      </c>
    </row>
    <row r="38" spans="1:14">
      <c r="A38" t="s">
        <v>365</v>
      </c>
      <c r="B38" s="840" t="str">
        <f>VLOOKUP(A38,EQUIPOS!A8:D154,3,FALSE)</f>
        <v xml:space="preserve">Vibrocompatador, potencia 153 HP, peso 10 Ton. </v>
      </c>
      <c r="C38" s="841"/>
      <c r="D38" s="841"/>
      <c r="E38" s="841"/>
      <c r="F38" s="841"/>
      <c r="G38" s="841"/>
      <c r="H38" s="842"/>
      <c r="I38" s="266"/>
      <c r="J38" s="267"/>
      <c r="K38" s="268">
        <f>VLOOKUP(A38,EQUIPOS!A8:D165,4,FALSE)</f>
        <v>104045.92483794304</v>
      </c>
      <c r="L38" s="269"/>
      <c r="M38" s="270">
        <v>45</v>
      </c>
      <c r="N38" s="271">
        <f>K38/M38</f>
        <v>2312.131663065401</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6538.2127046490459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43973.729865124456</v>
      </c>
      <c r="N48" s="271">
        <f>K48*M48</f>
        <v>57165.848824661793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57165.848824661793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1">
        <f>VLOOKUP(A59,TRANSPORTE!A5:D123,4,FALSE)</f>
        <v>821.75094105324695</v>
      </c>
      <c r="M59" s="832"/>
      <c r="N59" s="286">
        <f>K59*L59</f>
        <v>1068.276223369221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59">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65416.413401608974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13083.282680321796</v>
      </c>
      <c r="M83" s="862"/>
      <c r="N83" s="51"/>
    </row>
    <row r="84" spans="1:14">
      <c r="B84" s="89" t="s">
        <v>973</v>
      </c>
      <c r="C84" s="90"/>
      <c r="D84" s="90"/>
      <c r="E84" s="90"/>
      <c r="F84" s="90"/>
      <c r="G84" s="90"/>
      <c r="H84" s="90"/>
      <c r="I84" s="87"/>
      <c r="J84" s="88"/>
      <c r="K84" s="303">
        <v>0.05</v>
      </c>
      <c r="L84" s="861">
        <f>N78*K84</f>
        <v>3270.820670080449</v>
      </c>
      <c r="M84" s="862"/>
      <c r="N84" s="51"/>
    </row>
    <row r="85" spans="1:14" ht="15.75" thickBot="1">
      <c r="B85" s="91" t="s">
        <v>974</v>
      </c>
      <c r="C85" s="92"/>
      <c r="D85" s="92"/>
      <c r="E85" s="92"/>
      <c r="F85" s="92"/>
      <c r="G85" s="92"/>
      <c r="H85" s="92"/>
      <c r="I85" s="93"/>
      <c r="J85" s="94"/>
      <c r="K85" s="304">
        <v>0.05</v>
      </c>
      <c r="L85" s="863">
        <f>N78*K85</f>
        <v>3270.820670080449</v>
      </c>
      <c r="M85" s="864"/>
      <c r="N85" s="51"/>
    </row>
    <row r="86" spans="1:14" ht="15.75" thickBot="1">
      <c r="B86" s="827" t="s">
        <v>953</v>
      </c>
      <c r="C86" s="828"/>
      <c r="D86" s="828"/>
      <c r="E86" s="828"/>
      <c r="F86" s="828"/>
      <c r="G86" s="828"/>
      <c r="H86" s="828"/>
      <c r="I86" s="828"/>
      <c r="J86" s="828"/>
      <c r="K86" s="828"/>
      <c r="L86" s="828"/>
      <c r="M86" s="829"/>
      <c r="N86" s="52">
        <f>L83+L84+L85</f>
        <v>19624.924020482693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85041.337422091659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592.54600993255212</v>
      </c>
      <c r="N48" s="271">
        <f>K48*M48</f>
        <v>592.54600993255212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592.54600993255212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592.54600993255212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118.50920198651043</v>
      </c>
      <c r="M83" s="862"/>
      <c r="N83" s="51"/>
    </row>
    <row r="84" spans="1:14">
      <c r="B84" s="89" t="s">
        <v>973</v>
      </c>
      <c r="C84" s="90"/>
      <c r="D84" s="90"/>
      <c r="E84" s="90"/>
      <c r="F84" s="90"/>
      <c r="G84" s="90"/>
      <c r="H84" s="90"/>
      <c r="I84" s="87"/>
      <c r="J84" s="88"/>
      <c r="K84" s="303">
        <v>0.05</v>
      </c>
      <c r="L84" s="861">
        <f>N78*K84</f>
        <v>29.627300496627608</v>
      </c>
      <c r="M84" s="862"/>
      <c r="N84" s="51"/>
    </row>
    <row r="85" spans="1:14" ht="15.75" thickBot="1">
      <c r="B85" s="91" t="s">
        <v>974</v>
      </c>
      <c r="C85" s="92"/>
      <c r="D85" s="92"/>
      <c r="E85" s="92"/>
      <c r="F85" s="92"/>
      <c r="G85" s="92"/>
      <c r="H85" s="92"/>
      <c r="I85" s="93"/>
      <c r="J85" s="94"/>
      <c r="K85" s="304">
        <v>0.05</v>
      </c>
      <c r="L85" s="863">
        <f>N78*K85</f>
        <v>29.627300496627608</v>
      </c>
      <c r="M85" s="864"/>
      <c r="N85" s="51"/>
    </row>
    <row r="86" spans="1:14" ht="15.75" thickBot="1">
      <c r="B86" s="827" t="s">
        <v>953</v>
      </c>
      <c r="C86" s="828"/>
      <c r="D86" s="828"/>
      <c r="E86" s="828"/>
      <c r="F86" s="828"/>
      <c r="G86" s="828"/>
      <c r="H86" s="828"/>
      <c r="I86" s="828"/>
      <c r="J86" s="828"/>
      <c r="K86" s="828"/>
      <c r="L86" s="828"/>
      <c r="M86" s="829"/>
      <c r="N86" s="52">
        <f>L83+L84+L85</f>
        <v>177.76380297976564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770.30981291231774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451"/>
      <c r="L30" s="838" t="s">
        <v>945</v>
      </c>
      <c r="M30" s="839"/>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2224.9280013580947</v>
      </c>
      <c r="N48" s="271">
        <f>K48*M48</f>
        <v>2224.9280013580947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2224.9280013580947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2224.9280013580947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444.98560027161898</v>
      </c>
      <c r="M83" s="862"/>
      <c r="N83" s="51"/>
    </row>
    <row r="84" spans="1:14">
      <c r="B84" s="89" t="s">
        <v>973</v>
      </c>
      <c r="C84" s="90"/>
      <c r="D84" s="90"/>
      <c r="E84" s="90"/>
      <c r="F84" s="90"/>
      <c r="G84" s="90"/>
      <c r="H84" s="90"/>
      <c r="I84" s="87"/>
      <c r="J84" s="88"/>
      <c r="K84" s="303">
        <v>0.05</v>
      </c>
      <c r="L84" s="861">
        <f>N78*K84</f>
        <v>111.24640006790474</v>
      </c>
      <c r="M84" s="862"/>
      <c r="N84" s="51"/>
    </row>
    <row r="85" spans="1:14" ht="15.75" thickBot="1">
      <c r="B85" s="91" t="s">
        <v>974</v>
      </c>
      <c r="C85" s="92"/>
      <c r="D85" s="92"/>
      <c r="E85" s="92"/>
      <c r="F85" s="92"/>
      <c r="G85" s="92"/>
      <c r="H85" s="92"/>
      <c r="I85" s="93"/>
      <c r="J85" s="94"/>
      <c r="K85" s="304">
        <v>0.05</v>
      </c>
      <c r="L85" s="863">
        <f>N78*K85</f>
        <v>111.24640006790474</v>
      </c>
      <c r="M85" s="864"/>
      <c r="N85" s="51"/>
    </row>
    <row r="86" spans="1:14" ht="15.75" thickBot="1">
      <c r="B86" s="827" t="s">
        <v>953</v>
      </c>
      <c r="C86" s="828"/>
      <c r="D86" s="828"/>
      <c r="E86" s="828"/>
      <c r="F86" s="828"/>
      <c r="G86" s="828"/>
      <c r="H86" s="828"/>
      <c r="I86" s="828"/>
      <c r="J86" s="828"/>
      <c r="K86" s="828"/>
      <c r="L86" s="828"/>
      <c r="M86" s="829"/>
      <c r="N86" s="52">
        <f>L83+L84+L85</f>
        <v>667.47840040742835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2892.4064017655228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1649.0148699421673</v>
      </c>
      <c r="N48" s="271">
        <f>K48*M48</f>
        <v>1649.0148699421673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1649.0148699421673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1649.0148699421673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329.80297398843345</v>
      </c>
      <c r="M83" s="862"/>
      <c r="N83" s="51"/>
    </row>
    <row r="84" spans="1:14">
      <c r="B84" s="89" t="s">
        <v>973</v>
      </c>
      <c r="C84" s="90"/>
      <c r="D84" s="90"/>
      <c r="E84" s="90"/>
      <c r="F84" s="90"/>
      <c r="G84" s="90"/>
      <c r="H84" s="90"/>
      <c r="I84" s="87"/>
      <c r="J84" s="88"/>
      <c r="K84" s="303">
        <v>0.05</v>
      </c>
      <c r="L84" s="861">
        <f>N78*K84</f>
        <v>82.450743497108363</v>
      </c>
      <c r="M84" s="862"/>
      <c r="N84" s="51"/>
    </row>
    <row r="85" spans="1:14" ht="15.75" thickBot="1">
      <c r="B85" s="91" t="s">
        <v>974</v>
      </c>
      <c r="C85" s="92"/>
      <c r="D85" s="92"/>
      <c r="E85" s="92"/>
      <c r="F85" s="92"/>
      <c r="G85" s="92"/>
      <c r="H85" s="92"/>
      <c r="I85" s="93"/>
      <c r="J85" s="94"/>
      <c r="K85" s="304">
        <v>0.05</v>
      </c>
      <c r="L85" s="863">
        <f>N78*K85</f>
        <v>82.450743497108363</v>
      </c>
      <c r="M85" s="864"/>
      <c r="N85" s="51"/>
    </row>
    <row r="86" spans="1:14" ht="15.75" thickBot="1">
      <c r="B86" s="827" t="s">
        <v>953</v>
      </c>
      <c r="C86" s="828"/>
      <c r="D86" s="828"/>
      <c r="E86" s="828"/>
      <c r="F86" s="828"/>
      <c r="G86" s="828"/>
      <c r="H86" s="828"/>
      <c r="I86" s="828"/>
      <c r="J86" s="828"/>
      <c r="K86" s="828"/>
      <c r="L86" s="828"/>
      <c r="M86" s="829"/>
      <c r="N86" s="52">
        <f>L83+L84+L85</f>
        <v>494.70446098265018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2143.7193309248173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1202.2120844931915</v>
      </c>
      <c r="N48" s="271">
        <f>K48*M48</f>
        <v>1202.2120844931915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1202.2120844931915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1202.2120844931915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240.4424168986383</v>
      </c>
      <c r="M83" s="862"/>
      <c r="N83" s="51"/>
    </row>
    <row r="84" spans="1:14">
      <c r="B84" s="89" t="s">
        <v>973</v>
      </c>
      <c r="C84" s="90"/>
      <c r="D84" s="90"/>
      <c r="E84" s="90"/>
      <c r="F84" s="90"/>
      <c r="G84" s="90"/>
      <c r="H84" s="90"/>
      <c r="I84" s="87"/>
      <c r="J84" s="88"/>
      <c r="K84" s="303">
        <v>0.05</v>
      </c>
      <c r="L84" s="861">
        <f>N78*K84</f>
        <v>60.110604224659575</v>
      </c>
      <c r="M84" s="862"/>
      <c r="N84" s="51"/>
    </row>
    <row r="85" spans="1:14" ht="15.75" thickBot="1">
      <c r="B85" s="91" t="s">
        <v>974</v>
      </c>
      <c r="C85" s="92"/>
      <c r="D85" s="92"/>
      <c r="E85" s="92"/>
      <c r="F85" s="92"/>
      <c r="G85" s="92"/>
      <c r="H85" s="92"/>
      <c r="I85" s="93"/>
      <c r="J85" s="94"/>
      <c r="K85" s="304">
        <v>0.05</v>
      </c>
      <c r="L85" s="863">
        <f>N78*K85</f>
        <v>60.110604224659575</v>
      </c>
      <c r="M85" s="864"/>
      <c r="N85" s="51"/>
    </row>
    <row r="86" spans="1:14" ht="15.75" thickBot="1">
      <c r="B86" s="827" t="s">
        <v>953</v>
      </c>
      <c r="C86" s="828"/>
      <c r="D86" s="828"/>
      <c r="E86" s="828"/>
      <c r="F86" s="828"/>
      <c r="G86" s="828"/>
      <c r="H86" s="828"/>
      <c r="I86" s="828"/>
      <c r="J86" s="828"/>
      <c r="K86" s="828"/>
      <c r="L86" s="828"/>
      <c r="M86" s="829"/>
      <c r="N86" s="52">
        <f>L83+L84+L85</f>
        <v>360.66362534795746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1562.8757098411488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2162.4851201447591</v>
      </c>
      <c r="N48" s="271">
        <f>K48*M48</f>
        <v>2162.4851201447591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2162.4851201447591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2162.4851201447591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432.49702402895184</v>
      </c>
      <c r="M83" s="862"/>
      <c r="N83" s="51"/>
    </row>
    <row r="84" spans="1:14">
      <c r="B84" s="89" t="s">
        <v>973</v>
      </c>
      <c r="C84" s="90"/>
      <c r="D84" s="90"/>
      <c r="E84" s="90"/>
      <c r="F84" s="90"/>
      <c r="G84" s="90"/>
      <c r="H84" s="90"/>
      <c r="I84" s="87"/>
      <c r="J84" s="88"/>
      <c r="K84" s="303">
        <v>0.05</v>
      </c>
      <c r="L84" s="861">
        <f>N78*K84</f>
        <v>108.12425600723796</v>
      </c>
      <c r="M84" s="862"/>
      <c r="N84" s="51"/>
    </row>
    <row r="85" spans="1:14" ht="15.75" thickBot="1">
      <c r="B85" s="91" t="s">
        <v>974</v>
      </c>
      <c r="C85" s="92"/>
      <c r="D85" s="92"/>
      <c r="E85" s="92"/>
      <c r="F85" s="92"/>
      <c r="G85" s="92"/>
      <c r="H85" s="92"/>
      <c r="I85" s="93"/>
      <c r="J85" s="94"/>
      <c r="K85" s="304">
        <v>0.05</v>
      </c>
      <c r="L85" s="863">
        <f>N78*K85</f>
        <v>108.12425600723796</v>
      </c>
      <c r="M85" s="864"/>
      <c r="N85" s="51"/>
    </row>
    <row r="86" spans="1:14" ht="15.75" thickBot="1">
      <c r="B86" s="827" t="s">
        <v>953</v>
      </c>
      <c r="C86" s="828"/>
      <c r="D86" s="828"/>
      <c r="E86" s="828"/>
      <c r="F86" s="828"/>
      <c r="G86" s="828"/>
      <c r="H86" s="828"/>
      <c r="I86" s="828"/>
      <c r="J86" s="828"/>
      <c r="K86" s="828"/>
      <c r="L86" s="828"/>
      <c r="M86" s="829"/>
      <c r="N86" s="52">
        <f>L83+L84+L85</f>
        <v>648.74553604342771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2811.2306561881869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1621.5312887764644</v>
      </c>
      <c r="N48" s="271">
        <f>K48*M48</f>
        <v>1621.5312887764644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1621.5312887764644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1621.5312887764644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324.3062577552929</v>
      </c>
      <c r="M83" s="862"/>
      <c r="N83" s="51"/>
    </row>
    <row r="84" spans="1:14">
      <c r="B84" s="89" t="s">
        <v>973</v>
      </c>
      <c r="C84" s="90"/>
      <c r="D84" s="90"/>
      <c r="E84" s="90"/>
      <c r="F84" s="90"/>
      <c r="G84" s="90"/>
      <c r="H84" s="90"/>
      <c r="I84" s="87"/>
      <c r="J84" s="88"/>
      <c r="K84" s="303">
        <v>0.05</v>
      </c>
      <c r="L84" s="861">
        <f>N78*K84</f>
        <v>81.076564438823226</v>
      </c>
      <c r="M84" s="862"/>
      <c r="N84" s="51"/>
    </row>
    <row r="85" spans="1:14" ht="15.75" thickBot="1">
      <c r="B85" s="91" t="s">
        <v>974</v>
      </c>
      <c r="C85" s="92"/>
      <c r="D85" s="92"/>
      <c r="E85" s="92"/>
      <c r="F85" s="92"/>
      <c r="G85" s="92"/>
      <c r="H85" s="92"/>
      <c r="I85" s="93"/>
      <c r="J85" s="94"/>
      <c r="K85" s="304">
        <v>0.05</v>
      </c>
      <c r="L85" s="863">
        <f>N78*K85</f>
        <v>81.076564438823226</v>
      </c>
      <c r="M85" s="864"/>
      <c r="N85" s="51"/>
    </row>
    <row r="86" spans="1:14" ht="15.75" thickBot="1">
      <c r="B86" s="827" t="s">
        <v>953</v>
      </c>
      <c r="C86" s="828"/>
      <c r="D86" s="828"/>
      <c r="E86" s="828"/>
      <c r="F86" s="828"/>
      <c r="G86" s="828"/>
      <c r="H86" s="828"/>
      <c r="I86" s="828"/>
      <c r="J86" s="828"/>
      <c r="K86" s="828"/>
      <c r="L86" s="828"/>
      <c r="M86" s="829"/>
      <c r="N86" s="52">
        <f>L83+L84+L85</f>
        <v>486.4593866329393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2107.9906754094036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1906.0743013012182</v>
      </c>
      <c r="N48" s="271">
        <f>K48*M48</f>
        <v>1906.0743013012182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1906.0743013012182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1906.0743013012182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381.21486026024365</v>
      </c>
      <c r="M83" s="862"/>
      <c r="N83" s="51"/>
    </row>
    <row r="84" spans="1:14">
      <c r="B84" s="89" t="s">
        <v>973</v>
      </c>
      <c r="C84" s="90"/>
      <c r="D84" s="90"/>
      <c r="E84" s="90"/>
      <c r="F84" s="90"/>
      <c r="G84" s="90"/>
      <c r="H84" s="90"/>
      <c r="I84" s="87"/>
      <c r="J84" s="88"/>
      <c r="K84" s="303">
        <v>0.05</v>
      </c>
      <c r="L84" s="861">
        <f>N78*K84</f>
        <v>95.303715065060914</v>
      </c>
      <c r="M84" s="862"/>
      <c r="N84" s="51"/>
    </row>
    <row r="85" spans="1:14" ht="15.75" thickBot="1">
      <c r="B85" s="91" t="s">
        <v>974</v>
      </c>
      <c r="C85" s="92"/>
      <c r="D85" s="92"/>
      <c r="E85" s="92"/>
      <c r="F85" s="92"/>
      <c r="G85" s="92"/>
      <c r="H85" s="92"/>
      <c r="I85" s="93"/>
      <c r="J85" s="94"/>
      <c r="K85" s="304">
        <v>0.05</v>
      </c>
      <c r="L85" s="863">
        <f>N78*K85</f>
        <v>95.303715065060914</v>
      </c>
      <c r="M85" s="864"/>
      <c r="N85" s="51"/>
    </row>
    <row r="86" spans="1:14" ht="15.75" thickBot="1">
      <c r="B86" s="827" t="s">
        <v>953</v>
      </c>
      <c r="C86" s="828"/>
      <c r="D86" s="828"/>
      <c r="E86" s="828"/>
      <c r="F86" s="828"/>
      <c r="G86" s="828"/>
      <c r="H86" s="828"/>
      <c r="I86" s="828"/>
      <c r="J86" s="828"/>
      <c r="K86" s="828"/>
      <c r="L86" s="828"/>
      <c r="M86" s="829"/>
      <c r="N86" s="52">
        <f>L83+L84+L85</f>
        <v>571.82229039036554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2477.8965916915836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1478.2868637408214</v>
      </c>
      <c r="N48" s="271">
        <f>K48*M48</f>
        <v>1478.2868637408214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1478.2868637408214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1478.2868637408214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295.65737274816428</v>
      </c>
      <c r="M83" s="862"/>
      <c r="N83" s="51"/>
    </row>
    <row r="84" spans="1:14">
      <c r="B84" s="89" t="s">
        <v>973</v>
      </c>
      <c r="C84" s="90"/>
      <c r="D84" s="90"/>
      <c r="E84" s="90"/>
      <c r="F84" s="90"/>
      <c r="G84" s="90"/>
      <c r="H84" s="90"/>
      <c r="I84" s="87"/>
      <c r="J84" s="88"/>
      <c r="K84" s="303">
        <v>0.05</v>
      </c>
      <c r="L84" s="861">
        <f>N78*K84</f>
        <v>73.914343187041069</v>
      </c>
      <c r="M84" s="862"/>
      <c r="N84" s="51"/>
    </row>
    <row r="85" spans="1:14" ht="15.75" thickBot="1">
      <c r="B85" s="91" t="s">
        <v>974</v>
      </c>
      <c r="C85" s="92"/>
      <c r="D85" s="92"/>
      <c r="E85" s="92"/>
      <c r="F85" s="92"/>
      <c r="G85" s="92"/>
      <c r="H85" s="92"/>
      <c r="I85" s="93"/>
      <c r="J85" s="94"/>
      <c r="K85" s="304">
        <v>0.05</v>
      </c>
      <c r="L85" s="863">
        <f>N78*K85</f>
        <v>73.914343187041069</v>
      </c>
      <c r="M85" s="864"/>
      <c r="N85" s="51"/>
    </row>
    <row r="86" spans="1:14" ht="15.75" thickBot="1">
      <c r="B86" s="827" t="s">
        <v>953</v>
      </c>
      <c r="C86" s="828"/>
      <c r="D86" s="828"/>
      <c r="E86" s="828"/>
      <c r="F86" s="828"/>
      <c r="G86" s="828"/>
      <c r="H86" s="828"/>
      <c r="I86" s="828"/>
      <c r="J86" s="828"/>
      <c r="K86" s="828"/>
      <c r="L86" s="828"/>
      <c r="M86" s="829"/>
      <c r="N86" s="52">
        <f>L83+L84+L85</f>
        <v>443.48605912224644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1921.7729228630678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1839.5114982141406</v>
      </c>
      <c r="N48" s="271">
        <f>K48*M48</f>
        <v>1839.5114982141406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1839.5114982141406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1839.5114982141406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367.90229964282815</v>
      </c>
      <c r="M83" s="862"/>
      <c r="N83" s="51"/>
    </row>
    <row r="84" spans="1:14">
      <c r="B84" s="89" t="s">
        <v>973</v>
      </c>
      <c r="C84" s="90"/>
      <c r="D84" s="90"/>
      <c r="E84" s="90"/>
      <c r="F84" s="90"/>
      <c r="G84" s="90"/>
      <c r="H84" s="90"/>
      <c r="I84" s="87"/>
      <c r="J84" s="88"/>
      <c r="K84" s="303">
        <v>0.05</v>
      </c>
      <c r="L84" s="861">
        <f>N78*K84</f>
        <v>91.975574910707039</v>
      </c>
      <c r="M84" s="862"/>
      <c r="N84" s="51"/>
    </row>
    <row r="85" spans="1:14" ht="15.75" thickBot="1">
      <c r="B85" s="91" t="s">
        <v>974</v>
      </c>
      <c r="C85" s="92"/>
      <c r="D85" s="92"/>
      <c r="E85" s="92"/>
      <c r="F85" s="92"/>
      <c r="G85" s="92"/>
      <c r="H85" s="92"/>
      <c r="I85" s="93"/>
      <c r="J85" s="94"/>
      <c r="K85" s="304">
        <v>0.05</v>
      </c>
      <c r="L85" s="863">
        <f>N78*K85</f>
        <v>91.975574910707039</v>
      </c>
      <c r="M85" s="864"/>
      <c r="N85" s="51"/>
    </row>
    <row r="86" spans="1:14" ht="15.75" thickBot="1">
      <c r="B86" s="827" t="s">
        <v>953</v>
      </c>
      <c r="C86" s="828"/>
      <c r="D86" s="828"/>
      <c r="E86" s="828"/>
      <c r="F86" s="828"/>
      <c r="G86" s="828"/>
      <c r="H86" s="828"/>
      <c r="I86" s="828"/>
      <c r="J86" s="828"/>
      <c r="K86" s="828"/>
      <c r="L86" s="828"/>
      <c r="M86" s="829"/>
      <c r="N86" s="52">
        <f>L83+L84+L85</f>
        <v>551.8534494642422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2391.364947678383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1865.2897685085222</v>
      </c>
      <c r="N48" s="271">
        <f>K48*M48</f>
        <v>1865.2897685085222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1865.2897685085222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1865.2897685085222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373.05795370170449</v>
      </c>
      <c r="M83" s="862"/>
      <c r="N83" s="51"/>
    </row>
    <row r="84" spans="1:14">
      <c r="B84" s="89" t="s">
        <v>973</v>
      </c>
      <c r="C84" s="90"/>
      <c r="D84" s="90"/>
      <c r="E84" s="90"/>
      <c r="F84" s="90"/>
      <c r="G84" s="90"/>
      <c r="H84" s="90"/>
      <c r="I84" s="87"/>
      <c r="J84" s="88"/>
      <c r="K84" s="303">
        <v>0.05</v>
      </c>
      <c r="L84" s="861">
        <f>N78*K84</f>
        <v>93.264488425426123</v>
      </c>
      <c r="M84" s="862"/>
      <c r="N84" s="51"/>
    </row>
    <row r="85" spans="1:14" ht="15.75" thickBot="1">
      <c r="B85" s="91" t="s">
        <v>974</v>
      </c>
      <c r="C85" s="92"/>
      <c r="D85" s="92"/>
      <c r="E85" s="92"/>
      <c r="F85" s="92"/>
      <c r="G85" s="92"/>
      <c r="H85" s="92"/>
      <c r="I85" s="93"/>
      <c r="J85" s="94"/>
      <c r="K85" s="304">
        <v>0.05</v>
      </c>
      <c r="L85" s="863">
        <f>N78*K85</f>
        <v>93.264488425426123</v>
      </c>
      <c r="M85" s="864"/>
      <c r="N85" s="51"/>
    </row>
    <row r="86" spans="1:14" ht="15.75" thickBot="1">
      <c r="B86" s="827" t="s">
        <v>953</v>
      </c>
      <c r="C86" s="828"/>
      <c r="D86" s="828"/>
      <c r="E86" s="828"/>
      <c r="F86" s="828"/>
      <c r="G86" s="828"/>
      <c r="H86" s="828"/>
      <c r="I86" s="828"/>
      <c r="J86" s="828"/>
      <c r="K86" s="828"/>
      <c r="L86" s="828"/>
      <c r="M86" s="829"/>
      <c r="N86" s="52">
        <f>L83+L84+L85</f>
        <v>559.58693055255674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2424.8766990610789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1920.7675655652533</v>
      </c>
      <c r="N48" s="271">
        <f>K48*M48</f>
        <v>1920.7675655652533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1920.7675655652533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1920.7675655652533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384.15351311305068</v>
      </c>
      <c r="M83" s="862"/>
      <c r="N83" s="51"/>
    </row>
    <row r="84" spans="1:14">
      <c r="B84" s="89" t="s">
        <v>973</v>
      </c>
      <c r="C84" s="90"/>
      <c r="D84" s="90"/>
      <c r="E84" s="90"/>
      <c r="F84" s="90"/>
      <c r="G84" s="90"/>
      <c r="H84" s="90"/>
      <c r="I84" s="87"/>
      <c r="J84" s="88"/>
      <c r="K84" s="303">
        <v>0.05</v>
      </c>
      <c r="L84" s="861">
        <f>N78*K84</f>
        <v>96.03837827826267</v>
      </c>
      <c r="M84" s="862"/>
      <c r="N84" s="51"/>
    </row>
    <row r="85" spans="1:14" ht="15.75" thickBot="1">
      <c r="B85" s="91" t="s">
        <v>974</v>
      </c>
      <c r="C85" s="92"/>
      <c r="D85" s="92"/>
      <c r="E85" s="92"/>
      <c r="F85" s="92"/>
      <c r="G85" s="92"/>
      <c r="H85" s="92"/>
      <c r="I85" s="93"/>
      <c r="J85" s="94"/>
      <c r="K85" s="304">
        <v>0.05</v>
      </c>
      <c r="L85" s="863">
        <f>N78*K85</f>
        <v>96.03837827826267</v>
      </c>
      <c r="M85" s="864"/>
      <c r="N85" s="51"/>
    </row>
    <row r="86" spans="1:14" ht="15.75" thickBot="1">
      <c r="B86" s="827" t="s">
        <v>953</v>
      </c>
      <c r="C86" s="828"/>
      <c r="D86" s="828"/>
      <c r="E86" s="828"/>
      <c r="F86" s="828"/>
      <c r="G86" s="828"/>
      <c r="H86" s="828"/>
      <c r="I86" s="828"/>
      <c r="J86" s="828"/>
      <c r="K86" s="828"/>
      <c r="L86" s="828"/>
      <c r="M86" s="829"/>
      <c r="N86" s="52">
        <f>L83+L84+L85</f>
        <v>576.23026966957605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2496.9978352348294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2922.4926691775627</v>
      </c>
      <c r="N48" s="271">
        <f>K48*M48</f>
        <v>2922.4926691775627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2922.4926691775627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2922.4926691775627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584.4985338355126</v>
      </c>
      <c r="M83" s="862"/>
      <c r="N83" s="51"/>
    </row>
    <row r="84" spans="1:14">
      <c r="B84" s="89" t="s">
        <v>973</v>
      </c>
      <c r="C84" s="90"/>
      <c r="D84" s="90"/>
      <c r="E84" s="90"/>
      <c r="F84" s="90"/>
      <c r="G84" s="90"/>
      <c r="H84" s="90"/>
      <c r="I84" s="87"/>
      <c r="J84" s="88"/>
      <c r="K84" s="303">
        <v>0.05</v>
      </c>
      <c r="L84" s="861">
        <f>N78*K84</f>
        <v>146.12463345887815</v>
      </c>
      <c r="M84" s="862"/>
      <c r="N84" s="51"/>
    </row>
    <row r="85" spans="1:14" ht="15.75" thickBot="1">
      <c r="B85" s="91" t="s">
        <v>974</v>
      </c>
      <c r="C85" s="92"/>
      <c r="D85" s="92"/>
      <c r="E85" s="92"/>
      <c r="F85" s="92"/>
      <c r="G85" s="92"/>
      <c r="H85" s="92"/>
      <c r="I85" s="93"/>
      <c r="J85" s="94"/>
      <c r="K85" s="304">
        <v>0.05</v>
      </c>
      <c r="L85" s="863">
        <f>N78*K85</f>
        <v>146.12463345887815</v>
      </c>
      <c r="M85" s="864"/>
      <c r="N85" s="51"/>
    </row>
    <row r="86" spans="1:14" ht="15.75" thickBot="1">
      <c r="B86" s="827" t="s">
        <v>953</v>
      </c>
      <c r="C86" s="828"/>
      <c r="D86" s="828"/>
      <c r="E86" s="828"/>
      <c r="F86" s="828"/>
      <c r="G86" s="828"/>
      <c r="H86" s="828"/>
      <c r="I86" s="828"/>
      <c r="J86" s="828"/>
      <c r="K86" s="828"/>
      <c r="L86" s="828"/>
      <c r="M86" s="829"/>
      <c r="N86" s="52">
        <f>L83+L84+L85</f>
        <v>876.74780075326896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3799.2404699308318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2922.4926691775627</v>
      </c>
      <c r="N48" s="271">
        <f>K48*M48</f>
        <v>2922.4926691775627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2922.4926691775627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2922.4926691775627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584.4985338355126</v>
      </c>
      <c r="M83" s="862"/>
      <c r="N83" s="51"/>
    </row>
    <row r="84" spans="1:14">
      <c r="B84" s="89" t="s">
        <v>973</v>
      </c>
      <c r="C84" s="90"/>
      <c r="D84" s="90"/>
      <c r="E84" s="90"/>
      <c r="F84" s="90"/>
      <c r="G84" s="90"/>
      <c r="H84" s="90"/>
      <c r="I84" s="87"/>
      <c r="J84" s="88"/>
      <c r="K84" s="303">
        <v>0.05</v>
      </c>
      <c r="L84" s="861">
        <f>N78*K84</f>
        <v>146.12463345887815</v>
      </c>
      <c r="M84" s="862"/>
      <c r="N84" s="51"/>
    </row>
    <row r="85" spans="1:14" ht="15.75" thickBot="1">
      <c r="B85" s="91" t="s">
        <v>974</v>
      </c>
      <c r="C85" s="92"/>
      <c r="D85" s="92"/>
      <c r="E85" s="92"/>
      <c r="F85" s="92"/>
      <c r="G85" s="92"/>
      <c r="H85" s="92"/>
      <c r="I85" s="93"/>
      <c r="J85" s="94"/>
      <c r="K85" s="304">
        <v>0.05</v>
      </c>
      <c r="L85" s="863">
        <f>N78*K85</f>
        <v>146.12463345887815</v>
      </c>
      <c r="M85" s="864"/>
      <c r="N85" s="51"/>
    </row>
    <row r="86" spans="1:14" ht="15.75" thickBot="1">
      <c r="B86" s="827" t="s">
        <v>953</v>
      </c>
      <c r="C86" s="828"/>
      <c r="D86" s="828"/>
      <c r="E86" s="828"/>
      <c r="F86" s="828"/>
      <c r="G86" s="828"/>
      <c r="H86" s="828"/>
      <c r="I86" s="828"/>
      <c r="J86" s="828"/>
      <c r="K86" s="828"/>
      <c r="L86" s="828"/>
      <c r="M86" s="829"/>
      <c r="N86" s="52">
        <f>L83+L84+L85</f>
        <v>876.74780075326896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3799.2404699308318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2922.4926691775627</v>
      </c>
      <c r="N48" s="271">
        <f>K48*M48</f>
        <v>2922.4926691775627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2922.4926691775627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2922.4926691775627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584.4985338355126</v>
      </c>
      <c r="M83" s="862"/>
      <c r="N83" s="51"/>
    </row>
    <row r="84" spans="1:14">
      <c r="B84" s="89" t="s">
        <v>973</v>
      </c>
      <c r="C84" s="90"/>
      <c r="D84" s="90"/>
      <c r="E84" s="90"/>
      <c r="F84" s="90"/>
      <c r="G84" s="90"/>
      <c r="H84" s="90"/>
      <c r="I84" s="87"/>
      <c r="J84" s="88"/>
      <c r="K84" s="303">
        <v>0.05</v>
      </c>
      <c r="L84" s="861">
        <f>N78*K84</f>
        <v>146.12463345887815</v>
      </c>
      <c r="M84" s="862"/>
      <c r="N84" s="51"/>
    </row>
    <row r="85" spans="1:14" ht="15.75" thickBot="1">
      <c r="B85" s="91" t="s">
        <v>974</v>
      </c>
      <c r="C85" s="92"/>
      <c r="D85" s="92"/>
      <c r="E85" s="92"/>
      <c r="F85" s="92"/>
      <c r="G85" s="92"/>
      <c r="H85" s="92"/>
      <c r="I85" s="93"/>
      <c r="J85" s="94"/>
      <c r="K85" s="304">
        <v>0.05</v>
      </c>
      <c r="L85" s="863">
        <f>N78*K85</f>
        <v>146.12463345887815</v>
      </c>
      <c r="M85" s="864"/>
      <c r="N85" s="51"/>
    </row>
    <row r="86" spans="1:14" ht="15.75" thickBot="1">
      <c r="B86" s="827" t="s">
        <v>953</v>
      </c>
      <c r="C86" s="828"/>
      <c r="D86" s="828"/>
      <c r="E86" s="828"/>
      <c r="F86" s="828"/>
      <c r="G86" s="828"/>
      <c r="H86" s="828"/>
      <c r="I86" s="828"/>
      <c r="J86" s="828"/>
      <c r="K86" s="828"/>
      <c r="L86" s="828"/>
      <c r="M86" s="829"/>
      <c r="N86" s="52">
        <f>L83+L84+L85</f>
        <v>876.74780075326896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3799.2404699308318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2947.9689440022735</v>
      </c>
      <c r="N48" s="271">
        <f>K48*M48</f>
        <v>2947.9689440022735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2947.9689440022735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2947.9689440022735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589.59378880045472</v>
      </c>
      <c r="M83" s="862"/>
      <c r="N83" s="51"/>
    </row>
    <row r="84" spans="1:14">
      <c r="B84" s="89" t="s">
        <v>973</v>
      </c>
      <c r="C84" s="90"/>
      <c r="D84" s="90"/>
      <c r="E84" s="90"/>
      <c r="F84" s="90"/>
      <c r="G84" s="90"/>
      <c r="H84" s="90"/>
      <c r="I84" s="87"/>
      <c r="J84" s="88"/>
      <c r="K84" s="303">
        <v>0.05</v>
      </c>
      <c r="L84" s="861">
        <f>N78*K84</f>
        <v>147.39844720011368</v>
      </c>
      <c r="M84" s="862"/>
      <c r="N84" s="51"/>
    </row>
    <row r="85" spans="1:14" ht="15.75" thickBot="1">
      <c r="B85" s="91" t="s">
        <v>974</v>
      </c>
      <c r="C85" s="92"/>
      <c r="D85" s="92"/>
      <c r="E85" s="92"/>
      <c r="F85" s="92"/>
      <c r="G85" s="92"/>
      <c r="H85" s="92"/>
      <c r="I85" s="93"/>
      <c r="J85" s="94"/>
      <c r="K85" s="304">
        <v>0.05</v>
      </c>
      <c r="L85" s="863">
        <f>N78*K85</f>
        <v>147.39844720011368</v>
      </c>
      <c r="M85" s="864"/>
      <c r="N85" s="51"/>
    </row>
    <row r="86" spans="1:14" ht="15.75" thickBot="1">
      <c r="B86" s="827" t="s">
        <v>953</v>
      </c>
      <c r="C86" s="828"/>
      <c r="D86" s="828"/>
      <c r="E86" s="828"/>
      <c r="F86" s="828"/>
      <c r="G86" s="828"/>
      <c r="H86" s="828"/>
      <c r="I86" s="828"/>
      <c r="J86" s="828"/>
      <c r="K86" s="828"/>
      <c r="L86" s="828"/>
      <c r="M86" s="829"/>
      <c r="N86" s="52">
        <f>L83+L84+L85</f>
        <v>884.39068320068202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3832.3596272029554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2947.9689440022735</v>
      </c>
      <c r="N48" s="271">
        <f>K48*M48</f>
        <v>2947.9689440022735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2947.9689440022735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2947.9689440022735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589.59378880045472</v>
      </c>
      <c r="M83" s="862"/>
      <c r="N83" s="51"/>
    </row>
    <row r="84" spans="1:14">
      <c r="B84" s="89" t="s">
        <v>973</v>
      </c>
      <c r="C84" s="90"/>
      <c r="D84" s="90"/>
      <c r="E84" s="90"/>
      <c r="F84" s="90"/>
      <c r="G84" s="90"/>
      <c r="H84" s="90"/>
      <c r="I84" s="87"/>
      <c r="J84" s="88"/>
      <c r="K84" s="303">
        <v>0.05</v>
      </c>
      <c r="L84" s="861">
        <f>N78*K84</f>
        <v>147.39844720011368</v>
      </c>
      <c r="M84" s="862"/>
      <c r="N84" s="51"/>
    </row>
    <row r="85" spans="1:14" ht="15.75" thickBot="1">
      <c r="B85" s="91" t="s">
        <v>974</v>
      </c>
      <c r="C85" s="92"/>
      <c r="D85" s="92"/>
      <c r="E85" s="92"/>
      <c r="F85" s="92"/>
      <c r="G85" s="92"/>
      <c r="H85" s="92"/>
      <c r="I85" s="93"/>
      <c r="J85" s="94"/>
      <c r="K85" s="304">
        <v>0.05</v>
      </c>
      <c r="L85" s="863">
        <f>N78*K85</f>
        <v>147.39844720011368</v>
      </c>
      <c r="M85" s="864"/>
      <c r="N85" s="51"/>
    </row>
    <row r="86" spans="1:14" ht="15.75" thickBot="1">
      <c r="B86" s="827" t="s">
        <v>953</v>
      </c>
      <c r="C86" s="828"/>
      <c r="D86" s="828"/>
      <c r="E86" s="828"/>
      <c r="F86" s="828"/>
      <c r="G86" s="828"/>
      <c r="H86" s="828"/>
      <c r="I86" s="828"/>
      <c r="J86" s="828"/>
      <c r="K86" s="828"/>
      <c r="L86" s="828"/>
      <c r="M86" s="829"/>
      <c r="N86" s="52">
        <f>L83+L84+L85</f>
        <v>884.39068320068202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3832.3596272029554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2947.9689440022735</v>
      </c>
      <c r="N48" s="271">
        <f>K48*M48</f>
        <v>2947.9689440022735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2947.9689440022735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2947.9689440022735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589.59378880045472</v>
      </c>
      <c r="M83" s="862"/>
      <c r="N83" s="51"/>
    </row>
    <row r="84" spans="1:14">
      <c r="B84" s="89" t="s">
        <v>973</v>
      </c>
      <c r="C84" s="90"/>
      <c r="D84" s="90"/>
      <c r="E84" s="90"/>
      <c r="F84" s="90"/>
      <c r="G84" s="90"/>
      <c r="H84" s="90"/>
      <c r="I84" s="87"/>
      <c r="J84" s="88"/>
      <c r="K84" s="303">
        <v>0.05</v>
      </c>
      <c r="L84" s="861">
        <f>N78*K84</f>
        <v>147.39844720011368</v>
      </c>
      <c r="M84" s="862"/>
      <c r="N84" s="51"/>
    </row>
    <row r="85" spans="1:14" ht="15.75" thickBot="1">
      <c r="B85" s="91" t="s">
        <v>974</v>
      </c>
      <c r="C85" s="92"/>
      <c r="D85" s="92"/>
      <c r="E85" s="92"/>
      <c r="F85" s="92"/>
      <c r="G85" s="92"/>
      <c r="H85" s="92"/>
      <c r="I85" s="93"/>
      <c r="J85" s="94"/>
      <c r="K85" s="304">
        <v>0.05</v>
      </c>
      <c r="L85" s="863">
        <f>N78*K85</f>
        <v>147.39844720011368</v>
      </c>
      <c r="M85" s="864"/>
      <c r="N85" s="51"/>
    </row>
    <row r="86" spans="1:14" ht="15.75" thickBot="1">
      <c r="B86" s="827" t="s">
        <v>953</v>
      </c>
      <c r="C86" s="828"/>
      <c r="D86" s="828"/>
      <c r="E86" s="828"/>
      <c r="F86" s="828"/>
      <c r="G86" s="828"/>
      <c r="H86" s="828"/>
      <c r="I86" s="828"/>
      <c r="J86" s="828"/>
      <c r="K86" s="828"/>
      <c r="L86" s="828"/>
      <c r="M86" s="829"/>
      <c r="N86" s="52">
        <f>L83+L84+L85</f>
        <v>884.39068320068202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3832.3596272029554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2162.4081661174955</v>
      </c>
      <c r="N48" s="271">
        <f>K48*M48</f>
        <v>2162.4081661174955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2162.4081661174955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2162.4081661174955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432.4816332234991</v>
      </c>
      <c r="M83" s="862"/>
      <c r="N83" s="51"/>
    </row>
    <row r="84" spans="1:14">
      <c r="B84" s="89" t="s">
        <v>973</v>
      </c>
      <c r="C84" s="90"/>
      <c r="D84" s="90"/>
      <c r="E84" s="90"/>
      <c r="F84" s="90"/>
      <c r="G84" s="90"/>
      <c r="H84" s="90"/>
      <c r="I84" s="87"/>
      <c r="J84" s="88"/>
      <c r="K84" s="303">
        <v>0.05</v>
      </c>
      <c r="L84" s="861">
        <f>N78*K84</f>
        <v>108.12040830587478</v>
      </c>
      <c r="M84" s="862"/>
      <c r="N84" s="51"/>
    </row>
    <row r="85" spans="1:14" ht="15.75" thickBot="1">
      <c r="B85" s="91" t="s">
        <v>974</v>
      </c>
      <c r="C85" s="92"/>
      <c r="D85" s="92"/>
      <c r="E85" s="92"/>
      <c r="F85" s="92"/>
      <c r="G85" s="92"/>
      <c r="H85" s="92"/>
      <c r="I85" s="93"/>
      <c r="J85" s="94"/>
      <c r="K85" s="304">
        <v>0.05</v>
      </c>
      <c r="L85" s="863">
        <f>N78*K85</f>
        <v>108.12040830587478</v>
      </c>
      <c r="M85" s="864"/>
      <c r="N85" s="51"/>
    </row>
    <row r="86" spans="1:14" ht="15.75" thickBot="1">
      <c r="B86" s="827" t="s">
        <v>953</v>
      </c>
      <c r="C86" s="828"/>
      <c r="D86" s="828"/>
      <c r="E86" s="828"/>
      <c r="F86" s="828"/>
      <c r="G86" s="828"/>
      <c r="H86" s="828"/>
      <c r="I86" s="828"/>
      <c r="J86" s="828"/>
      <c r="K86" s="828"/>
      <c r="L86" s="828"/>
      <c r="M86" s="829"/>
      <c r="N86" s="52">
        <f>L83+L84+L85</f>
        <v>648.72244983524865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2811.1306159527439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500</v>
      </c>
      <c r="N36" s="271">
        <f>K36/M36</f>
        <v>208.09184967588607</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1622.1908947244413</v>
      </c>
      <c r="N48" s="271">
        <f>K48*M48</f>
        <v>1622.1908947244413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1622.1908947244413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6"/>
      <c r="M64" s="817"/>
      <c r="N64" s="127"/>
    </row>
    <row r="65" spans="1:14" ht="15.75" thickBot="1">
      <c r="B65" s="833" t="s">
        <v>953</v>
      </c>
      <c r="C65" s="834"/>
      <c r="D65" s="834"/>
      <c r="E65" s="834"/>
      <c r="F65" s="834"/>
      <c r="G65" s="834"/>
      <c r="H65" s="834"/>
      <c r="I65" s="834"/>
      <c r="J65" s="834"/>
      <c r="K65" s="834"/>
      <c r="L65" s="834"/>
      <c r="M65" s="83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3" t="s">
        <v>963</v>
      </c>
      <c r="C69" s="854"/>
      <c r="D69" s="854"/>
      <c r="E69" s="854"/>
      <c r="F69" s="854"/>
      <c r="G69" s="854"/>
      <c r="H69" s="854"/>
      <c r="I69" s="73" t="s">
        <v>964</v>
      </c>
      <c r="J69" s="75" t="s">
        <v>1410</v>
      </c>
      <c r="K69" s="74" t="s">
        <v>966</v>
      </c>
      <c r="L69" s="855" t="s">
        <v>950</v>
      </c>
      <c r="M69" s="856"/>
      <c r="N69" s="98" t="s">
        <v>951</v>
      </c>
    </row>
    <row r="70" spans="1:14">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4000</v>
      </c>
      <c r="N70" s="394">
        <f>K70/M70</f>
        <v>62.590494999999997</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14"/>
      <c r="C74" s="815"/>
      <c r="D74" s="815"/>
      <c r="E74" s="815"/>
      <c r="F74" s="815"/>
      <c r="G74" s="815"/>
      <c r="H74" s="815"/>
      <c r="I74" s="126"/>
      <c r="J74" s="126"/>
      <c r="K74" s="126"/>
      <c r="L74" s="915"/>
      <c r="M74" s="915"/>
      <c r="N74" s="45"/>
    </row>
    <row r="75" spans="1:14" ht="15.75" thickBot="1">
      <c r="B75" s="833" t="s">
        <v>953</v>
      </c>
      <c r="C75" s="834"/>
      <c r="D75" s="834"/>
      <c r="E75" s="834"/>
      <c r="F75" s="834"/>
      <c r="G75" s="834"/>
      <c r="H75" s="834"/>
      <c r="I75" s="834"/>
      <c r="J75" s="834"/>
      <c r="K75" s="834"/>
      <c r="L75" s="834"/>
      <c r="M75" s="835"/>
      <c r="N75" s="300">
        <f>SUM(N70:N74)</f>
        <v>62.590494999999997</v>
      </c>
    </row>
    <row r="76" spans="1:14" ht="15.75" thickBot="1">
      <c r="B76" s="33"/>
      <c r="C76" s="34"/>
      <c r="D76" s="34"/>
      <c r="E76" s="34"/>
      <c r="F76" s="34"/>
      <c r="G76" s="34"/>
      <c r="H76" s="34"/>
      <c r="I76" s="34"/>
      <c r="J76" s="34"/>
      <c r="K76" s="34"/>
      <c r="L76" s="34"/>
      <c r="M76" s="34"/>
      <c r="N76" s="35"/>
    </row>
    <row r="77" spans="1:14" ht="15.75" thickBot="1">
      <c r="B77" s="827" t="s">
        <v>967</v>
      </c>
      <c r="C77" s="828"/>
      <c r="D77" s="828"/>
      <c r="E77" s="828"/>
      <c r="F77" s="828"/>
      <c r="G77" s="828"/>
      <c r="H77" s="828"/>
      <c r="I77" s="828"/>
      <c r="J77" s="828"/>
      <c r="K77" s="828"/>
      <c r="L77" s="828"/>
      <c r="M77" s="829"/>
      <c r="N77" s="99">
        <f>N43+N54+N65+N75</f>
        <v>2023.4776588708387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404.69553177416776</v>
      </c>
      <c r="M82" s="862"/>
      <c r="N82" s="51"/>
    </row>
    <row r="83" spans="1:14">
      <c r="B83" s="89" t="s">
        <v>973</v>
      </c>
      <c r="C83" s="90"/>
      <c r="D83" s="90"/>
      <c r="E83" s="90"/>
      <c r="F83" s="90"/>
      <c r="G83" s="90"/>
      <c r="H83" s="90"/>
      <c r="I83" s="87"/>
      <c r="J83" s="88"/>
      <c r="K83" s="303">
        <v>0.05</v>
      </c>
      <c r="L83" s="861">
        <f>N77*K83</f>
        <v>101.17388294354194</v>
      </c>
      <c r="M83" s="862"/>
      <c r="N83" s="51"/>
    </row>
    <row r="84" spans="1:14" ht="15.75" thickBot="1">
      <c r="B84" s="91" t="s">
        <v>974</v>
      </c>
      <c r="C84" s="92"/>
      <c r="D84" s="92"/>
      <c r="E84" s="92"/>
      <c r="F84" s="92"/>
      <c r="G84" s="92"/>
      <c r="H84" s="92"/>
      <c r="I84" s="93"/>
      <c r="J84" s="94"/>
      <c r="K84" s="304">
        <v>0.05</v>
      </c>
      <c r="L84" s="863">
        <f>N77*K84</f>
        <v>101.17388294354194</v>
      </c>
      <c r="M84" s="864"/>
      <c r="N84" s="51"/>
    </row>
    <row r="85" spans="1:14" ht="15.75" thickBot="1">
      <c r="B85" s="827" t="s">
        <v>953</v>
      </c>
      <c r="C85" s="828"/>
      <c r="D85" s="828"/>
      <c r="E85" s="828"/>
      <c r="F85" s="828"/>
      <c r="G85" s="828"/>
      <c r="H85" s="828"/>
      <c r="I85" s="828"/>
      <c r="J85" s="828"/>
      <c r="K85" s="828"/>
      <c r="L85" s="828"/>
      <c r="M85" s="829"/>
      <c r="N85" s="52">
        <f>L82+L83+L84</f>
        <v>607.04329766125159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2630.5209565320902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500</v>
      </c>
      <c r="N36" s="271">
        <f>K36/M36</f>
        <v>208.09184967588607</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1321.3006481223272</v>
      </c>
      <c r="N48" s="271">
        <f>K48*M48</f>
        <v>1321.3006481223272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1321.3006481223272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1722.5874122687246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344.51748245374495</v>
      </c>
      <c r="M83" s="862"/>
      <c r="N83" s="51"/>
    </row>
    <row r="84" spans="1:14">
      <c r="B84" s="89" t="s">
        <v>973</v>
      </c>
      <c r="C84" s="90"/>
      <c r="D84" s="90"/>
      <c r="E84" s="90"/>
      <c r="F84" s="90"/>
      <c r="G84" s="90"/>
      <c r="H84" s="90"/>
      <c r="I84" s="87"/>
      <c r="J84" s="88"/>
      <c r="K84" s="303">
        <v>0.05</v>
      </c>
      <c r="L84" s="861">
        <f>N78*K84</f>
        <v>86.129370613436237</v>
      </c>
      <c r="M84" s="862"/>
      <c r="N84" s="51"/>
    </row>
    <row r="85" spans="1:14" ht="15.75" thickBot="1">
      <c r="B85" s="91" t="s">
        <v>974</v>
      </c>
      <c r="C85" s="92"/>
      <c r="D85" s="92"/>
      <c r="E85" s="92"/>
      <c r="F85" s="92"/>
      <c r="G85" s="92"/>
      <c r="H85" s="92"/>
      <c r="I85" s="93"/>
      <c r="J85" s="94"/>
      <c r="K85" s="304">
        <v>0.05</v>
      </c>
      <c r="L85" s="863">
        <f>N78*K85</f>
        <v>86.129370613436237</v>
      </c>
      <c r="M85" s="864"/>
      <c r="N85" s="51"/>
    </row>
    <row r="86" spans="1:14" ht="15.75" thickBot="1">
      <c r="B86" s="827" t="s">
        <v>953</v>
      </c>
      <c r="C86" s="828"/>
      <c r="D86" s="828"/>
      <c r="E86" s="828"/>
      <c r="F86" s="828"/>
      <c r="G86" s="828"/>
      <c r="H86" s="828"/>
      <c r="I86" s="828"/>
      <c r="J86" s="828"/>
      <c r="K86" s="828"/>
      <c r="L86" s="828"/>
      <c r="M86" s="829"/>
      <c r="N86" s="52">
        <f>L83+L84+L85</f>
        <v>516.77622368061736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2239.3636359493421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500</v>
      </c>
      <c r="N36" s="271">
        <f>K36/M36</f>
        <v>208.09184967588607</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6104.1993605068283</v>
      </c>
      <c r="N48" s="271">
        <f>K48*M48</f>
        <v>1831.2598081520484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1831.2598081520484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2232.5465722984459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446.50931445968922</v>
      </c>
      <c r="M83" s="862"/>
      <c r="N83" s="51"/>
    </row>
    <row r="84" spans="1:14">
      <c r="B84" s="89" t="s">
        <v>973</v>
      </c>
      <c r="C84" s="90"/>
      <c r="D84" s="90"/>
      <c r="E84" s="90"/>
      <c r="F84" s="90"/>
      <c r="G84" s="90"/>
      <c r="H84" s="90"/>
      <c r="I84" s="87"/>
      <c r="J84" s="88"/>
      <c r="K84" s="303">
        <v>0.05</v>
      </c>
      <c r="L84" s="861">
        <f>N78*K84</f>
        <v>111.62732861492231</v>
      </c>
      <c r="M84" s="862"/>
      <c r="N84" s="51"/>
    </row>
    <row r="85" spans="1:14" ht="15.75" thickBot="1">
      <c r="B85" s="91" t="s">
        <v>974</v>
      </c>
      <c r="C85" s="92"/>
      <c r="D85" s="92"/>
      <c r="E85" s="92"/>
      <c r="F85" s="92"/>
      <c r="G85" s="92"/>
      <c r="H85" s="92"/>
      <c r="I85" s="93"/>
      <c r="J85" s="94"/>
      <c r="K85" s="304">
        <v>0.05</v>
      </c>
      <c r="L85" s="863">
        <f>N78*K85</f>
        <v>111.62732861492231</v>
      </c>
      <c r="M85" s="864"/>
      <c r="N85" s="51"/>
    </row>
    <row r="86" spans="1:14" ht="15.75" thickBot="1">
      <c r="B86" s="827" t="s">
        <v>953</v>
      </c>
      <c r="C86" s="828"/>
      <c r="D86" s="828"/>
      <c r="E86" s="828"/>
      <c r="F86" s="828"/>
      <c r="G86" s="828"/>
      <c r="H86" s="828"/>
      <c r="I86" s="828"/>
      <c r="J86" s="828"/>
      <c r="K86" s="828"/>
      <c r="L86" s="828"/>
      <c r="M86" s="829"/>
      <c r="N86" s="52">
        <f>L83+L84+L85</f>
        <v>669.76397168953395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2902.3105439879801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6"/>
      <c r="J36" s="267"/>
      <c r="K36" s="268">
        <f>VLOOKUP(A36,EQUIPOS!A6:D163,4,FALSE)</f>
        <v>104045.92483794304</v>
      </c>
      <c r="L36" s="269"/>
      <c r="M36" s="270">
        <v>500</v>
      </c>
      <c r="N36" s="271">
        <f>K36/M36</f>
        <v>208.09184967588607</v>
      </c>
    </row>
    <row r="37" spans="1:14">
      <c r="A37" s="113" t="s">
        <v>176</v>
      </c>
      <c r="B37" s="957" t="str">
        <f>VLOOKUP(A37,EQUIPOS!A7:D154,3,FALSE)</f>
        <v xml:space="preserve">Compresor (barrido y soplado)
</v>
      </c>
      <c r="C37" s="958"/>
      <c r="D37" s="958"/>
      <c r="E37" s="958"/>
      <c r="F37" s="958"/>
      <c r="G37" s="958"/>
      <c r="H37" s="959"/>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1274.2047834367786</v>
      </c>
      <c r="N48" s="271">
        <f>K48*M48</f>
        <v>573.39215254655039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573.39215254655039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974.67891669294795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194.9357833385896</v>
      </c>
      <c r="M83" s="862"/>
      <c r="N83" s="51"/>
    </row>
    <row r="84" spans="1:14">
      <c r="B84" s="89" t="s">
        <v>973</v>
      </c>
      <c r="C84" s="90"/>
      <c r="D84" s="90"/>
      <c r="E84" s="90"/>
      <c r="F84" s="90"/>
      <c r="G84" s="90"/>
      <c r="H84" s="90"/>
      <c r="I84" s="87"/>
      <c r="J84" s="88"/>
      <c r="K84" s="303">
        <v>0.05</v>
      </c>
      <c r="L84" s="861">
        <f>N78*K84</f>
        <v>48.7339458346474</v>
      </c>
      <c r="M84" s="862"/>
      <c r="N84" s="51"/>
    </row>
    <row r="85" spans="1:14" ht="15.75" thickBot="1">
      <c r="B85" s="91" t="s">
        <v>974</v>
      </c>
      <c r="C85" s="92"/>
      <c r="D85" s="92"/>
      <c r="E85" s="92"/>
      <c r="F85" s="92"/>
      <c r="G85" s="92"/>
      <c r="H85" s="92"/>
      <c r="I85" s="93"/>
      <c r="J85" s="94"/>
      <c r="K85" s="304">
        <v>0.05</v>
      </c>
      <c r="L85" s="863">
        <f>N78*K85</f>
        <v>48.7339458346474</v>
      </c>
      <c r="M85" s="864"/>
      <c r="N85" s="51"/>
    </row>
    <row r="86" spans="1:14" ht="15.75" thickBot="1">
      <c r="B86" s="827" t="s">
        <v>953</v>
      </c>
      <c r="C86" s="828"/>
      <c r="D86" s="828"/>
      <c r="E86" s="828"/>
      <c r="F86" s="828"/>
      <c r="G86" s="828"/>
      <c r="H86" s="828"/>
      <c r="I86" s="828"/>
      <c r="J86" s="828"/>
      <c r="K86" s="828"/>
      <c r="L86" s="828"/>
      <c r="M86" s="829"/>
      <c r="N86" s="52">
        <f>L83+L84+L85</f>
        <v>292.40367500788437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1267.0825917008324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5"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500</v>
      </c>
      <c r="N36" s="271">
        <f>K36/M36</f>
        <v>208.09184967588607</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1369.7047312713626</v>
      </c>
      <c r="N48" s="271">
        <f>K48*M48</f>
        <v>616.36712907211313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616.36712907211313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1017.6538932185107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203.53077864370215</v>
      </c>
      <c r="M83" s="862"/>
      <c r="N83" s="51"/>
    </row>
    <row r="84" spans="1:14">
      <c r="B84" s="89" t="s">
        <v>973</v>
      </c>
      <c r="C84" s="90"/>
      <c r="D84" s="90"/>
      <c r="E84" s="90"/>
      <c r="F84" s="90"/>
      <c r="G84" s="90"/>
      <c r="H84" s="90"/>
      <c r="I84" s="87"/>
      <c r="J84" s="88"/>
      <c r="K84" s="303">
        <v>0.05</v>
      </c>
      <c r="L84" s="861">
        <f>N78*K84</f>
        <v>50.882694660925537</v>
      </c>
      <c r="M84" s="862"/>
      <c r="N84" s="51"/>
    </row>
    <row r="85" spans="1:14" ht="15.75" thickBot="1">
      <c r="B85" s="91" t="s">
        <v>974</v>
      </c>
      <c r="C85" s="92"/>
      <c r="D85" s="92"/>
      <c r="E85" s="92"/>
      <c r="F85" s="92"/>
      <c r="G85" s="92"/>
      <c r="H85" s="92"/>
      <c r="I85" s="93"/>
      <c r="J85" s="94"/>
      <c r="K85" s="304">
        <v>0.05</v>
      </c>
      <c r="L85" s="863">
        <f>N78*K85</f>
        <v>50.882694660925537</v>
      </c>
      <c r="M85" s="864"/>
      <c r="N85" s="51"/>
    </row>
    <row r="86" spans="1:14" ht="15.75" thickBot="1">
      <c r="B86" s="827" t="s">
        <v>953</v>
      </c>
      <c r="C86" s="828"/>
      <c r="D86" s="828"/>
      <c r="E86" s="828"/>
      <c r="F86" s="828"/>
      <c r="G86" s="828"/>
      <c r="H86" s="828"/>
      <c r="I86" s="828"/>
      <c r="J86" s="828"/>
      <c r="K86" s="828"/>
      <c r="L86" s="828"/>
      <c r="M86" s="829"/>
      <c r="N86" s="52">
        <f>L83+L84+L85</f>
        <v>305.29616796555325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1322.950061184064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500</v>
      </c>
      <c r="N36" s="271">
        <f>K36/M36</f>
        <v>208.09184967588607</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1644.4306086037279</v>
      </c>
      <c r="N48" s="271">
        <f>K48*M48</f>
        <v>739.9937738716776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739.9937738716776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1141.280538018075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228.25610760361502</v>
      </c>
      <c r="M83" s="862"/>
      <c r="N83" s="51"/>
    </row>
    <row r="84" spans="1:14">
      <c r="B84" s="89" t="s">
        <v>973</v>
      </c>
      <c r="C84" s="90"/>
      <c r="D84" s="90"/>
      <c r="E84" s="90"/>
      <c r="F84" s="90"/>
      <c r="G84" s="90"/>
      <c r="H84" s="90"/>
      <c r="I84" s="87"/>
      <c r="J84" s="88"/>
      <c r="K84" s="303">
        <v>0.05</v>
      </c>
      <c r="L84" s="861">
        <f>N78*K84</f>
        <v>57.064026900903755</v>
      </c>
      <c r="M84" s="862"/>
      <c r="N84" s="51"/>
    </row>
    <row r="85" spans="1:14" ht="15.75" thickBot="1">
      <c r="B85" s="91" t="s">
        <v>974</v>
      </c>
      <c r="C85" s="92"/>
      <c r="D85" s="92"/>
      <c r="E85" s="92"/>
      <c r="F85" s="92"/>
      <c r="G85" s="92"/>
      <c r="H85" s="92"/>
      <c r="I85" s="93"/>
      <c r="J85" s="94"/>
      <c r="K85" s="304">
        <v>0.05</v>
      </c>
      <c r="L85" s="863">
        <f>N78*K85</f>
        <v>57.064026900903755</v>
      </c>
      <c r="M85" s="864"/>
      <c r="N85" s="51"/>
    </row>
    <row r="86" spans="1:14" ht="15.75" thickBot="1">
      <c r="B86" s="827" t="s">
        <v>953</v>
      </c>
      <c r="C86" s="828"/>
      <c r="D86" s="828"/>
      <c r="E86" s="828"/>
      <c r="F86" s="828"/>
      <c r="G86" s="828"/>
      <c r="H86" s="828"/>
      <c r="I86" s="828"/>
      <c r="J86" s="828"/>
      <c r="K86" s="828"/>
      <c r="L86" s="828"/>
      <c r="M86" s="829"/>
      <c r="N86" s="52">
        <f>L83+L84+L85</f>
        <v>342.3841614054225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1483.6646994234975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500</v>
      </c>
      <c r="N36" s="271">
        <f>K36/M36</f>
        <v>208.09184967588607</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500</v>
      </c>
      <c r="N37" s="271">
        <f>K37/M37</f>
        <v>129.97851452051145</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338.69626914639753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1707.2250948511255</v>
      </c>
      <c r="N48" s="271">
        <f>K48*M48</f>
        <v>768.25129268300645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768.25129268300645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1169.538056829404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233.90761136588083</v>
      </c>
      <c r="M83" s="862"/>
      <c r="N83" s="51"/>
    </row>
    <row r="84" spans="1:14">
      <c r="B84" s="89" t="s">
        <v>973</v>
      </c>
      <c r="C84" s="90"/>
      <c r="D84" s="90"/>
      <c r="E84" s="90"/>
      <c r="F84" s="90"/>
      <c r="G84" s="90"/>
      <c r="H84" s="90"/>
      <c r="I84" s="87"/>
      <c r="J84" s="88"/>
      <c r="K84" s="303">
        <v>0.05</v>
      </c>
      <c r="L84" s="861">
        <f>N78*K84</f>
        <v>58.476902841470206</v>
      </c>
      <c r="M84" s="862"/>
      <c r="N84" s="51"/>
    </row>
    <row r="85" spans="1:14" ht="15.75" thickBot="1">
      <c r="B85" s="91" t="s">
        <v>974</v>
      </c>
      <c r="C85" s="92"/>
      <c r="D85" s="92"/>
      <c r="E85" s="92"/>
      <c r="F85" s="92"/>
      <c r="G85" s="92"/>
      <c r="H85" s="92"/>
      <c r="I85" s="93"/>
      <c r="J85" s="94"/>
      <c r="K85" s="304">
        <v>0.05</v>
      </c>
      <c r="L85" s="863">
        <f>N78*K85</f>
        <v>58.476902841470206</v>
      </c>
      <c r="M85" s="864"/>
      <c r="N85" s="51"/>
    </row>
    <row r="86" spans="1:14" ht="15.75" thickBot="1">
      <c r="B86" s="827" t="s">
        <v>953</v>
      </c>
      <c r="C86" s="828"/>
      <c r="D86" s="828"/>
      <c r="E86" s="828"/>
      <c r="F86" s="828"/>
      <c r="G86" s="828"/>
      <c r="H86" s="828"/>
      <c r="I86" s="828"/>
      <c r="J86" s="828"/>
      <c r="K86" s="828"/>
      <c r="L86" s="828"/>
      <c r="M86" s="829"/>
      <c r="N86" s="52">
        <f>L83+L84+L85</f>
        <v>350.86141704882118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1520.3994738782253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400</v>
      </c>
      <c r="N36" s="271">
        <f>K36/M36</f>
        <v>260.1148120948576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400</v>
      </c>
      <c r="N37" s="271">
        <f>K37/M37</f>
        <v>260.1148120948576</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400</v>
      </c>
      <c r="N38" s="271">
        <f>K38/M38</f>
        <v>162.47314315063932</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844">
        <v>400</v>
      </c>
      <c r="M39" s="845"/>
      <c r="N39" s="271">
        <f>K39/L39</f>
        <v>650.28703023714399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1334.1055732762934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1369.7047312713626</v>
      </c>
      <c r="N48" s="271">
        <f>K48*M48</f>
        <v>2506.5596582265935</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82450.743497108357</v>
      </c>
      <c r="N49" s="271">
        <f>K49*M49</f>
        <v>1566.5641264450587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4073.1237846716522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1">
        <f>VLOOKUP(A58,TRANSPORTE!A5:D117,4,FALSE)</f>
        <v>821.75094105324695</v>
      </c>
      <c r="M58" s="832"/>
      <c r="N58" s="286">
        <f>K58*L58</f>
        <v>15.613267880011692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15.613267880011692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111.57756987950249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5534.4201957074592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1106.8840391414919</v>
      </c>
      <c r="M82" s="862"/>
      <c r="N82" s="51"/>
    </row>
    <row r="83" spans="1:14">
      <c r="B83" s="89" t="s">
        <v>973</v>
      </c>
      <c r="C83" s="90"/>
      <c r="D83" s="90"/>
      <c r="E83" s="90"/>
      <c r="F83" s="90"/>
      <c r="G83" s="90"/>
      <c r="H83" s="90"/>
      <c r="I83" s="87"/>
      <c r="J83" s="88"/>
      <c r="K83" s="303">
        <v>0.05</v>
      </c>
      <c r="L83" s="861">
        <f>N77*K83</f>
        <v>276.72100978537298</v>
      </c>
      <c r="M83" s="862"/>
      <c r="N83" s="51"/>
    </row>
    <row r="84" spans="1:14" ht="15.75" thickBot="1">
      <c r="B84" s="91" t="s">
        <v>974</v>
      </c>
      <c r="C84" s="92"/>
      <c r="D84" s="92"/>
      <c r="E84" s="92"/>
      <c r="F84" s="92"/>
      <c r="G84" s="92"/>
      <c r="H84" s="92"/>
      <c r="I84" s="93"/>
      <c r="J84" s="94"/>
      <c r="K84" s="304">
        <v>0.05</v>
      </c>
      <c r="L84" s="863">
        <f>N77*K84</f>
        <v>276.72100978537298</v>
      </c>
      <c r="M84" s="864"/>
      <c r="N84" s="51"/>
    </row>
    <row r="85" spans="1:14" ht="15.75" thickBot="1">
      <c r="B85" s="827" t="s">
        <v>953</v>
      </c>
      <c r="C85" s="828"/>
      <c r="D85" s="828"/>
      <c r="E85" s="828"/>
      <c r="F85" s="828"/>
      <c r="G85" s="828"/>
      <c r="H85" s="828"/>
      <c r="I85" s="828"/>
      <c r="J85" s="828"/>
      <c r="K85" s="828"/>
      <c r="L85" s="828"/>
      <c r="M85" s="829"/>
      <c r="N85" s="52">
        <f>L82+L83+L84</f>
        <v>1660.3260587122381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7194.7462544196969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400</v>
      </c>
      <c r="N36" s="271">
        <f>K36/M36</f>
        <v>260.1148120948576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400</v>
      </c>
      <c r="N37" s="271">
        <f>K37/M37</f>
        <v>260.1148120948576</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400</v>
      </c>
      <c r="N38" s="271">
        <f>K38/M38</f>
        <v>162.47314315063932</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844">
        <v>400</v>
      </c>
      <c r="M39" s="845"/>
      <c r="N39" s="271">
        <f>K39/L39</f>
        <v>650.28703023714399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1334.1055732762934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1369.7047312713626</v>
      </c>
      <c r="N48" s="271">
        <f>K48*M48</f>
        <v>2054.5570969070441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82450.743497108357</v>
      </c>
      <c r="N49" s="271">
        <f>K49*M49</f>
        <v>1071.8596654624087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3126.416762369453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1">
        <f>VLOOKUP(A58,TRANSPORTE!A5:D117,4,FALSE)</f>
        <v>821.75094105324695</v>
      </c>
      <c r="M58" s="832"/>
      <c r="N58" s="286">
        <f>K58*L58</f>
        <v>10.682762233692209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10.682762233692209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4582.782667758941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916.55653355178822</v>
      </c>
      <c r="M83" s="862"/>
      <c r="N83" s="51"/>
    </row>
    <row r="84" spans="1:14">
      <c r="B84" s="89" t="s">
        <v>973</v>
      </c>
      <c r="C84" s="90"/>
      <c r="D84" s="90"/>
      <c r="E84" s="90"/>
      <c r="F84" s="90"/>
      <c r="G84" s="90"/>
      <c r="H84" s="90"/>
      <c r="I84" s="87"/>
      <c r="J84" s="88"/>
      <c r="K84" s="303">
        <v>0.05</v>
      </c>
      <c r="L84" s="861">
        <f>N78*K84</f>
        <v>229.13913338794706</v>
      </c>
      <c r="M84" s="862"/>
      <c r="N84" s="51"/>
    </row>
    <row r="85" spans="1:14" ht="15.75" thickBot="1">
      <c r="B85" s="91" t="s">
        <v>974</v>
      </c>
      <c r="C85" s="92"/>
      <c r="D85" s="92"/>
      <c r="E85" s="92"/>
      <c r="F85" s="92"/>
      <c r="G85" s="92"/>
      <c r="H85" s="92"/>
      <c r="I85" s="93"/>
      <c r="J85" s="94"/>
      <c r="K85" s="304">
        <v>0.05</v>
      </c>
      <c r="L85" s="863">
        <f>N78*K85</f>
        <v>229.13913338794706</v>
      </c>
      <c r="M85" s="864"/>
      <c r="N85" s="51"/>
    </row>
    <row r="86" spans="1:14" ht="15.75" thickBot="1">
      <c r="B86" s="827" t="s">
        <v>953</v>
      </c>
      <c r="C86" s="828"/>
      <c r="D86" s="828"/>
      <c r="E86" s="828"/>
      <c r="F86" s="828"/>
      <c r="G86" s="828"/>
      <c r="H86" s="828"/>
      <c r="I86" s="828"/>
      <c r="J86" s="828"/>
      <c r="K86" s="828"/>
      <c r="L86" s="828"/>
      <c r="M86" s="829"/>
      <c r="N86" s="52">
        <f>L83+L84+L85</f>
        <v>1374.8348003276824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5957.6174680866234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400</v>
      </c>
      <c r="N36" s="271">
        <f>K36/M36</f>
        <v>260.1148120948576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400</v>
      </c>
      <c r="N37" s="271">
        <f>K37/M37</f>
        <v>260.1148120948576</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400</v>
      </c>
      <c r="N38" s="271">
        <f>K38/M38</f>
        <v>162.47314315063932</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844">
        <v>400</v>
      </c>
      <c r="M39" s="845"/>
      <c r="N39" s="271">
        <f>K39/L39</f>
        <v>650.28703023714399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1334.1055732762934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1369.7047312713626</v>
      </c>
      <c r="N48" s="271">
        <f>K48*M48</f>
        <v>2506.5596582265935</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82450.743497108357</v>
      </c>
      <c r="N49" s="271">
        <f>K49*M49</f>
        <v>1566.5641264450587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4073.1237846716522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1">
        <f>VLOOKUP(A58,TRANSPORTE!A5:D117,4,FALSE)</f>
        <v>821.75094105324695</v>
      </c>
      <c r="M58" s="832"/>
      <c r="N58" s="286">
        <f>K58*L58</f>
        <v>15.613267880011692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15.613267880011692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466">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5534.4201957074592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1106.8840391414919</v>
      </c>
      <c r="M83" s="862"/>
      <c r="N83" s="51"/>
    </row>
    <row r="84" spans="1:14">
      <c r="B84" s="89" t="s">
        <v>973</v>
      </c>
      <c r="C84" s="90"/>
      <c r="D84" s="90"/>
      <c r="E84" s="90"/>
      <c r="F84" s="90"/>
      <c r="G84" s="90"/>
      <c r="H84" s="90"/>
      <c r="I84" s="87"/>
      <c r="J84" s="88"/>
      <c r="K84" s="303">
        <v>0.05</v>
      </c>
      <c r="L84" s="861">
        <f>N78*K84</f>
        <v>276.72100978537298</v>
      </c>
      <c r="M84" s="862"/>
      <c r="N84" s="51"/>
    </row>
    <row r="85" spans="1:14" ht="15.75" thickBot="1">
      <c r="B85" s="91" t="s">
        <v>974</v>
      </c>
      <c r="C85" s="92"/>
      <c r="D85" s="92"/>
      <c r="E85" s="92"/>
      <c r="F85" s="92"/>
      <c r="G85" s="92"/>
      <c r="H85" s="92"/>
      <c r="I85" s="93"/>
      <c r="J85" s="94"/>
      <c r="K85" s="304">
        <v>0.05</v>
      </c>
      <c r="L85" s="863">
        <f>N78*K85</f>
        <v>276.72100978537298</v>
      </c>
      <c r="M85" s="864"/>
      <c r="N85" s="51"/>
    </row>
    <row r="86" spans="1:14" ht="15.75" thickBot="1">
      <c r="B86" s="827" t="s">
        <v>953</v>
      </c>
      <c r="C86" s="828"/>
      <c r="D86" s="828"/>
      <c r="E86" s="828"/>
      <c r="F86" s="828"/>
      <c r="G86" s="828"/>
      <c r="H86" s="828"/>
      <c r="I86" s="828"/>
      <c r="J86" s="828"/>
      <c r="K86" s="828"/>
      <c r="L86" s="828"/>
      <c r="M86" s="829"/>
      <c r="N86" s="52">
        <f>L83+L84+L85</f>
        <v>1660.3260587122381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7194.7462544196969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400</v>
      </c>
      <c r="N36" s="271">
        <f>K36/M36</f>
        <v>260.1148120948576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400</v>
      </c>
      <c r="N37" s="271">
        <f>K37/M37</f>
        <v>260.1148120948576</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400</v>
      </c>
      <c r="N38" s="271">
        <f>K38/M38</f>
        <v>162.47314315063932</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844">
        <v>400</v>
      </c>
      <c r="M39" s="845"/>
      <c r="N39" s="271">
        <f>K39/L39</f>
        <v>650.28703023714399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1334.1055732762934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82450.743497108357</v>
      </c>
      <c r="N48" s="271">
        <f>K48*M48</f>
        <v>1071.8596654624087</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1369.7047312713626</v>
      </c>
      <c r="N49" s="271">
        <f>K49*M49</f>
        <v>2054.5570969070441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3126.416762369453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1">
        <f>VLOOKUP(A58,TRANSPORTE!A5:D117,4,FALSE)</f>
        <v>821.75094105324695</v>
      </c>
      <c r="M58" s="832"/>
      <c r="N58" s="286">
        <f>K58*L58</f>
        <v>10.682762233692209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10.682762233692209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4">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4582.782667758941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916.55653355178822</v>
      </c>
      <c r="M83" s="862"/>
      <c r="N83" s="51"/>
    </row>
    <row r="84" spans="1:14">
      <c r="B84" s="89" t="s">
        <v>973</v>
      </c>
      <c r="C84" s="90"/>
      <c r="D84" s="90"/>
      <c r="E84" s="90"/>
      <c r="F84" s="90"/>
      <c r="G84" s="90"/>
      <c r="H84" s="90"/>
      <c r="I84" s="87"/>
      <c r="J84" s="88"/>
      <c r="K84" s="303">
        <v>0.05</v>
      </c>
      <c r="L84" s="861">
        <f>N78*K84</f>
        <v>229.13913338794706</v>
      </c>
      <c r="M84" s="862"/>
      <c r="N84" s="51"/>
    </row>
    <row r="85" spans="1:14" ht="15.75" thickBot="1">
      <c r="B85" s="91" t="s">
        <v>974</v>
      </c>
      <c r="C85" s="92"/>
      <c r="D85" s="92"/>
      <c r="E85" s="92"/>
      <c r="F85" s="92"/>
      <c r="G85" s="92"/>
      <c r="H85" s="92"/>
      <c r="I85" s="93"/>
      <c r="J85" s="94"/>
      <c r="K85" s="304">
        <v>0.05</v>
      </c>
      <c r="L85" s="863">
        <f>N78*K85</f>
        <v>229.13913338794706</v>
      </c>
      <c r="M85" s="864"/>
      <c r="N85" s="51"/>
    </row>
    <row r="86" spans="1:14" ht="15.75" thickBot="1">
      <c r="B86" s="827" t="s">
        <v>953</v>
      </c>
      <c r="C86" s="828"/>
      <c r="D86" s="828"/>
      <c r="E86" s="828"/>
      <c r="F86" s="828"/>
      <c r="G86" s="828"/>
      <c r="H86" s="828"/>
      <c r="I86" s="828"/>
      <c r="J86" s="828"/>
      <c r="K86" s="828"/>
      <c r="L86" s="828"/>
      <c r="M86" s="829"/>
      <c r="N86" s="52">
        <f>L83+L84+L85</f>
        <v>1374.8348003276824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5957.6174680866234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82">
        <v>275</v>
      </c>
      <c r="N36" s="271">
        <f>K36/M36</f>
        <v>378.34881759252011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82">
        <f>M36</f>
        <v>275</v>
      </c>
      <c r="N37" s="271">
        <f>K37/M37</f>
        <v>378.34881759252011</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82">
        <v>275</v>
      </c>
      <c r="N38" s="271">
        <f>K38/M38</f>
        <v>236.32457185547537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955">
        <v>275</v>
      </c>
      <c r="M39" s="956"/>
      <c r="N39" s="271">
        <f>K39/L39</f>
        <v>945.87204398130029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1940.5171974927903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82450.743497108357</v>
      </c>
      <c r="N48" s="271">
        <f>K48*M48</f>
        <v>2061.268587427709</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82450.743497108357</v>
      </c>
      <c r="N49" s="271">
        <f>K49*M49</f>
        <v>1071.8596654624087</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1369.7047312713626</v>
      </c>
      <c r="N50" s="271">
        <f>K50*M50</f>
        <v>5807.5480605905777</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8940.6763134806952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1">
        <f>VLOOKUP(A58,TRANSPORTE!A5:D117,4,FALSE)</f>
        <v>821.75094105324695</v>
      </c>
      <c r="M58" s="832"/>
      <c r="N58" s="286">
        <f>K58*L58</f>
        <v>31.226535760023385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31.226535760023385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404">
        <v>2200</v>
      </c>
      <c r="N70" s="394">
        <f>K70/M70</f>
        <v>113.8009</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11074.714693830967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2214.9429387661935</v>
      </c>
      <c r="M83" s="862"/>
      <c r="N83" s="51"/>
    </row>
    <row r="84" spans="1:14">
      <c r="B84" s="89" t="s">
        <v>973</v>
      </c>
      <c r="C84" s="90"/>
      <c r="D84" s="90"/>
      <c r="E84" s="90"/>
      <c r="F84" s="90"/>
      <c r="G84" s="90"/>
      <c r="H84" s="90"/>
      <c r="I84" s="87"/>
      <c r="J84" s="88"/>
      <c r="K84" s="303">
        <v>0.05</v>
      </c>
      <c r="L84" s="861">
        <f>N78*K84</f>
        <v>553.73573469154837</v>
      </c>
      <c r="M84" s="862"/>
      <c r="N84" s="51"/>
    </row>
    <row r="85" spans="1:14" ht="15.75" thickBot="1">
      <c r="B85" s="91" t="s">
        <v>974</v>
      </c>
      <c r="C85" s="92"/>
      <c r="D85" s="92"/>
      <c r="E85" s="92"/>
      <c r="F85" s="92"/>
      <c r="G85" s="92"/>
      <c r="H85" s="92"/>
      <c r="I85" s="93"/>
      <c r="J85" s="94"/>
      <c r="K85" s="304">
        <v>0.05</v>
      </c>
      <c r="L85" s="863">
        <f>N78*K85</f>
        <v>553.73573469154837</v>
      </c>
      <c r="M85" s="864"/>
      <c r="N85" s="51"/>
    </row>
    <row r="86" spans="1:14" ht="15.75" thickBot="1">
      <c r="B86" s="827" t="s">
        <v>953</v>
      </c>
      <c r="C86" s="828"/>
      <c r="D86" s="828"/>
      <c r="E86" s="828"/>
      <c r="F86" s="828"/>
      <c r="G86" s="828"/>
      <c r="H86" s="828"/>
      <c r="I86" s="828"/>
      <c r="J86" s="828"/>
      <c r="K86" s="828"/>
      <c r="L86" s="828"/>
      <c r="M86" s="829"/>
      <c r="N86" s="52">
        <f>L83+L84+L85</f>
        <v>3322.41440814929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14397.129101980257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82">
        <v>275</v>
      </c>
      <c r="N36" s="271">
        <f>K36/M36</f>
        <v>378.34881759252011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82">
        <v>275</v>
      </c>
      <c r="N37" s="271">
        <f>K37/M37</f>
        <v>378.34881759252011</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82">
        <v>275</v>
      </c>
      <c r="N38" s="271">
        <f>K38/M38</f>
        <v>236.32457185547537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955">
        <v>275</v>
      </c>
      <c r="M39" s="956"/>
      <c r="N39" s="271">
        <f>K39/L39</f>
        <v>945.87204398130029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1940.5171974927903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82450.743497108357</v>
      </c>
      <c r="N48" s="271">
        <f>K48*M48</f>
        <v>1566.5641264450587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82450.743497108357</v>
      </c>
      <c r="N49" s="271">
        <f>K49*M49</f>
        <v>824.50743497108363</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1369.7047312713626</v>
      </c>
      <c r="N50" s="271">
        <f>K50*M50</f>
        <v>4437.8433293192147</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6828.9148907353574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1">
        <f>VLOOKUP(A58,TRANSPORTE!A5:D117,4,FALSE)</f>
        <v>821.75094105324695</v>
      </c>
      <c r="M58" s="832"/>
      <c r="N58" s="286">
        <f>K58*L58</f>
        <v>23.830777290544162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23.830777290544162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8955.5575126161511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1791.1115025232302</v>
      </c>
      <c r="M83" s="862"/>
      <c r="N83" s="51"/>
    </row>
    <row r="84" spans="1:14">
      <c r="B84" s="89" t="s">
        <v>973</v>
      </c>
      <c r="C84" s="90"/>
      <c r="D84" s="90"/>
      <c r="E84" s="90"/>
      <c r="F84" s="90"/>
      <c r="G84" s="90"/>
      <c r="H84" s="90"/>
      <c r="I84" s="87"/>
      <c r="J84" s="88"/>
      <c r="K84" s="303">
        <v>0.05</v>
      </c>
      <c r="L84" s="861">
        <f>N78*K84</f>
        <v>447.77787563080756</v>
      </c>
      <c r="M84" s="862"/>
      <c r="N84" s="51"/>
    </row>
    <row r="85" spans="1:14" ht="15.75" thickBot="1">
      <c r="B85" s="91" t="s">
        <v>974</v>
      </c>
      <c r="C85" s="92"/>
      <c r="D85" s="92"/>
      <c r="E85" s="92"/>
      <c r="F85" s="92"/>
      <c r="G85" s="92"/>
      <c r="H85" s="92"/>
      <c r="I85" s="93"/>
      <c r="J85" s="94"/>
      <c r="K85" s="304">
        <v>0.05</v>
      </c>
      <c r="L85" s="863">
        <f>N78*K85</f>
        <v>447.77787563080756</v>
      </c>
      <c r="M85" s="864"/>
      <c r="N85" s="51"/>
    </row>
    <row r="86" spans="1:14" ht="15.75" thickBot="1">
      <c r="B86" s="827" t="s">
        <v>953</v>
      </c>
      <c r="C86" s="828"/>
      <c r="D86" s="828"/>
      <c r="E86" s="828"/>
      <c r="F86" s="828"/>
      <c r="G86" s="828"/>
      <c r="H86" s="828"/>
      <c r="I86" s="828"/>
      <c r="J86" s="828"/>
      <c r="K86" s="828"/>
      <c r="L86" s="828"/>
      <c r="M86" s="829"/>
      <c r="N86" s="52">
        <f>L83+L84+L85</f>
        <v>2686.6672537848453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11642.224766400996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275</v>
      </c>
      <c r="N36" s="271">
        <f>K36/M36</f>
        <v>378.34881759252011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275</v>
      </c>
      <c r="N37" s="271">
        <f>K37/M37</f>
        <v>378.34881759252011</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275</v>
      </c>
      <c r="N38" s="271">
        <f>K38/M38</f>
        <v>236.32457185547537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844">
        <v>275</v>
      </c>
      <c r="M39" s="845"/>
      <c r="N39" s="271">
        <f>K39/L39</f>
        <v>945.87204398130029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1940.5171974927903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82450.743497108357</v>
      </c>
      <c r="N48" s="271">
        <f>K48*M48</f>
        <v>2061.268587427709</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82450.743497108357</v>
      </c>
      <c r="N49" s="271">
        <f>K49*M49</f>
        <v>1071.8596654624087</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1707.2250948511255</v>
      </c>
      <c r="N50" s="271">
        <f>K50*M50</f>
        <v>7238.6344021687728</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10371.76265505889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1">
        <f>VLOOKUP(A58,TRANSPORTE!A5:D117,4,FALSE)</f>
        <v>821.75094105324695</v>
      </c>
      <c r="M58" s="832"/>
      <c r="N58" s="286">
        <f>K58*L58</f>
        <v>31.226535760023385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31.226535760023385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12505.801035409162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2501.1602070818326</v>
      </c>
      <c r="M83" s="862"/>
      <c r="N83" s="51"/>
    </row>
    <row r="84" spans="1:14">
      <c r="B84" s="89" t="s">
        <v>973</v>
      </c>
      <c r="C84" s="90"/>
      <c r="D84" s="90"/>
      <c r="E84" s="90"/>
      <c r="F84" s="90"/>
      <c r="G84" s="90"/>
      <c r="H84" s="90"/>
      <c r="I84" s="87"/>
      <c r="J84" s="88"/>
      <c r="K84" s="303">
        <v>0.05</v>
      </c>
      <c r="L84" s="861">
        <f>N78*K84</f>
        <v>625.29005177045815</v>
      </c>
      <c r="M84" s="862"/>
      <c r="N84" s="51"/>
    </row>
    <row r="85" spans="1:14" ht="15.75" thickBot="1">
      <c r="B85" s="91" t="s">
        <v>974</v>
      </c>
      <c r="C85" s="92"/>
      <c r="D85" s="92"/>
      <c r="E85" s="92"/>
      <c r="F85" s="92"/>
      <c r="G85" s="92"/>
      <c r="H85" s="92"/>
      <c r="I85" s="93"/>
      <c r="J85" s="94"/>
      <c r="K85" s="304">
        <v>0.05</v>
      </c>
      <c r="L85" s="863">
        <f>N78*K85</f>
        <v>625.29005177045815</v>
      </c>
      <c r="M85" s="864"/>
      <c r="N85" s="51"/>
    </row>
    <row r="86" spans="1:14" ht="15.75" thickBot="1">
      <c r="B86" s="827" t="s">
        <v>953</v>
      </c>
      <c r="C86" s="828"/>
      <c r="D86" s="828"/>
      <c r="E86" s="828"/>
      <c r="F86" s="828"/>
      <c r="G86" s="828"/>
      <c r="H86" s="828"/>
      <c r="I86" s="828"/>
      <c r="J86" s="828"/>
      <c r="K86" s="828"/>
      <c r="L86" s="828"/>
      <c r="M86" s="829"/>
      <c r="N86" s="52">
        <f>L83+L84+L85</f>
        <v>3751.7403106227493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16257.541346031911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275</v>
      </c>
      <c r="N36" s="271">
        <f>K36/M36</f>
        <v>378.34881759252011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275</v>
      </c>
      <c r="N37" s="271">
        <f>K37/M37</f>
        <v>378.34881759252011</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275</v>
      </c>
      <c r="N38" s="271">
        <f>K38/M38</f>
        <v>236.32457185547537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8">
        <f>VLOOKUP(A39,EQUIPOS!A9:D166,4,FALSE)</f>
        <v>260114.8120948576</v>
      </c>
      <c r="L39" s="844">
        <v>275</v>
      </c>
      <c r="M39" s="845"/>
      <c r="N39" s="271">
        <f>K39/L39</f>
        <v>945.87204398130029</v>
      </c>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1940.5171974927903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82450.743497108357</v>
      </c>
      <c r="N48" s="271">
        <f>K48*M48</f>
        <v>1566.5641264450587</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82450.743497108357</v>
      </c>
      <c r="N49" s="271">
        <f>K49*M49</f>
        <v>824.50743497108363</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1707.2250948511255</v>
      </c>
      <c r="N50" s="271">
        <f>K50*M50</f>
        <v>5531.4093073176473</v>
      </c>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7922.48086873379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1">
        <f>VLOOKUP(A58,TRANSPORTE!A5:D117,4,FALSE)</f>
        <v>821.75094105324695</v>
      </c>
      <c r="M58" s="832"/>
      <c r="N58" s="286">
        <f>K58*L58</f>
        <v>23.830777290544162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23.830777290544162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10049.123490614584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2009.8246981229167</v>
      </c>
      <c r="M83" s="862"/>
      <c r="N83" s="51"/>
    </row>
    <row r="84" spans="1:14">
      <c r="B84" s="89" t="s">
        <v>973</v>
      </c>
      <c r="C84" s="90"/>
      <c r="D84" s="90"/>
      <c r="E84" s="90"/>
      <c r="F84" s="90"/>
      <c r="G84" s="90"/>
      <c r="H84" s="90"/>
      <c r="I84" s="87"/>
      <c r="J84" s="88"/>
      <c r="K84" s="303">
        <v>0.05</v>
      </c>
      <c r="L84" s="861">
        <f>N78*K84</f>
        <v>502.45617453072919</v>
      </c>
      <c r="M84" s="862"/>
      <c r="N84" s="51"/>
    </row>
    <row r="85" spans="1:14" ht="15.75" thickBot="1">
      <c r="B85" s="91" t="s">
        <v>974</v>
      </c>
      <c r="C85" s="92"/>
      <c r="D85" s="92"/>
      <c r="E85" s="92"/>
      <c r="F85" s="92"/>
      <c r="G85" s="92"/>
      <c r="H85" s="92"/>
      <c r="I85" s="93"/>
      <c r="J85" s="94"/>
      <c r="K85" s="304">
        <v>0.05</v>
      </c>
      <c r="L85" s="863">
        <f>N78*K85</f>
        <v>502.45617453072919</v>
      </c>
      <c r="M85" s="864"/>
      <c r="N85" s="51"/>
    </row>
    <row r="86" spans="1:14" ht="15.75" thickBot="1">
      <c r="B86" s="827" t="s">
        <v>953</v>
      </c>
      <c r="C86" s="828"/>
      <c r="D86" s="828"/>
      <c r="E86" s="828"/>
      <c r="F86" s="828"/>
      <c r="G86" s="828"/>
      <c r="H86" s="828"/>
      <c r="I86" s="828"/>
      <c r="J86" s="828"/>
      <c r="K86" s="828"/>
      <c r="L86" s="828"/>
      <c r="M86" s="829"/>
      <c r="N86" s="52">
        <f>L83+L84+L85</f>
        <v>3014.7370471843751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13063.860537798959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418</v>
      </c>
      <c r="N36" s="271">
        <f>K36/M36</f>
        <v>248.91369578455271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418</v>
      </c>
      <c r="N37" s="271">
        <f>K37/M37</f>
        <v>248.91369578455271</v>
      </c>
    </row>
    <row r="38" spans="1:14">
      <c r="A38" t="s">
        <v>225</v>
      </c>
      <c r="B38" s="840" t="str">
        <f>VLOOKUP(A38,EQUIPOS!A8:D154,3,FALSE)</f>
        <v>Esparcidor de gravilla, Ancho de esparcimiento 3100mm, Velocidad de trabajo 10—20km2/h</v>
      </c>
      <c r="C38" s="841"/>
      <c r="D38" s="841"/>
      <c r="E38" s="841"/>
      <c r="F38" s="841"/>
      <c r="G38" s="841"/>
      <c r="H38" s="842"/>
      <c r="I38" s="266"/>
      <c r="J38" s="267"/>
      <c r="K38" s="268">
        <f>VLOOKUP(A38,EQUIPOS!A8:D165,4,FALSE)</f>
        <v>260114.8120948576</v>
      </c>
      <c r="L38" s="269"/>
      <c r="M38" s="270">
        <v>418</v>
      </c>
      <c r="N38" s="271">
        <f>K38/M38</f>
        <v>622.28423946138184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1.0677279414306458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1121.179358971918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43973.729865124456</v>
      </c>
      <c r="N48" s="271">
        <f>K48*M48</f>
        <v>439.7372986512446</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1369.7047312713626</v>
      </c>
      <c r="N49" s="271">
        <f>K49*M49</f>
        <v>1712.1309140892031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2151.8682127404477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31">
        <f>VLOOKUP(A58,TRANSPORTE!A5:D117,4,FALSE)</f>
        <v>821.75094105324695</v>
      </c>
      <c r="M58" s="832"/>
      <c r="N58" s="286">
        <f>K58*L58</f>
        <v>8.21750941053247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8.21750941053247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3344</v>
      </c>
      <c r="N69" s="394">
        <f>K69/M69</f>
        <v>74.869013157894727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106.77279414306457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3388.0378752659622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677.60757505319248</v>
      </c>
      <c r="M83" s="862"/>
      <c r="N83" s="51"/>
    </row>
    <row r="84" spans="1:14">
      <c r="B84" s="89" t="s">
        <v>973</v>
      </c>
      <c r="C84" s="90"/>
      <c r="D84" s="90"/>
      <c r="E84" s="90"/>
      <c r="F84" s="90"/>
      <c r="G84" s="90"/>
      <c r="H84" s="90"/>
      <c r="I84" s="87"/>
      <c r="J84" s="88"/>
      <c r="K84" s="303">
        <v>0.05</v>
      </c>
      <c r="L84" s="861">
        <f>N78*K84</f>
        <v>169.40189376329812</v>
      </c>
      <c r="M84" s="862"/>
      <c r="N84" s="51"/>
    </row>
    <row r="85" spans="1:14" ht="15.75" thickBot="1">
      <c r="B85" s="91" t="s">
        <v>974</v>
      </c>
      <c r="C85" s="92"/>
      <c r="D85" s="92"/>
      <c r="E85" s="92"/>
      <c r="F85" s="92"/>
      <c r="G85" s="92"/>
      <c r="H85" s="92"/>
      <c r="I85" s="93"/>
      <c r="J85" s="94"/>
      <c r="K85" s="304">
        <v>0.05</v>
      </c>
      <c r="L85" s="863">
        <f>N78*K85</f>
        <v>169.40189376329812</v>
      </c>
      <c r="M85" s="864"/>
      <c r="N85" s="51"/>
    </row>
    <row r="86" spans="1:14" ht="15.75" thickBot="1">
      <c r="B86" s="827" t="s">
        <v>953</v>
      </c>
      <c r="C86" s="828"/>
      <c r="D86" s="828"/>
      <c r="E86" s="828"/>
      <c r="F86" s="828"/>
      <c r="G86" s="828"/>
      <c r="H86" s="828"/>
      <c r="I86" s="828"/>
      <c r="J86" s="828"/>
      <c r="K86" s="828"/>
      <c r="L86" s="828"/>
      <c r="M86" s="829"/>
      <c r="N86" s="52">
        <f>L83+L84+L85</f>
        <v>1016.4113625797888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4404.4492378457508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6"/>
      <c r="J36" s="267"/>
      <c r="K36" s="268">
        <f>VLOOKUP(A36,EQUIPOS!A6:D163,4,FALSE)</f>
        <v>104045.92483794304</v>
      </c>
      <c r="L36" s="269"/>
      <c r="M36" s="270">
        <v>418</v>
      </c>
      <c r="N36" s="271">
        <f>K36/M36</f>
        <v>248.91369578455271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418</v>
      </c>
      <c r="N37" s="271">
        <f>K37/M37</f>
        <v>248.91369578455271</v>
      </c>
    </row>
    <row r="38" spans="1:14">
      <c r="A38" t="s">
        <v>225</v>
      </c>
      <c r="B38" s="840" t="str">
        <f>VLOOKUP(A38,EQUIPOS!A8:D154,3,FALSE)</f>
        <v>Esparcidor de gravilla, Ancho de esparcimiento 3100mm, Velocidad de trabajo 10—20km2/h</v>
      </c>
      <c r="C38" s="841"/>
      <c r="D38" s="841"/>
      <c r="E38" s="841"/>
      <c r="F38" s="841"/>
      <c r="G38" s="841"/>
      <c r="H38" s="842"/>
      <c r="I38" s="266"/>
      <c r="J38" s="267"/>
      <c r="K38" s="268">
        <f>VLOOKUP(A38,EQUIPOS!A8:D165,4,FALSE)</f>
        <v>260114.8120948576</v>
      </c>
      <c r="L38" s="269"/>
      <c r="M38" s="270">
        <v>418</v>
      </c>
      <c r="N38" s="271">
        <f>K38/M38</f>
        <v>622.28423946138184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1.0677279414306458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1121.179358971918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43973.729865124456</v>
      </c>
      <c r="N48" s="271">
        <f>K48*M48</f>
        <v>439.7372986512446</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1274.2047834367786</v>
      </c>
      <c r="N49" s="271">
        <f>K49*M49</f>
        <v>1592.7559792959732</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3">
        <f>SUM(N48:N52)</f>
        <v>2032.4932779472178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30" t="s">
        <v>961</v>
      </c>
      <c r="M57" s="803"/>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31">
        <f>VLOOKUP(A58,TRANSPORTE!A5:D117,4,FALSE)</f>
        <v>821.75094105324695</v>
      </c>
      <c r="M58" s="832"/>
      <c r="N58" s="286">
        <f>K58*L58</f>
        <v>8.21750941053247</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8.21750941053247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3344</v>
      </c>
      <c r="N69" s="394">
        <f>K69/M69</f>
        <v>74.869013157894727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106.77279414306457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3268.6629404727323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653.73258809454649</v>
      </c>
      <c r="M83" s="862"/>
      <c r="N83" s="51"/>
    </row>
    <row r="84" spans="1:14">
      <c r="B84" s="89" t="s">
        <v>973</v>
      </c>
      <c r="C84" s="90"/>
      <c r="D84" s="90"/>
      <c r="E84" s="90"/>
      <c r="F84" s="90"/>
      <c r="G84" s="90"/>
      <c r="H84" s="90"/>
      <c r="I84" s="87"/>
      <c r="J84" s="88"/>
      <c r="K84" s="303">
        <v>0.05</v>
      </c>
      <c r="L84" s="861">
        <f>N78*K84</f>
        <v>163.43314702363662</v>
      </c>
      <c r="M84" s="862"/>
      <c r="N84" s="51"/>
    </row>
    <row r="85" spans="1:14" ht="15.75" thickBot="1">
      <c r="B85" s="91" t="s">
        <v>974</v>
      </c>
      <c r="C85" s="92"/>
      <c r="D85" s="92"/>
      <c r="E85" s="92"/>
      <c r="F85" s="92"/>
      <c r="G85" s="92"/>
      <c r="H85" s="92"/>
      <c r="I85" s="93"/>
      <c r="J85" s="94"/>
      <c r="K85" s="304">
        <v>0.05</v>
      </c>
      <c r="L85" s="863">
        <f>N78*K85</f>
        <v>163.43314702363662</v>
      </c>
      <c r="M85" s="864"/>
      <c r="N85" s="51"/>
    </row>
    <row r="86" spans="1:14" ht="15.75" thickBot="1">
      <c r="B86" s="827" t="s">
        <v>953</v>
      </c>
      <c r="C86" s="828"/>
      <c r="D86" s="828"/>
      <c r="E86" s="828"/>
      <c r="F86" s="828"/>
      <c r="G86" s="828"/>
      <c r="H86" s="828"/>
      <c r="I86" s="828"/>
      <c r="J86" s="828"/>
      <c r="K86" s="828"/>
      <c r="L86" s="828"/>
      <c r="M86" s="829"/>
      <c r="N86" s="52">
        <f>L83+L84+L85</f>
        <v>980.59888214181967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4249.2618226145523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43409.224358762534</v>
      </c>
      <c r="N48" s="271">
        <f>K48*M48</f>
        <v>542.61530448453175</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1478.2868637408214</v>
      </c>
      <c r="N49" s="271">
        <f>K49*M49</f>
        <v>2161.9945382209517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2704.6098427054835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1">
        <f>VLOOKUP(A58,TRANSPORTE!A5:D117,4,FALSE)</f>
        <v>768.07491559687412</v>
      </c>
      <c r="M58" s="832"/>
      <c r="N58" s="286">
        <f>K58*L58</f>
        <v>9.6009364449609276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9.6009364449609276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4978.5736017285963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995.71472034571934</v>
      </c>
      <c r="M83" s="862"/>
      <c r="N83" s="51"/>
    </row>
    <row r="84" spans="1:14">
      <c r="B84" s="89" t="s">
        <v>973</v>
      </c>
      <c r="C84" s="90"/>
      <c r="D84" s="90"/>
      <c r="E84" s="90"/>
      <c r="F84" s="90"/>
      <c r="G84" s="90"/>
      <c r="H84" s="90"/>
      <c r="I84" s="87"/>
      <c r="J84" s="88"/>
      <c r="K84" s="303">
        <v>0.05</v>
      </c>
      <c r="L84" s="861">
        <f>N78*K84</f>
        <v>248.92868008642984</v>
      </c>
      <c r="M84" s="862"/>
      <c r="N84" s="51"/>
    </row>
    <row r="85" spans="1:14" ht="15.75" thickBot="1">
      <c r="B85" s="91" t="s">
        <v>974</v>
      </c>
      <c r="C85" s="92"/>
      <c r="D85" s="92"/>
      <c r="E85" s="92"/>
      <c r="F85" s="92"/>
      <c r="G85" s="92"/>
      <c r="H85" s="92"/>
      <c r="I85" s="93"/>
      <c r="J85" s="94"/>
      <c r="K85" s="304">
        <v>0.05</v>
      </c>
      <c r="L85" s="863">
        <f>N78*K85</f>
        <v>248.92868008642984</v>
      </c>
      <c r="M85" s="864"/>
      <c r="N85" s="51"/>
    </row>
    <row r="86" spans="1:14" ht="15.75" thickBot="1">
      <c r="B86" s="827" t="s">
        <v>953</v>
      </c>
      <c r="C86" s="828"/>
      <c r="D86" s="828"/>
      <c r="E86" s="828"/>
      <c r="F86" s="828"/>
      <c r="G86" s="828"/>
      <c r="H86" s="828"/>
      <c r="I86" s="828"/>
      <c r="J86" s="828"/>
      <c r="K86" s="828"/>
      <c r="L86" s="828"/>
      <c r="M86" s="829"/>
      <c r="N86" s="52">
        <f>L83+L84+L85</f>
        <v>1493.5720805185788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6472.1456822471755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41783.149645731442</v>
      </c>
      <c r="N48" s="271">
        <f>K48*M48</f>
        <v>396.93992163444869</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1478.2868637408214</v>
      </c>
      <c r="N49" s="271">
        <f>K49*M49</f>
        <v>2085.4931930223638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2482.4331146568124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1">
        <f>VLOOKUP(A58,TRANSPORTE!A5:D117,4,FALSE)</f>
        <v>768.07491559687412</v>
      </c>
      <c r="M58" s="832"/>
      <c r="N58" s="286">
        <f>K58*L58</f>
        <v>7.296711698170304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7.296711698170304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4754.0926489331341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950.81852978662687</v>
      </c>
      <c r="M83" s="862"/>
      <c r="N83" s="51"/>
    </row>
    <row r="84" spans="1:14">
      <c r="B84" s="89" t="s">
        <v>973</v>
      </c>
      <c r="C84" s="90"/>
      <c r="D84" s="90"/>
      <c r="E84" s="90"/>
      <c r="F84" s="90"/>
      <c r="G84" s="90"/>
      <c r="H84" s="90"/>
      <c r="I84" s="87"/>
      <c r="J84" s="88"/>
      <c r="K84" s="303">
        <v>0.05</v>
      </c>
      <c r="L84" s="861">
        <f>N78*K84</f>
        <v>237.70463244665672</v>
      </c>
      <c r="M84" s="862"/>
      <c r="N84" s="51"/>
    </row>
    <row r="85" spans="1:14" ht="15.75" thickBot="1">
      <c r="B85" s="91" t="s">
        <v>974</v>
      </c>
      <c r="C85" s="92"/>
      <c r="D85" s="92"/>
      <c r="E85" s="92"/>
      <c r="F85" s="92"/>
      <c r="G85" s="92"/>
      <c r="H85" s="92"/>
      <c r="I85" s="93"/>
      <c r="J85" s="94"/>
      <c r="K85" s="304">
        <v>0.05</v>
      </c>
      <c r="L85" s="863">
        <f>N78*K85</f>
        <v>237.70463244665672</v>
      </c>
      <c r="M85" s="864"/>
      <c r="N85" s="51"/>
    </row>
    <row r="86" spans="1:14" ht="15.75" thickBot="1">
      <c r="B86" s="827" t="s">
        <v>953</v>
      </c>
      <c r="C86" s="828"/>
      <c r="D86" s="828"/>
      <c r="E86" s="828"/>
      <c r="F86" s="828"/>
      <c r="G86" s="828"/>
      <c r="H86" s="828"/>
      <c r="I86" s="828"/>
      <c r="J86" s="828"/>
      <c r="K86" s="828"/>
      <c r="L86" s="828"/>
      <c r="M86" s="829"/>
      <c r="N86" s="52">
        <f>L83+L84+L85</f>
        <v>1426.2277946799402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6180.3204436130745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44889.278679532144</v>
      </c>
      <c r="N48" s="271">
        <f>K48*M48</f>
        <v>426.44814745555539</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1478.2868637408214</v>
      </c>
      <c r="N49" s="271">
        <f>K49*M49</f>
        <v>2527.8705369968047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SUM(N48:N53)</f>
        <v>2954.3186844523602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31">
        <f>VLOOKUP(A59,TRANSPORTE!A5:D117,4,FALSE)</f>
        <v>768.07491559687412</v>
      </c>
      <c r="M59" s="832"/>
      <c r="N59" s="286">
        <f>K59*L59</f>
        <v>7.296711698170304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7.296711698170304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4800</v>
      </c>
      <c r="N70" s="394">
        <f>K70/M70</f>
        <v>52.158745833333327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5225.9782187286819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1045.1956437457363</v>
      </c>
      <c r="M83" s="862"/>
      <c r="N83" s="51"/>
    </row>
    <row r="84" spans="1:14">
      <c r="B84" s="89" t="s">
        <v>973</v>
      </c>
      <c r="C84" s="90"/>
      <c r="D84" s="90"/>
      <c r="E84" s="90"/>
      <c r="F84" s="90"/>
      <c r="G84" s="90"/>
      <c r="H84" s="90"/>
      <c r="I84" s="87"/>
      <c r="J84" s="88"/>
      <c r="K84" s="303">
        <v>0.05</v>
      </c>
      <c r="L84" s="861">
        <f>N78*K84</f>
        <v>261.29891093643408</v>
      </c>
      <c r="M84" s="862"/>
      <c r="N84" s="51"/>
    </row>
    <row r="85" spans="1:14" ht="15.75" thickBot="1">
      <c r="B85" s="91" t="s">
        <v>974</v>
      </c>
      <c r="C85" s="92"/>
      <c r="D85" s="92"/>
      <c r="E85" s="92"/>
      <c r="F85" s="92"/>
      <c r="G85" s="92"/>
      <c r="H85" s="92"/>
      <c r="I85" s="93"/>
      <c r="J85" s="94"/>
      <c r="K85" s="304">
        <v>0.05</v>
      </c>
      <c r="L85" s="863">
        <f>N78*K85</f>
        <v>261.29891093643408</v>
      </c>
      <c r="M85" s="864"/>
      <c r="N85" s="51"/>
    </row>
    <row r="86" spans="1:14" ht="15.75" thickBot="1">
      <c r="B86" s="827" t="s">
        <v>953</v>
      </c>
      <c r="C86" s="828"/>
      <c r="D86" s="828"/>
      <c r="E86" s="828"/>
      <c r="F86" s="828"/>
      <c r="G86" s="828"/>
      <c r="H86" s="828"/>
      <c r="I86" s="828"/>
      <c r="J86" s="828"/>
      <c r="K86" s="828"/>
      <c r="L86" s="828"/>
      <c r="M86" s="829"/>
      <c r="N86" s="52">
        <f>L83+L84+L85</f>
        <v>1567.7934656186046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6793.7716843472863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43895.253439341046</v>
      </c>
      <c r="N48" s="271">
        <f>K48*M48</f>
        <v>208.50245383686996</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1478.2868637408214</v>
      </c>
      <c r="N49" s="271">
        <f>K49*M49</f>
        <v>1579.9190856230027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1788.4215394598727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1">
        <f>VLOOKUP(A58,TRANSPORTE!A5:D117,4,FALSE)</f>
        <v>768.07491559687412</v>
      </c>
      <c r="M58" s="832"/>
      <c r="N58" s="286">
        <f>K58*L58</f>
        <v>3.648355849085152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3.648355849085152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4056.4327178871099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811.28654357742198</v>
      </c>
      <c r="M83" s="862"/>
      <c r="N83" s="51"/>
    </row>
    <row r="84" spans="1:14">
      <c r="B84" s="89" t="s">
        <v>973</v>
      </c>
      <c r="C84" s="90"/>
      <c r="D84" s="90"/>
      <c r="E84" s="90"/>
      <c r="F84" s="90"/>
      <c r="G84" s="90"/>
      <c r="H84" s="90"/>
      <c r="I84" s="87"/>
      <c r="J84" s="88"/>
      <c r="K84" s="303">
        <v>0.05</v>
      </c>
      <c r="L84" s="861">
        <f>N78*K84</f>
        <v>202.8216358943555</v>
      </c>
      <c r="M84" s="862"/>
      <c r="N84" s="51"/>
    </row>
    <row r="85" spans="1:14" ht="15.75" thickBot="1">
      <c r="B85" s="91" t="s">
        <v>974</v>
      </c>
      <c r="C85" s="92"/>
      <c r="D85" s="92"/>
      <c r="E85" s="92"/>
      <c r="F85" s="92"/>
      <c r="G85" s="92"/>
      <c r="H85" s="92"/>
      <c r="I85" s="93"/>
      <c r="J85" s="94"/>
      <c r="K85" s="304">
        <v>0.05</v>
      </c>
      <c r="L85" s="863">
        <f>N78*K85</f>
        <v>202.8216358943555</v>
      </c>
      <c r="M85" s="864"/>
      <c r="N85" s="51"/>
    </row>
    <row r="86" spans="1:14" ht="15.75" thickBot="1">
      <c r="B86" s="827" t="s">
        <v>953</v>
      </c>
      <c r="C86" s="828"/>
      <c r="D86" s="828"/>
      <c r="E86" s="828"/>
      <c r="F86" s="828"/>
      <c r="G86" s="828"/>
      <c r="H86" s="828"/>
      <c r="I86" s="828"/>
      <c r="J86" s="828"/>
      <c r="K86" s="828"/>
      <c r="L86" s="828"/>
      <c r="M86" s="829"/>
      <c r="N86" s="52">
        <f>L83+L84+L85</f>
        <v>1216.929815366133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5273.3625332532429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43409.224358762534</v>
      </c>
      <c r="N48" s="271">
        <f>K48*M48</f>
        <v>542.61530448453175</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1906.0743013012182</v>
      </c>
      <c r="N49" s="271">
        <f>K49*M49</f>
        <v>2787.6336656530316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3330.2489701375634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1">
        <f>VLOOKUP(A58,TRANSPORTE!A5:D117,4,FALSE)</f>
        <v>768.07491559687412</v>
      </c>
      <c r="M58" s="832"/>
      <c r="N58" s="286">
        <f>K58*L58</f>
        <v>9.6009364449609276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9.6009364449609276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5604.2127291606766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1120.8425458321353</v>
      </c>
      <c r="M83" s="862"/>
      <c r="N83" s="51"/>
    </row>
    <row r="84" spans="1:14">
      <c r="B84" s="89" t="s">
        <v>973</v>
      </c>
      <c r="C84" s="90"/>
      <c r="D84" s="90"/>
      <c r="E84" s="90"/>
      <c r="F84" s="90"/>
      <c r="G84" s="90"/>
      <c r="H84" s="90"/>
      <c r="I84" s="87"/>
      <c r="J84" s="88"/>
      <c r="K84" s="303">
        <v>0.05</v>
      </c>
      <c r="L84" s="861">
        <f>N78*K84</f>
        <v>280.21063645803383</v>
      </c>
      <c r="M84" s="862"/>
      <c r="N84" s="51"/>
    </row>
    <row r="85" spans="1:14" ht="15.75" thickBot="1">
      <c r="B85" s="91" t="s">
        <v>974</v>
      </c>
      <c r="C85" s="92"/>
      <c r="D85" s="92"/>
      <c r="E85" s="92"/>
      <c r="F85" s="92"/>
      <c r="G85" s="92"/>
      <c r="H85" s="92"/>
      <c r="I85" s="93"/>
      <c r="J85" s="94"/>
      <c r="K85" s="304">
        <v>0.05</v>
      </c>
      <c r="L85" s="863">
        <f>N78*K85</f>
        <v>280.21063645803383</v>
      </c>
      <c r="M85" s="864"/>
      <c r="N85" s="51"/>
    </row>
    <row r="86" spans="1:14" ht="15.75" thickBot="1">
      <c r="B86" s="827" t="s">
        <v>953</v>
      </c>
      <c r="C86" s="828"/>
      <c r="D86" s="828"/>
      <c r="E86" s="828"/>
      <c r="F86" s="828"/>
      <c r="G86" s="828"/>
      <c r="H86" s="828"/>
      <c r="I86" s="828"/>
      <c r="J86" s="828"/>
      <c r="K86" s="828"/>
      <c r="L86" s="828"/>
      <c r="M86" s="829"/>
      <c r="N86" s="52">
        <f>L83+L84+L85</f>
        <v>1681.263818748203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7285.4765479088801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41783.149645731442</v>
      </c>
      <c r="N48" s="271">
        <f>K48*M48</f>
        <v>396.93992163444869</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1906.0743013012182</v>
      </c>
      <c r="N49" s="271">
        <f>K49*M49</f>
        <v>2688.9943205606933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3085.9342421951419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1">
        <f>VLOOKUP(A58,TRANSPORTE!A5:D117,4,FALSE)</f>
        <v>768.07491559687412</v>
      </c>
      <c r="M58" s="832"/>
      <c r="N58" s="286">
        <f>K58*L58</f>
        <v>7.296711698170304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7.296711698170304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5357.5937764714636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1071.5187552942928</v>
      </c>
      <c r="M83" s="862"/>
      <c r="N83" s="51"/>
    </row>
    <row r="84" spans="1:14">
      <c r="B84" s="89" t="s">
        <v>973</v>
      </c>
      <c r="C84" s="90"/>
      <c r="D84" s="90"/>
      <c r="E84" s="90"/>
      <c r="F84" s="90"/>
      <c r="G84" s="90"/>
      <c r="H84" s="90"/>
      <c r="I84" s="87"/>
      <c r="J84" s="88"/>
      <c r="K84" s="303">
        <v>0.05</v>
      </c>
      <c r="L84" s="861">
        <f>N78*K84</f>
        <v>267.87968882357319</v>
      </c>
      <c r="M84" s="862"/>
      <c r="N84" s="51"/>
    </row>
    <row r="85" spans="1:14" ht="15.75" thickBot="1">
      <c r="B85" s="91" t="s">
        <v>974</v>
      </c>
      <c r="C85" s="92"/>
      <c r="D85" s="92"/>
      <c r="E85" s="92"/>
      <c r="F85" s="92"/>
      <c r="G85" s="92"/>
      <c r="H85" s="92"/>
      <c r="I85" s="93"/>
      <c r="J85" s="94"/>
      <c r="K85" s="304">
        <v>0.05</v>
      </c>
      <c r="L85" s="863">
        <f>N78*K85</f>
        <v>267.87968882357319</v>
      </c>
      <c r="M85" s="864"/>
      <c r="N85" s="51"/>
    </row>
    <row r="86" spans="1:14" ht="15.75" thickBot="1">
      <c r="B86" s="827" t="s">
        <v>953</v>
      </c>
      <c r="C86" s="828"/>
      <c r="D86" s="828"/>
      <c r="E86" s="828"/>
      <c r="F86" s="828"/>
      <c r="G86" s="828"/>
      <c r="H86" s="828"/>
      <c r="I86" s="828"/>
      <c r="J86" s="828"/>
      <c r="K86" s="828"/>
      <c r="L86" s="828"/>
      <c r="M86" s="829"/>
      <c r="N86" s="52">
        <f>L83+L84+L85</f>
        <v>1607.278132941439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6964.8719094129028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44889.278679532144</v>
      </c>
      <c r="N48" s="271">
        <f>K48*M48</f>
        <v>426.44814745555539</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1906.0743013012182</v>
      </c>
      <c r="N49" s="271">
        <f>K49*M49</f>
        <v>3259.3870552250828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3685.8352026806383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31">
        <f>VLOOKUP(A58,TRANSPORTE!A5:D117,4,FALSE)</f>
        <v>768.07491559687412</v>
      </c>
      <c r="M58" s="832"/>
      <c r="N58" s="286">
        <f>K58*L58</f>
        <v>7.296711698170304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7.296711698170304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5957.49473695696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1191.498947391392</v>
      </c>
      <c r="M83" s="862"/>
      <c r="N83" s="51"/>
    </row>
    <row r="84" spans="1:14">
      <c r="B84" s="89" t="s">
        <v>973</v>
      </c>
      <c r="C84" s="90"/>
      <c r="D84" s="90"/>
      <c r="E84" s="90"/>
      <c r="F84" s="90"/>
      <c r="G84" s="90"/>
      <c r="H84" s="90"/>
      <c r="I84" s="87"/>
      <c r="J84" s="88"/>
      <c r="K84" s="303">
        <v>0.05</v>
      </c>
      <c r="L84" s="861">
        <f>N78*K84</f>
        <v>297.874736847848</v>
      </c>
      <c r="M84" s="862"/>
      <c r="N84" s="51"/>
    </row>
    <row r="85" spans="1:14" ht="15.75" thickBot="1">
      <c r="B85" s="91" t="s">
        <v>974</v>
      </c>
      <c r="C85" s="92"/>
      <c r="D85" s="92"/>
      <c r="E85" s="92"/>
      <c r="F85" s="92"/>
      <c r="G85" s="92"/>
      <c r="H85" s="92"/>
      <c r="I85" s="93"/>
      <c r="J85" s="94"/>
      <c r="K85" s="304">
        <v>0.05</v>
      </c>
      <c r="L85" s="863">
        <f>N78*K85</f>
        <v>297.874736847848</v>
      </c>
      <c r="M85" s="864"/>
      <c r="N85" s="51"/>
    </row>
    <row r="86" spans="1:14" ht="15.75" thickBot="1">
      <c r="B86" s="827" t="s">
        <v>953</v>
      </c>
      <c r="C86" s="828"/>
      <c r="D86" s="828"/>
      <c r="E86" s="828"/>
      <c r="F86" s="828"/>
      <c r="G86" s="828"/>
      <c r="H86" s="828"/>
      <c r="I86" s="828"/>
      <c r="J86" s="828"/>
      <c r="K86" s="828"/>
      <c r="L86" s="828"/>
      <c r="M86" s="829"/>
      <c r="N86" s="52">
        <f>L83+L84+L85</f>
        <v>1787.248421087088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7744.743158044048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6"/>
      <c r="J36" s="267"/>
      <c r="K36" s="268">
        <f>VLOOKUP(A36,EQUIPOS!A6:D163,4,FALSE)</f>
        <v>1248551.0980553164</v>
      </c>
      <c r="L36" s="269"/>
      <c r="M36" s="270">
        <v>600</v>
      </c>
      <c r="N36" s="271">
        <f>K36/M36</f>
        <v>2080.9184967588608</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600</v>
      </c>
      <c r="N37" s="271">
        <f>K37/M37</f>
        <v>108.31542876709288</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2189.977775991817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43895.253439341046</v>
      </c>
      <c r="N48" s="271">
        <f>K48*M48</f>
        <v>208.50245383686996</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1906.0743013012182</v>
      </c>
      <c r="N49" s="271">
        <f>K49*M49</f>
        <v>2037.1169095156768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2245.6193633525468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1">
        <f>VLOOKUP(A58,TRANSPORTE!A5:D117,4,FALSE)</f>
        <v>768.07491559687412</v>
      </c>
      <c r="M58" s="832"/>
      <c r="N58" s="286">
        <f>K58*L58</f>
        <v>3.648355849085152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3.648355849085152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4513.6305417797839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902.72610835595685</v>
      </c>
      <c r="M83" s="862"/>
      <c r="N83" s="51"/>
    </row>
    <row r="84" spans="1:14">
      <c r="B84" s="89" t="s">
        <v>973</v>
      </c>
      <c r="C84" s="90"/>
      <c r="D84" s="90"/>
      <c r="E84" s="90"/>
      <c r="F84" s="90"/>
      <c r="G84" s="90"/>
      <c r="H84" s="90"/>
      <c r="I84" s="87"/>
      <c r="J84" s="88"/>
      <c r="K84" s="303">
        <v>0.05</v>
      </c>
      <c r="L84" s="861">
        <f>N78*K84</f>
        <v>225.68152708898921</v>
      </c>
      <c r="M84" s="862"/>
      <c r="N84" s="51"/>
    </row>
    <row r="85" spans="1:14" ht="15.75" thickBot="1">
      <c r="B85" s="91" t="s">
        <v>974</v>
      </c>
      <c r="C85" s="92"/>
      <c r="D85" s="92"/>
      <c r="E85" s="92"/>
      <c r="F85" s="92"/>
      <c r="G85" s="92"/>
      <c r="H85" s="92"/>
      <c r="I85" s="93"/>
      <c r="J85" s="94"/>
      <c r="K85" s="304">
        <v>0.05</v>
      </c>
      <c r="L85" s="863">
        <f>N78*K85</f>
        <v>225.68152708898921</v>
      </c>
      <c r="M85" s="864"/>
      <c r="N85" s="51"/>
    </row>
    <row r="86" spans="1:14" ht="15.75" thickBot="1">
      <c r="B86" s="827" t="s">
        <v>953</v>
      </c>
      <c r="C86" s="828"/>
      <c r="D86" s="828"/>
      <c r="E86" s="828"/>
      <c r="F86" s="828"/>
      <c r="G86" s="828"/>
      <c r="H86" s="828"/>
      <c r="I86" s="828"/>
      <c r="J86" s="828"/>
      <c r="K86" s="828"/>
      <c r="L86" s="828"/>
      <c r="M86" s="829"/>
      <c r="N86" s="52">
        <f>L83+L84+L85</f>
        <v>1354.0891625339352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5867.7197043137194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290</v>
      </c>
      <c r="B37" s="840" t="str">
        <f>VLOOKUP(A37,EQUIPOS!A7:D154,3,FALSE)</f>
        <v>Planta trituradora</v>
      </c>
      <c r="C37" s="841"/>
      <c r="D37" s="841"/>
      <c r="E37" s="841"/>
      <c r="F37" s="841"/>
      <c r="G37" s="841"/>
      <c r="H37" s="842"/>
      <c r="I37" s="266"/>
      <c r="J37" s="267"/>
      <c r="K37" s="268">
        <f>VLOOKUP(A37,EQUIPOS!A7:D164,4,FALSE)</f>
        <v>416183.69935177214</v>
      </c>
      <c r="L37" s="269"/>
      <c r="M37" s="270">
        <v>30</v>
      </c>
      <c r="N37" s="271">
        <f t="shared" ref="N37:N43" si="0">K37/M37</f>
        <v>13872.789978392404</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83236.739870354431</v>
      </c>
      <c r="L38" s="269"/>
      <c r="M38" s="270">
        <v>9</v>
      </c>
      <c r="N38" s="271">
        <f t="shared" si="0"/>
        <v>9248.5266522616039</v>
      </c>
    </row>
    <row r="39" spans="1:14">
      <c r="A39" t="s">
        <v>173</v>
      </c>
      <c r="B39" s="840" t="str">
        <f>VLOOKUP(A39,EQUIPOS!A9:D154,3,FALSE)</f>
        <v>Compactador neumático de Potencia 70 HP, peso de 13 ton</v>
      </c>
      <c r="C39" s="841"/>
      <c r="D39" s="841"/>
      <c r="E39" s="841"/>
      <c r="F39" s="841"/>
      <c r="G39" s="841"/>
      <c r="H39" s="842"/>
      <c r="I39" s="266"/>
      <c r="J39" s="267"/>
      <c r="K39" s="268">
        <f>VLOOKUP(A39,EQUIPOS!A9:D166,4,FALSE)</f>
        <v>104045.92483794304</v>
      </c>
      <c r="L39" s="269"/>
      <c r="M39" s="270">
        <v>9</v>
      </c>
      <c r="N39" s="271">
        <f t="shared" si="0"/>
        <v>11560.658315327004</v>
      </c>
    </row>
    <row r="40" spans="1:14">
      <c r="A40" t="s">
        <v>286</v>
      </c>
      <c r="B40" s="840" t="str">
        <f>VLOOKUP(A40,EQUIPOS!A10:D154,3,FALSE)</f>
        <v>Planta de asfalto en frio</v>
      </c>
      <c r="C40" s="841"/>
      <c r="D40" s="841"/>
      <c r="E40" s="841"/>
      <c r="F40" s="841"/>
      <c r="G40" s="841"/>
      <c r="H40" s="842"/>
      <c r="I40" s="266"/>
      <c r="J40" s="267"/>
      <c r="K40" s="268">
        <f>VLOOKUP(A40,EQUIPOS!A10:D167,4,FALSE)</f>
        <v>175663.4878200496</v>
      </c>
      <c r="L40" s="269"/>
      <c r="M40" s="270">
        <v>9</v>
      </c>
      <c r="N40" s="271">
        <f t="shared" si="0"/>
        <v>19518.165313338846</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9</v>
      </c>
      <c r="N42" s="271">
        <f t="shared" si="0"/>
        <v>23121.316630654008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N77*M46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94721.567384049093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46.172416358380687</v>
      </c>
      <c r="N54" s="271">
        <f>K54*M54</f>
        <v>1154.3104089595172</v>
      </c>
    </row>
    <row r="55" spans="1:14" ht="15.75" thickBot="1">
      <c r="B55" s="43"/>
      <c r="C55" s="280"/>
      <c r="D55" s="280"/>
      <c r="E55" s="280"/>
      <c r="F55" s="280"/>
      <c r="G55" s="280"/>
      <c r="H55" s="280"/>
      <c r="I55" s="267"/>
      <c r="J55" s="223"/>
      <c r="K55" s="281"/>
      <c r="L55" s="266"/>
      <c r="M55" s="282"/>
      <c r="N55" s="283"/>
    </row>
    <row r="56" spans="1:14" ht="15.75" thickBot="1">
      <c r="B56" s="827" t="s">
        <v>953</v>
      </c>
      <c r="C56" s="828"/>
      <c r="D56" s="828"/>
      <c r="E56" s="828"/>
      <c r="F56" s="828"/>
      <c r="G56" s="828"/>
      <c r="H56" s="828"/>
      <c r="I56" s="828"/>
      <c r="J56" s="828"/>
      <c r="K56" s="828"/>
      <c r="L56" s="828"/>
      <c r="M56" s="829"/>
      <c r="N56" s="393">
        <f>SUM(N53:N55)</f>
        <v>39631.324040943415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31">
        <f>VLOOKUP(A61,TRANSPORTE!A5:D117,4,FALSE)</f>
        <v>768.07491559687412</v>
      </c>
      <c r="M61" s="832"/>
      <c r="N61" s="286">
        <f>K61*L61</f>
        <v>960.09364449609268</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31">
        <f>VLOOKUP(A62,TRANSPORTE!A6:D117,4,FALSE)</f>
        <v>821.75094105324695</v>
      </c>
      <c r="M62" s="832"/>
      <c r="N62" s="286">
        <f>K62*L62</f>
        <v>1150.4513174745457</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2110.5449619706383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1">
        <f>K72/J72*100</f>
        <v>270661.59999999998</v>
      </c>
      <c r="J72" s="292">
        <v>185</v>
      </c>
      <c r="K72" s="293">
        <f>VLOOKUP(A72,'MANO DE OBRA'!A8:D99,4,FALSE)</f>
        <v>500723.95999999996</v>
      </c>
      <c r="L72" s="50"/>
      <c r="M72" s="294">
        <f>M38*8</f>
        <v>72</v>
      </c>
      <c r="N72" s="394">
        <f>K72/M72</f>
        <v>6954.4994444444437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SUM(N72:N76)</f>
        <v>10658.882903278056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147122.3192902412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29424.463858048242</v>
      </c>
      <c r="M84" s="862"/>
      <c r="N84" s="51"/>
    </row>
    <row r="85" spans="1:14">
      <c r="B85" s="89" t="s">
        <v>973</v>
      </c>
      <c r="C85" s="90"/>
      <c r="D85" s="90"/>
      <c r="E85" s="90"/>
      <c r="F85" s="90"/>
      <c r="G85" s="90"/>
      <c r="H85" s="90"/>
      <c r="I85" s="87"/>
      <c r="J85" s="88"/>
      <c r="K85" s="303">
        <v>0.05</v>
      </c>
      <c r="L85" s="861">
        <f>N79*K85</f>
        <v>7356.1159645120606</v>
      </c>
      <c r="M85" s="862"/>
      <c r="N85" s="51"/>
    </row>
    <row r="86" spans="1:14" ht="15.75" thickBot="1">
      <c r="B86" s="91" t="s">
        <v>974</v>
      </c>
      <c r="C86" s="92"/>
      <c r="D86" s="92"/>
      <c r="E86" s="92"/>
      <c r="F86" s="92"/>
      <c r="G86" s="92"/>
      <c r="H86" s="92"/>
      <c r="I86" s="93"/>
      <c r="J86" s="94"/>
      <c r="K86" s="304">
        <v>0.05</v>
      </c>
      <c r="L86" s="863">
        <f>N79*K86</f>
        <v>7356.1159645120606</v>
      </c>
      <c r="M86" s="864"/>
      <c r="N86" s="51"/>
    </row>
    <row r="87" spans="1:14" ht="15.75" thickBot="1">
      <c r="B87" s="827" t="s">
        <v>953</v>
      </c>
      <c r="C87" s="828"/>
      <c r="D87" s="828"/>
      <c r="E87" s="828"/>
      <c r="F87" s="828"/>
      <c r="G87" s="828"/>
      <c r="H87" s="828"/>
      <c r="I87" s="828"/>
      <c r="J87" s="828"/>
      <c r="K87" s="828"/>
      <c r="L87" s="828"/>
      <c r="M87" s="829"/>
      <c r="N87" s="52">
        <f>L84+L85+L86</f>
        <v>44136.695787072371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191259.01507731358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0" t="s">
        <v>2221</v>
      </c>
      <c r="C120" s="392"/>
      <c r="D120" s="392"/>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168</v>
      </c>
      <c r="B37" s="840" t="str">
        <f>VLOOKUP(A37,EQUIPOS!A7:D154,3,FALSE)</f>
        <v>Compactador tipo  POTENCIA: 105 HP, PESO: 6 ton</v>
      </c>
      <c r="C37" s="841"/>
      <c r="D37" s="841"/>
      <c r="E37" s="841"/>
      <c r="F37" s="841"/>
      <c r="G37" s="841"/>
      <c r="H37" s="842"/>
      <c r="I37" s="266"/>
      <c r="J37" s="267"/>
      <c r="K37" s="268">
        <f>VLOOKUP(A37,EQUIPOS!A7:D164,4,FALSE)</f>
        <v>83236.739870354431</v>
      </c>
      <c r="L37" s="269"/>
      <c r="M37" s="270">
        <v>9</v>
      </c>
      <c r="N37" s="271">
        <f t="shared" ref="N37:N43" si="0">K37/M37</f>
        <v>9248.5266522616039</v>
      </c>
    </row>
    <row r="38" spans="1:14">
      <c r="A38" t="s">
        <v>173</v>
      </c>
      <c r="B38" s="840" t="str">
        <f>VLOOKUP(A38,EQUIPOS!A8:D154,3,FALSE)</f>
        <v>Compactador neumático de Potencia 70 HP, peso de 13 ton</v>
      </c>
      <c r="C38" s="841"/>
      <c r="D38" s="841"/>
      <c r="E38" s="841"/>
      <c r="F38" s="841"/>
      <c r="G38" s="841"/>
      <c r="H38" s="842"/>
      <c r="I38" s="266"/>
      <c r="J38" s="267"/>
      <c r="K38" s="268">
        <f>VLOOKUP(A38,EQUIPOS!A8:D165,4,FALSE)</f>
        <v>104045.92483794304</v>
      </c>
      <c r="L38" s="269"/>
      <c r="M38" s="270">
        <v>9</v>
      </c>
      <c r="N38" s="271">
        <f t="shared" si="0"/>
        <v>11560.658315327004</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9</v>
      </c>
      <c r="N42" s="271">
        <f t="shared" si="0"/>
        <v>23121.316630654008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1065.8882903278056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94721.567384049093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147122.3192902412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29424.463858048242</v>
      </c>
      <c r="M88" s="862"/>
      <c r="N88" s="51"/>
    </row>
    <row r="89" spans="1:14">
      <c r="B89" s="89" t="s">
        <v>973</v>
      </c>
      <c r="C89" s="90"/>
      <c r="D89" s="90"/>
      <c r="E89" s="90"/>
      <c r="F89" s="90"/>
      <c r="G89" s="90"/>
      <c r="H89" s="90"/>
      <c r="I89" s="87"/>
      <c r="J89" s="88"/>
      <c r="K89" s="303">
        <v>0.05</v>
      </c>
      <c r="L89" s="861">
        <f>N83*K89</f>
        <v>7356.1159645120606</v>
      </c>
      <c r="M89" s="862"/>
      <c r="N89" s="51"/>
    </row>
    <row r="90" spans="1:14" ht="15.75" thickBot="1">
      <c r="B90" s="91" t="s">
        <v>974</v>
      </c>
      <c r="C90" s="92"/>
      <c r="D90" s="92"/>
      <c r="E90" s="92"/>
      <c r="F90" s="92"/>
      <c r="G90" s="92"/>
      <c r="H90" s="92"/>
      <c r="I90" s="93"/>
      <c r="J90" s="94"/>
      <c r="K90" s="304">
        <v>0.05</v>
      </c>
      <c r="L90" s="863">
        <f>N83*K90</f>
        <v>7356.1159645120606</v>
      </c>
      <c r="M90" s="864"/>
      <c r="N90" s="51"/>
    </row>
    <row r="91" spans="1:14" ht="15.75" thickBot="1">
      <c r="B91" s="827" t="s">
        <v>953</v>
      </c>
      <c r="C91" s="828"/>
      <c r="D91" s="828"/>
      <c r="E91" s="828"/>
      <c r="F91" s="828"/>
      <c r="G91" s="828"/>
      <c r="H91" s="828"/>
      <c r="I91" s="828"/>
      <c r="J91" s="828"/>
      <c r="K91" s="828"/>
      <c r="L91" s="828"/>
      <c r="M91" s="829"/>
      <c r="N91" s="52">
        <f>L88+L89+L90</f>
        <v>44136.695787072371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191259.01507731358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168</v>
      </c>
      <c r="B37" s="840" t="str">
        <f>VLOOKUP(A37,EQUIPOS!A7:D154,3,FALSE)</f>
        <v>Compactador tipo  POTENCIA: 105 HP, PESO: 6 ton</v>
      </c>
      <c r="C37" s="841"/>
      <c r="D37" s="841"/>
      <c r="E37" s="841"/>
      <c r="F37" s="841"/>
      <c r="G37" s="841"/>
      <c r="H37" s="842"/>
      <c r="I37" s="266"/>
      <c r="J37" s="267"/>
      <c r="K37" s="268">
        <f>VLOOKUP(A37,EQUIPOS!A7:D164,4,FALSE)</f>
        <v>83236.739870354431</v>
      </c>
      <c r="L37" s="269"/>
      <c r="M37" s="270">
        <v>9</v>
      </c>
      <c r="N37" s="271">
        <f t="shared" ref="N37:N43" si="0">K37/M37</f>
        <v>9248.5266522616039</v>
      </c>
    </row>
    <row r="38" spans="1:14">
      <c r="A38" t="s">
        <v>173</v>
      </c>
      <c r="B38" s="840" t="str">
        <f>VLOOKUP(A38,EQUIPOS!A8:D154,3,FALSE)</f>
        <v>Compactador neumático de Potencia 70 HP, peso de 13 ton</v>
      </c>
      <c r="C38" s="841"/>
      <c r="D38" s="841"/>
      <c r="E38" s="841"/>
      <c r="F38" s="841"/>
      <c r="G38" s="841"/>
      <c r="H38" s="842"/>
      <c r="I38" s="266"/>
      <c r="J38" s="267"/>
      <c r="K38" s="268">
        <f>VLOOKUP(A38,EQUIPOS!A8:D165,4,FALSE)</f>
        <v>104045.92483794304</v>
      </c>
      <c r="L38" s="269"/>
      <c r="M38" s="270">
        <v>9</v>
      </c>
      <c r="N38" s="271">
        <f t="shared" si="0"/>
        <v>11560.658315327004</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9</v>
      </c>
      <c r="N42" s="271">
        <f t="shared" si="0"/>
        <v>23121.316630654008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1065.8882903278056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94721.567384049093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0">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31">
        <f>VLOOKUP(A64,TRANSPORTE!A5:D117,4,FALSE)</f>
        <v>821.75094105324695</v>
      </c>
      <c r="M64" s="832"/>
      <c r="N64" s="286">
        <f>K64*L64</f>
        <v>1150.4513174745457</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147122.3192902412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29424.463858048242</v>
      </c>
      <c r="M88" s="862"/>
      <c r="N88" s="51"/>
    </row>
    <row r="89" spans="1:14">
      <c r="B89" s="89" t="s">
        <v>973</v>
      </c>
      <c r="C89" s="90"/>
      <c r="D89" s="90"/>
      <c r="E89" s="90"/>
      <c r="F89" s="90"/>
      <c r="G89" s="90"/>
      <c r="H89" s="90"/>
      <c r="I89" s="87"/>
      <c r="J89" s="88"/>
      <c r="K89" s="303">
        <v>0.05</v>
      </c>
      <c r="L89" s="861">
        <f>N83*K89</f>
        <v>7356.1159645120606</v>
      </c>
      <c r="M89" s="862"/>
      <c r="N89" s="51"/>
    </row>
    <row r="90" spans="1:14" ht="15.75" thickBot="1">
      <c r="B90" s="91" t="s">
        <v>974</v>
      </c>
      <c r="C90" s="92"/>
      <c r="D90" s="92"/>
      <c r="E90" s="92"/>
      <c r="F90" s="92"/>
      <c r="G90" s="92"/>
      <c r="H90" s="92"/>
      <c r="I90" s="93"/>
      <c r="J90" s="94"/>
      <c r="K90" s="304">
        <v>0.05</v>
      </c>
      <c r="L90" s="863">
        <f>N83*K90</f>
        <v>7356.1159645120606</v>
      </c>
      <c r="M90" s="864"/>
      <c r="N90" s="51"/>
    </row>
    <row r="91" spans="1:14" ht="15.75" thickBot="1">
      <c r="B91" s="827" t="s">
        <v>953</v>
      </c>
      <c r="C91" s="828"/>
      <c r="D91" s="828"/>
      <c r="E91" s="828"/>
      <c r="F91" s="828"/>
      <c r="G91" s="828"/>
      <c r="H91" s="828"/>
      <c r="I91" s="828"/>
      <c r="J91" s="828"/>
      <c r="K91" s="828"/>
      <c r="L91" s="828"/>
      <c r="M91" s="829"/>
      <c r="N91" s="52">
        <f>L88+L89+L90</f>
        <v>44136.695787072371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191259.01507731358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168</v>
      </c>
      <c r="B37" s="840" t="str">
        <f>VLOOKUP(A37,EQUIPOS!A7:D154,3,FALSE)</f>
        <v>Compactador tipo  POTENCIA: 105 HP, PESO: 6 ton</v>
      </c>
      <c r="C37" s="841"/>
      <c r="D37" s="841"/>
      <c r="E37" s="841"/>
      <c r="F37" s="841"/>
      <c r="G37" s="841"/>
      <c r="H37" s="842"/>
      <c r="I37" s="266"/>
      <c r="J37" s="267"/>
      <c r="K37" s="268">
        <f>VLOOKUP(A37,EQUIPOS!A7:D164,4,FALSE)</f>
        <v>83236.739870354431</v>
      </c>
      <c r="L37" s="269"/>
      <c r="M37" s="270">
        <v>7</v>
      </c>
      <c r="N37" s="271">
        <f t="shared" ref="N37:N43" si="0">K37/M37</f>
        <v>11890.962838622061</v>
      </c>
    </row>
    <row r="38" spans="1:14">
      <c r="A38" t="s">
        <v>173</v>
      </c>
      <c r="B38" s="840" t="str">
        <f>VLOOKUP(A38,EQUIPOS!A8:D154,3,FALSE)</f>
        <v>Compactador neumático de Potencia 70 HP, peso de 13 ton</v>
      </c>
      <c r="C38" s="841"/>
      <c r="D38" s="841"/>
      <c r="E38" s="841"/>
      <c r="F38" s="841"/>
      <c r="G38" s="841"/>
      <c r="H38" s="842"/>
      <c r="I38" s="266"/>
      <c r="J38" s="267"/>
      <c r="K38" s="268">
        <f>VLOOKUP(A38,EQUIPOS!A8:D165,4,FALSE)</f>
        <v>104045.92483794304</v>
      </c>
      <c r="L38" s="269"/>
      <c r="M38" s="270">
        <v>7</v>
      </c>
      <c r="N38" s="271">
        <f t="shared" si="0"/>
        <v>14863.703548277577</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7</v>
      </c>
      <c r="N42" s="271">
        <f t="shared" si="0"/>
        <v>29727.407096555155</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1218.1580460889206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107425.4090250224</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821.75094105324695</v>
      </c>
      <c r="N65" s="411">
        <f>K65*M65</f>
        <v>1027.1886763165587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2177.6399937911046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63</v>
      </c>
      <c r="N75" s="394">
        <f>K75/M75</f>
        <v>7947.9993650793649</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12181.580460889205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161415.95352064614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32283.190704129229</v>
      </c>
      <c r="M88" s="862"/>
      <c r="N88" s="51"/>
    </row>
    <row r="89" spans="1:14">
      <c r="B89" s="89" t="s">
        <v>973</v>
      </c>
      <c r="C89" s="90"/>
      <c r="D89" s="90"/>
      <c r="E89" s="90"/>
      <c r="F89" s="90"/>
      <c r="G89" s="90"/>
      <c r="H89" s="90"/>
      <c r="I89" s="87"/>
      <c r="J89" s="88"/>
      <c r="K89" s="303">
        <v>0.05</v>
      </c>
      <c r="L89" s="861">
        <f>N83*K89</f>
        <v>8070.7976760323072</v>
      </c>
      <c r="M89" s="862"/>
      <c r="N89" s="51"/>
    </row>
    <row r="90" spans="1:14" ht="15.75" thickBot="1">
      <c r="B90" s="91" t="s">
        <v>974</v>
      </c>
      <c r="C90" s="92"/>
      <c r="D90" s="92"/>
      <c r="E90" s="92"/>
      <c r="F90" s="92"/>
      <c r="G90" s="92"/>
      <c r="H90" s="92"/>
      <c r="I90" s="93"/>
      <c r="J90" s="94"/>
      <c r="K90" s="304">
        <v>0.05</v>
      </c>
      <c r="L90" s="863">
        <f>N83*K90</f>
        <v>8070.7976760323072</v>
      </c>
      <c r="M90" s="864"/>
      <c r="N90" s="51"/>
    </row>
    <row r="91" spans="1:14" ht="15.75" thickBot="1">
      <c r="B91" s="827" t="s">
        <v>953</v>
      </c>
      <c r="C91" s="828"/>
      <c r="D91" s="828"/>
      <c r="E91" s="828"/>
      <c r="F91" s="828"/>
      <c r="G91" s="828"/>
      <c r="H91" s="828"/>
      <c r="I91" s="828"/>
      <c r="J91" s="828"/>
      <c r="K91" s="828"/>
      <c r="L91" s="828"/>
      <c r="M91" s="829"/>
      <c r="N91" s="52">
        <f>L88+L89+L90</f>
        <v>48424.786056193843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209840.73957683999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9</v>
      </c>
      <c r="N37" s="271">
        <f t="shared" ref="N37:N43" si="0">K37/M37</f>
        <v>11560.658315327004</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83236.739870354431</v>
      </c>
      <c r="L38" s="269"/>
      <c r="M38" s="270">
        <v>9</v>
      </c>
      <c r="N38" s="271">
        <f t="shared" si="0"/>
        <v>9248.5266522616039</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9</v>
      </c>
      <c r="N42" s="271">
        <f t="shared" si="0"/>
        <v>23121.316630654008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1"/>
      <c r="F46" s="841"/>
      <c r="G46" s="841"/>
      <c r="H46" s="842"/>
      <c r="I46" s="36"/>
      <c r="J46" s="37"/>
      <c r="K46" s="273"/>
      <c r="L46" s="275"/>
      <c r="M46" s="276"/>
      <c r="N46" s="277"/>
    </row>
    <row r="47" spans="1:14">
      <c r="B47" s="847" t="s">
        <v>952</v>
      </c>
      <c r="C47" s="960"/>
      <c r="D47" s="960"/>
      <c r="E47" s="38"/>
      <c r="F47" s="39"/>
      <c r="G47" s="39"/>
      <c r="H47" s="40"/>
      <c r="I47" s="36"/>
      <c r="J47" s="37"/>
      <c r="K47" s="278"/>
      <c r="L47" s="275"/>
      <c r="M47" s="400">
        <v>0.1</v>
      </c>
      <c r="N47" s="343">
        <f>N81*M47</f>
        <v>1065.8882903278056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3">
        <f>SUM(N36:N48)</f>
        <v>94721.567384049093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147122.3192902412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29424.463858048242</v>
      </c>
      <c r="M88" s="862"/>
      <c r="N88" s="51"/>
    </row>
    <row r="89" spans="1:14">
      <c r="B89" s="89" t="s">
        <v>973</v>
      </c>
      <c r="C89" s="90"/>
      <c r="D89" s="90"/>
      <c r="E89" s="90"/>
      <c r="F89" s="90"/>
      <c r="G89" s="90"/>
      <c r="H89" s="90"/>
      <c r="I89" s="87"/>
      <c r="J89" s="88"/>
      <c r="K89" s="303">
        <v>0.05</v>
      </c>
      <c r="L89" s="861">
        <f>N83*K89</f>
        <v>7356.1159645120606</v>
      </c>
      <c r="M89" s="862"/>
      <c r="N89" s="51"/>
    </row>
    <row r="90" spans="1:14" ht="15.75" thickBot="1">
      <c r="B90" s="91" t="s">
        <v>974</v>
      </c>
      <c r="C90" s="92"/>
      <c r="D90" s="92"/>
      <c r="E90" s="92"/>
      <c r="F90" s="92"/>
      <c r="G90" s="92"/>
      <c r="H90" s="92"/>
      <c r="I90" s="93"/>
      <c r="J90" s="94"/>
      <c r="K90" s="304">
        <v>0.05</v>
      </c>
      <c r="L90" s="863">
        <f>N83*K90</f>
        <v>7356.1159645120606</v>
      </c>
      <c r="M90" s="864"/>
      <c r="N90" s="51"/>
    </row>
    <row r="91" spans="1:14" ht="15.75" thickBot="1">
      <c r="B91" s="827" t="s">
        <v>953</v>
      </c>
      <c r="C91" s="828"/>
      <c r="D91" s="828"/>
      <c r="E91" s="828"/>
      <c r="F91" s="828"/>
      <c r="G91" s="828"/>
      <c r="H91" s="828"/>
      <c r="I91" s="828"/>
      <c r="J91" s="828"/>
      <c r="K91" s="828"/>
      <c r="L91" s="828"/>
      <c r="M91" s="829"/>
      <c r="N91" s="52">
        <f>L88+L89+L90</f>
        <v>44136.695787072371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191259.01507731358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9</v>
      </c>
      <c r="N37" s="271">
        <f t="shared" ref="N37:N43" si="0">K37/M37</f>
        <v>11560.658315327004</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83236.739870354431</v>
      </c>
      <c r="L38" s="269"/>
      <c r="M38" s="270">
        <v>9</v>
      </c>
      <c r="N38" s="271">
        <f t="shared" si="0"/>
        <v>9248.5266522616039</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9</v>
      </c>
      <c r="N42" s="271">
        <f t="shared" si="0"/>
        <v>23121.316630654008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94721.567384049093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31">
        <f>VLOOKUP(A64,TRANSPORTE!A6:D117,4,FALSE)</f>
        <v>1278.9626923787612</v>
      </c>
      <c r="M64" s="832"/>
      <c r="N64" s="286">
        <f>K64*L64</f>
        <v>1598.7033654734514</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2749.1546829479971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147760.92901121854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29552.185802243708</v>
      </c>
      <c r="M87" s="862"/>
      <c r="N87" s="51"/>
    </row>
    <row r="88" spans="1:14">
      <c r="B88" s="89" t="s">
        <v>973</v>
      </c>
      <c r="C88" s="90"/>
      <c r="D88" s="90"/>
      <c r="E88" s="90"/>
      <c r="F88" s="90"/>
      <c r="G88" s="90"/>
      <c r="H88" s="90"/>
      <c r="I88" s="87"/>
      <c r="J88" s="88"/>
      <c r="K88" s="303">
        <v>0.05</v>
      </c>
      <c r="L88" s="861">
        <f>N82*K88</f>
        <v>7388.046450560927</v>
      </c>
      <c r="M88" s="862"/>
      <c r="N88" s="51"/>
    </row>
    <row r="89" spans="1:14" ht="15.75" thickBot="1">
      <c r="B89" s="91" t="s">
        <v>974</v>
      </c>
      <c r="C89" s="92"/>
      <c r="D89" s="92"/>
      <c r="E89" s="92"/>
      <c r="F89" s="92"/>
      <c r="G89" s="92"/>
      <c r="H89" s="92"/>
      <c r="I89" s="93"/>
      <c r="J89" s="94"/>
      <c r="K89" s="304">
        <v>0.05</v>
      </c>
      <c r="L89" s="863">
        <f>N82*K89</f>
        <v>7388.046450560927</v>
      </c>
      <c r="M89" s="864"/>
      <c r="N89" s="51"/>
    </row>
    <row r="90" spans="1:14" ht="15.75" thickBot="1">
      <c r="B90" s="827" t="s">
        <v>953</v>
      </c>
      <c r="C90" s="828"/>
      <c r="D90" s="828"/>
      <c r="E90" s="828"/>
      <c r="F90" s="828"/>
      <c r="G90" s="828"/>
      <c r="H90" s="828"/>
      <c r="I90" s="828"/>
      <c r="J90" s="828"/>
      <c r="K90" s="828"/>
      <c r="L90" s="828"/>
      <c r="M90" s="829"/>
      <c r="N90" s="52">
        <f>L87+L88+L89</f>
        <v>44328.278703365562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192089.2077145841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9</v>
      </c>
      <c r="N37" s="271">
        <f t="shared" ref="N37:N43" si="0">K37/M37</f>
        <v>11560.658315327004</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83236.739870354431</v>
      </c>
      <c r="L38" s="269"/>
      <c r="M38" s="270">
        <v>9</v>
      </c>
      <c r="N38" s="271">
        <f t="shared" si="0"/>
        <v>9248.5266522616039</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9</v>
      </c>
      <c r="N42" s="271">
        <f t="shared" si="0"/>
        <v>23121.316630654008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1"/>
      <c r="F46" s="841"/>
      <c r="G46" s="841"/>
      <c r="H46" s="842"/>
      <c r="I46" s="36"/>
      <c r="J46" s="37"/>
      <c r="K46" s="273"/>
      <c r="L46" s="275"/>
      <c r="M46" s="276"/>
      <c r="N46" s="277"/>
    </row>
    <row r="47" spans="1:14">
      <c r="B47" s="847" t="s">
        <v>952</v>
      </c>
      <c r="C47" s="960"/>
      <c r="D47" s="960"/>
      <c r="E47" s="38"/>
      <c r="F47" s="39"/>
      <c r="G47" s="39"/>
      <c r="H47" s="40"/>
      <c r="I47" s="36"/>
      <c r="J47" s="37"/>
      <c r="K47" s="278"/>
      <c r="L47" s="275"/>
      <c r="M47" s="400">
        <v>0.1</v>
      </c>
      <c r="N47" s="343">
        <f>N81*M47</f>
        <v>1065.8882903278056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3">
        <f>SUM(N36:N48)</f>
        <v>94721.567384049093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147122.3192902412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29424.463858048242</v>
      </c>
      <c r="M88" s="862"/>
      <c r="N88" s="51"/>
    </row>
    <row r="89" spans="1:14">
      <c r="B89" s="89" t="s">
        <v>973</v>
      </c>
      <c r="C89" s="90"/>
      <c r="D89" s="90"/>
      <c r="E89" s="90"/>
      <c r="F89" s="90"/>
      <c r="G89" s="90"/>
      <c r="H89" s="90"/>
      <c r="I89" s="87"/>
      <c r="J89" s="88"/>
      <c r="K89" s="303">
        <v>0.05</v>
      </c>
      <c r="L89" s="861">
        <f>N83*K89</f>
        <v>7356.1159645120606</v>
      </c>
      <c r="M89" s="862"/>
      <c r="N89" s="51"/>
    </row>
    <row r="90" spans="1:14" ht="15.75" thickBot="1">
      <c r="B90" s="91" t="s">
        <v>974</v>
      </c>
      <c r="C90" s="92"/>
      <c r="D90" s="92"/>
      <c r="E90" s="92"/>
      <c r="F90" s="92"/>
      <c r="G90" s="92"/>
      <c r="H90" s="92"/>
      <c r="I90" s="93"/>
      <c r="J90" s="94"/>
      <c r="K90" s="304">
        <v>0.05</v>
      </c>
      <c r="L90" s="863">
        <f>N83*K90</f>
        <v>7356.1159645120606</v>
      </c>
      <c r="M90" s="864"/>
      <c r="N90" s="51"/>
    </row>
    <row r="91" spans="1:14" ht="15.75" thickBot="1">
      <c r="B91" s="827" t="s">
        <v>953</v>
      </c>
      <c r="C91" s="828"/>
      <c r="D91" s="828"/>
      <c r="E91" s="828"/>
      <c r="F91" s="828"/>
      <c r="G91" s="828"/>
      <c r="H91" s="828"/>
      <c r="I91" s="828"/>
      <c r="J91" s="828"/>
      <c r="K91" s="828"/>
      <c r="L91" s="828"/>
      <c r="M91" s="829"/>
      <c r="N91" s="52">
        <f>L88+L89+L90</f>
        <v>44136.695787072371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191259.01507731358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 customHeight="1" thickBot="1">
      <c r="A31" t="s">
        <v>1845</v>
      </c>
      <c r="B31" s="80" t="s">
        <v>1067</v>
      </c>
      <c r="C31" s="965" t="s">
        <v>1580</v>
      </c>
      <c r="D31" s="965"/>
      <c r="E31" s="965"/>
      <c r="F31" s="966"/>
      <c r="G31" s="966"/>
      <c r="H31" s="966"/>
      <c r="I31" s="966"/>
      <c r="J31" s="966"/>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7</v>
      </c>
      <c r="N37" s="271">
        <f t="shared" ref="N37:N43" si="0">K37/M37</f>
        <v>14863.703548277577</v>
      </c>
    </row>
    <row r="38" spans="1:14">
      <c r="A38" t="s">
        <v>168</v>
      </c>
      <c r="B38" s="840" t="str">
        <f>VLOOKUP(A38,EQUIPOS!A8:D154,3,FALSE)</f>
        <v>Compactador tipo  POTENCIA: 105 HP, PESO: 6 ton</v>
      </c>
      <c r="C38" s="841"/>
      <c r="D38" s="841"/>
      <c r="E38" s="841"/>
      <c r="F38" s="841"/>
      <c r="G38" s="841"/>
      <c r="H38" s="842"/>
      <c r="I38" s="266"/>
      <c r="J38" s="267"/>
      <c r="K38" s="268">
        <f>VLOOKUP(A38,EQUIPOS!A8:D165,4,FALSE)</f>
        <v>83236.739870354431</v>
      </c>
      <c r="L38" s="269"/>
      <c r="M38" s="270">
        <v>7</v>
      </c>
      <c r="N38" s="271">
        <f t="shared" si="0"/>
        <v>11890.962838622061</v>
      </c>
    </row>
    <row r="39" spans="1:14">
      <c r="A39" t="s">
        <v>286</v>
      </c>
      <c r="B39" s="840" t="str">
        <f>VLOOKUP(A39,EQUIPOS!A9:D154,3,FALSE)</f>
        <v>Planta de asfalto en frio</v>
      </c>
      <c r="C39" s="841"/>
      <c r="D39" s="841"/>
      <c r="E39" s="841"/>
      <c r="F39" s="841"/>
      <c r="G39" s="841"/>
      <c r="H39" s="842"/>
      <c r="I39" s="266"/>
      <c r="J39" s="267"/>
      <c r="K39" s="268">
        <f>VLOOKUP(A39,EQUIPOS!A9:D166,4,FALSE)</f>
        <v>175663.4878200496</v>
      </c>
      <c r="L39" s="269"/>
      <c r="M39" s="270">
        <v>9</v>
      </c>
      <c r="N39" s="271">
        <f t="shared" si="0"/>
        <v>19518.165313338846</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7</v>
      </c>
      <c r="N42" s="271">
        <f t="shared" si="0"/>
        <v>29727.407096555155</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9</v>
      </c>
      <c r="N43" s="271">
        <f t="shared" si="0"/>
        <v>8010.5482167119935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1218.1580460889206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107425.4090250224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63</v>
      </c>
      <c r="N74" s="394">
        <f>K74/M74</f>
        <v>7947.9993650793649</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12181.580460889205</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161348.85848882567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32269.771697765136</v>
      </c>
      <c r="M87" s="862"/>
      <c r="N87" s="51"/>
    </row>
    <row r="88" spans="1:14">
      <c r="B88" s="89" t="s">
        <v>973</v>
      </c>
      <c r="C88" s="90"/>
      <c r="D88" s="90"/>
      <c r="E88" s="90"/>
      <c r="F88" s="90"/>
      <c r="G88" s="90"/>
      <c r="H88" s="90"/>
      <c r="I88" s="87"/>
      <c r="J88" s="88"/>
      <c r="K88" s="303">
        <v>0.05</v>
      </c>
      <c r="L88" s="861">
        <f>N82*K88</f>
        <v>8067.442924441284</v>
      </c>
      <c r="M88" s="862"/>
      <c r="N88" s="51"/>
    </row>
    <row r="89" spans="1:14" ht="15.75" thickBot="1">
      <c r="B89" s="91" t="s">
        <v>974</v>
      </c>
      <c r="C89" s="92"/>
      <c r="D89" s="92"/>
      <c r="E89" s="92"/>
      <c r="F89" s="92"/>
      <c r="G89" s="92"/>
      <c r="H89" s="92"/>
      <c r="I89" s="93"/>
      <c r="J89" s="94"/>
      <c r="K89" s="304">
        <v>0.05</v>
      </c>
      <c r="L89" s="863">
        <f>N82*K89</f>
        <v>8067.442924441284</v>
      </c>
      <c r="M89" s="864"/>
      <c r="N89" s="51"/>
    </row>
    <row r="90" spans="1:14" ht="15.75" thickBot="1">
      <c r="B90" s="827" t="s">
        <v>953</v>
      </c>
      <c r="C90" s="828"/>
      <c r="D90" s="828"/>
      <c r="E90" s="828"/>
      <c r="F90" s="828"/>
      <c r="G90" s="828"/>
      <c r="H90" s="828"/>
      <c r="I90" s="828"/>
      <c r="J90" s="828"/>
      <c r="K90" s="828"/>
      <c r="L90" s="828"/>
      <c r="M90" s="829"/>
      <c r="N90" s="52">
        <f>L87+L88+L89</f>
        <v>48404.657546647701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209753.51603547338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31" zoomScale="78" zoomScaleNormal="78" workbookViewId="0">
      <selection activeCell="K39" sqref="K39"/>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40"/>
      <c r="C47" s="841"/>
      <c r="D47" s="841"/>
      <c r="E47" s="841"/>
      <c r="F47" s="841"/>
      <c r="G47" s="841"/>
      <c r="H47" s="842"/>
      <c r="I47" s="843"/>
      <c r="J47" s="824"/>
      <c r="K47" s="268"/>
      <c r="L47" s="844"/>
      <c r="M47" s="845"/>
      <c r="N47" s="271"/>
    </row>
    <row r="48" spans="1:14">
      <c r="B48" s="840"/>
      <c r="C48" s="841"/>
      <c r="D48" s="841"/>
      <c r="E48" s="846"/>
      <c r="F48" s="841"/>
      <c r="G48" s="841"/>
      <c r="H48" s="842"/>
      <c r="I48" s="36"/>
      <c r="J48" s="37"/>
      <c r="K48" s="273"/>
      <c r="L48" s="275"/>
      <c r="M48" s="276"/>
      <c r="N48" s="277"/>
    </row>
    <row r="49" spans="1:14">
      <c r="B49" s="847" t="s">
        <v>952</v>
      </c>
      <c r="C49" s="848"/>
      <c r="D49" s="848"/>
      <c r="E49" s="38"/>
      <c r="F49" s="39"/>
      <c r="G49" s="39"/>
      <c r="H49" s="40"/>
      <c r="I49" s="36"/>
      <c r="J49" s="37"/>
      <c r="K49" s="278"/>
      <c r="L49" s="275"/>
      <c r="M49" s="400">
        <v>0.1</v>
      </c>
      <c r="N49" s="343">
        <f>N83*M49</f>
        <v>959.29946129502503</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3">
        <f>SUM(N36:N50)</f>
        <v>109440.15969860037</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4" t="s">
        <v>945</v>
      </c>
      <c r="K55" s="85" t="s">
        <v>946</v>
      </c>
      <c r="L55" s="821" t="s">
        <v>955</v>
      </c>
      <c r="M55" s="820"/>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27483.581165702788</v>
      </c>
      <c r="N56" s="271">
        <f>K56*M56</f>
        <v>38477.0136319839</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46.172416358380687</v>
      </c>
      <c r="N57" s="271">
        <f>K57*M57</f>
        <v>1154.3104089595172</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3">
        <f>SUM(N56:N60)</f>
        <v>39631.324040943415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31">
        <f>VLOOKUP(A66,TRANSPORTE!A5:D117,4,FALSE)</f>
        <v>821.75094105324695</v>
      </c>
      <c r="M66" s="832"/>
      <c r="N66" s="286">
        <f>K66*L66</f>
        <v>1150.4513174745457</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31">
        <f>VLOOKUP(A67,TRANSPORTE!A6:D117,4,FALSE)</f>
        <v>768.07491559687412</v>
      </c>
      <c r="M67" s="832"/>
      <c r="N67" s="286">
        <f>K67*L67</f>
        <v>960.09364449609268</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2110.5449619706383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1">
        <f>K77/J77*100</f>
        <v>270661.59999999998</v>
      </c>
      <c r="J77" s="292">
        <v>185</v>
      </c>
      <c r="K77" s="293">
        <f>VLOOKUP(A77,'MANO DE OBRA'!A8:D99,4,FALSE)</f>
        <v>500723.95999999996</v>
      </c>
      <c r="L77" s="50"/>
      <c r="M77" s="294">
        <v>80</v>
      </c>
      <c r="N77" s="394">
        <f>K77/M77</f>
        <v>6259.0494999999992</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0">
        <f>SUM(N77:N82)</f>
        <v>9592.9946129502496</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160775.02331446469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32155.004662892941</v>
      </c>
      <c r="M90" s="862"/>
      <c r="N90" s="51"/>
    </row>
    <row r="91" spans="1:14">
      <c r="B91" s="89" t="s">
        <v>973</v>
      </c>
      <c r="C91" s="90"/>
      <c r="D91" s="90"/>
      <c r="E91" s="90"/>
      <c r="F91" s="90"/>
      <c r="G91" s="90"/>
      <c r="H91" s="90"/>
      <c r="I91" s="87"/>
      <c r="J91" s="88"/>
      <c r="K91" s="303">
        <v>0.05</v>
      </c>
      <c r="L91" s="861">
        <f>N85*K91</f>
        <v>8038.7511657232353</v>
      </c>
      <c r="M91" s="862"/>
      <c r="N91" s="51"/>
    </row>
    <row r="92" spans="1:14" ht="15.75" thickBot="1">
      <c r="B92" s="91" t="s">
        <v>974</v>
      </c>
      <c r="C92" s="92"/>
      <c r="D92" s="92"/>
      <c r="E92" s="92"/>
      <c r="F92" s="92"/>
      <c r="G92" s="92"/>
      <c r="H92" s="92"/>
      <c r="I92" s="93"/>
      <c r="J92" s="94"/>
      <c r="K92" s="304">
        <v>0.05</v>
      </c>
      <c r="L92" s="863">
        <f>N85*K92</f>
        <v>8038.7511657232353</v>
      </c>
      <c r="M92" s="864"/>
      <c r="N92" s="51"/>
    </row>
    <row r="93" spans="1:14" ht="15.75" thickBot="1">
      <c r="B93" s="827" t="s">
        <v>953</v>
      </c>
      <c r="C93" s="828"/>
      <c r="D93" s="828"/>
      <c r="E93" s="828"/>
      <c r="F93" s="828"/>
      <c r="G93" s="828"/>
      <c r="H93" s="828"/>
      <c r="I93" s="828"/>
      <c r="J93" s="828"/>
      <c r="K93" s="828"/>
      <c r="L93" s="828"/>
      <c r="M93" s="829"/>
      <c r="N93" s="52">
        <f>L90+L91+L92</f>
        <v>48232.506994339419</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209007.53030880413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0" t="s">
        <v>2221</v>
      </c>
      <c r="C126" s="392"/>
      <c r="D126" s="392"/>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831"/>
      <c r="M66" s="832"/>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ht="15" customHeight="1">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109440.15969860037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160775.02331446469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32155.004662892941</v>
      </c>
      <c r="M87" s="862"/>
      <c r="N87" s="51"/>
    </row>
    <row r="88" spans="1:14">
      <c r="B88" s="89" t="s">
        <v>973</v>
      </c>
      <c r="C88" s="90"/>
      <c r="D88" s="90"/>
      <c r="E88" s="90"/>
      <c r="F88" s="90"/>
      <c r="G88" s="90"/>
      <c r="H88" s="90"/>
      <c r="I88" s="87"/>
      <c r="J88" s="88"/>
      <c r="K88" s="303">
        <v>0.05</v>
      </c>
      <c r="L88" s="861">
        <f>N82*K88</f>
        <v>8038.7511657232353</v>
      </c>
      <c r="M88" s="862"/>
      <c r="N88" s="51"/>
    </row>
    <row r="89" spans="1:14" ht="15.75" thickBot="1">
      <c r="B89" s="91" t="s">
        <v>974</v>
      </c>
      <c r="C89" s="92"/>
      <c r="D89" s="92"/>
      <c r="E89" s="92"/>
      <c r="F89" s="92"/>
      <c r="G89" s="92"/>
      <c r="H89" s="92"/>
      <c r="I89" s="93"/>
      <c r="J89" s="94"/>
      <c r="K89" s="304">
        <v>0.05</v>
      </c>
      <c r="L89" s="863">
        <f>N82*K89</f>
        <v>8038.7511657232353</v>
      </c>
      <c r="M89" s="864"/>
      <c r="N89" s="51"/>
    </row>
    <row r="90" spans="1:14" ht="15.75" thickBot="1">
      <c r="B90" s="827" t="s">
        <v>953</v>
      </c>
      <c r="C90" s="828"/>
      <c r="D90" s="828"/>
      <c r="E90" s="828"/>
      <c r="F90" s="828"/>
      <c r="G90" s="828"/>
      <c r="H90" s="828"/>
      <c r="I90" s="828"/>
      <c r="J90" s="828"/>
      <c r="K90" s="828"/>
      <c r="L90" s="828"/>
      <c r="M90" s="829"/>
      <c r="N90" s="52">
        <f>L87+L88+L89</f>
        <v>48232.506994339419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209007.53030880413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109440.15969860037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160775.02331446469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32155.004662892941</v>
      </c>
      <c r="M87" s="862"/>
      <c r="N87" s="51"/>
    </row>
    <row r="88" spans="1:14">
      <c r="B88" s="89" t="s">
        <v>973</v>
      </c>
      <c r="C88" s="90"/>
      <c r="D88" s="90"/>
      <c r="E88" s="90"/>
      <c r="F88" s="90"/>
      <c r="G88" s="90"/>
      <c r="H88" s="90"/>
      <c r="I88" s="87"/>
      <c r="J88" s="88"/>
      <c r="K88" s="303">
        <v>0.05</v>
      </c>
      <c r="L88" s="861">
        <f>N82*K88</f>
        <v>8038.7511657232353</v>
      </c>
      <c r="M88" s="862"/>
      <c r="N88" s="51"/>
    </row>
    <row r="89" spans="1:14" ht="15.75" thickBot="1">
      <c r="B89" s="91" t="s">
        <v>974</v>
      </c>
      <c r="C89" s="92"/>
      <c r="D89" s="92"/>
      <c r="E89" s="92"/>
      <c r="F89" s="92"/>
      <c r="G89" s="92"/>
      <c r="H89" s="92"/>
      <c r="I89" s="93"/>
      <c r="J89" s="94"/>
      <c r="K89" s="304">
        <v>0.05</v>
      </c>
      <c r="L89" s="863">
        <f>N82*K89</f>
        <v>8038.7511657232353</v>
      </c>
      <c r="M89" s="864"/>
      <c r="N89" s="51"/>
    </row>
    <row r="90" spans="1:14" ht="15.75" thickBot="1">
      <c r="B90" s="827" t="s">
        <v>953</v>
      </c>
      <c r="C90" s="828"/>
      <c r="D90" s="828"/>
      <c r="E90" s="828"/>
      <c r="F90" s="828"/>
      <c r="G90" s="828"/>
      <c r="H90" s="828"/>
      <c r="I90" s="828"/>
      <c r="J90" s="828"/>
      <c r="K90" s="828"/>
      <c r="L90" s="828"/>
      <c r="M90" s="829"/>
      <c r="N90" s="52">
        <f>L87+L88+L89</f>
        <v>48232.506994339419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209007.53030880413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1293</v>
      </c>
      <c r="B65" s="46" t="str">
        <f>VLOOKUP(A65,TRANSPORTE!A6:D117,3,FALSE)</f>
        <v>Transporte de mezcla</v>
      </c>
      <c r="C65" s="47"/>
      <c r="D65" s="47"/>
      <c r="E65" s="47"/>
      <c r="F65" s="47"/>
      <c r="G65" s="47"/>
      <c r="H65" s="310" t="s">
        <v>1468</v>
      </c>
      <c r="I65" s="278">
        <v>1.25</v>
      </c>
      <c r="J65" s="285">
        <v>1</v>
      </c>
      <c r="K65" s="278">
        <f>I65*J65</f>
        <v>1.25</v>
      </c>
      <c r="L65" s="831">
        <f>VLOOKUP(A65,TRANSPORTE!A6:D117,4,FALSE)</f>
        <v>1278.9626923787612</v>
      </c>
      <c r="M65" s="832"/>
      <c r="N65" s="286">
        <f>K65*L65</f>
        <v>1598.7033654734514</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2749.1546829479971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161413.63303544204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32282.726607088407</v>
      </c>
      <c r="M88" s="862"/>
      <c r="N88" s="51"/>
    </row>
    <row r="89" spans="1:14">
      <c r="B89" s="89" t="s">
        <v>973</v>
      </c>
      <c r="C89" s="90"/>
      <c r="D89" s="90"/>
      <c r="E89" s="90"/>
      <c r="F89" s="90"/>
      <c r="G89" s="90"/>
      <c r="H89" s="90"/>
      <c r="I89" s="87"/>
      <c r="J89" s="88"/>
      <c r="K89" s="303">
        <v>0.05</v>
      </c>
      <c r="L89" s="861">
        <f>N83*K89</f>
        <v>8070.6816517721018</v>
      </c>
      <c r="M89" s="862"/>
      <c r="N89" s="51"/>
    </row>
    <row r="90" spans="1:14" ht="15.75" thickBot="1">
      <c r="B90" s="91" t="s">
        <v>974</v>
      </c>
      <c r="C90" s="92"/>
      <c r="D90" s="92"/>
      <c r="E90" s="92"/>
      <c r="F90" s="92"/>
      <c r="G90" s="92"/>
      <c r="H90" s="92"/>
      <c r="I90" s="93"/>
      <c r="J90" s="94"/>
      <c r="K90" s="304">
        <v>0.05</v>
      </c>
      <c r="L90" s="863">
        <f>N83*K90</f>
        <v>8070.6816517721018</v>
      </c>
      <c r="M90" s="864"/>
      <c r="N90" s="51"/>
    </row>
    <row r="91" spans="1:14" ht="15.75" thickBot="1">
      <c r="B91" s="827" t="s">
        <v>953</v>
      </c>
      <c r="C91" s="828"/>
      <c r="D91" s="828"/>
      <c r="E91" s="828"/>
      <c r="F91" s="828"/>
      <c r="G91" s="828"/>
      <c r="H91" s="828"/>
      <c r="I91" s="828"/>
      <c r="J91" s="828"/>
      <c r="K91" s="828"/>
      <c r="L91" s="828"/>
      <c r="M91" s="829"/>
      <c r="N91" s="52">
        <f>L88+L89+L90</f>
        <v>48424.089910632611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209837.72294607465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8</v>
      </c>
      <c r="N37" s="271">
        <f t="shared" ref="N37:N43" si="0">K37/M37</f>
        <v>13005.740604742879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8</v>
      </c>
      <c r="N38" s="271">
        <f t="shared" si="0"/>
        <v>13005.740604742879</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8</v>
      </c>
      <c r="N39" s="271">
        <f t="shared" si="0"/>
        <v>46820.666177074359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8</v>
      </c>
      <c r="N42" s="271">
        <f t="shared" si="0"/>
        <v>26011.481209485759</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8</v>
      </c>
      <c r="N43" s="271">
        <f t="shared" si="0"/>
        <v>9011.8667438009925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131117.84759560251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183518.59950179461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36703.719900358927</v>
      </c>
      <c r="M87" s="862"/>
      <c r="N87" s="51"/>
    </row>
    <row r="88" spans="1:14">
      <c r="B88" s="89" t="s">
        <v>973</v>
      </c>
      <c r="C88" s="90"/>
      <c r="D88" s="90"/>
      <c r="E88" s="90"/>
      <c r="F88" s="90"/>
      <c r="G88" s="90"/>
      <c r="H88" s="90"/>
      <c r="I88" s="87"/>
      <c r="J88" s="88"/>
      <c r="K88" s="303">
        <v>0.05</v>
      </c>
      <c r="L88" s="861">
        <f>N82*K88</f>
        <v>9175.9299750897317</v>
      </c>
      <c r="M88" s="862"/>
      <c r="N88" s="51"/>
    </row>
    <row r="89" spans="1:14" ht="15.75" thickBot="1">
      <c r="B89" s="91" t="s">
        <v>974</v>
      </c>
      <c r="C89" s="92"/>
      <c r="D89" s="92"/>
      <c r="E89" s="92"/>
      <c r="F89" s="92"/>
      <c r="G89" s="92"/>
      <c r="H89" s="92"/>
      <c r="I89" s="93"/>
      <c r="J89" s="94"/>
      <c r="K89" s="304">
        <v>0.05</v>
      </c>
      <c r="L89" s="863">
        <f>N82*K89</f>
        <v>9175.9299750897317</v>
      </c>
      <c r="M89" s="864"/>
      <c r="N89" s="51"/>
    </row>
    <row r="90" spans="1:14" ht="15.75" thickBot="1">
      <c r="B90" s="827" t="s">
        <v>953</v>
      </c>
      <c r="C90" s="828"/>
      <c r="D90" s="828"/>
      <c r="E90" s="828"/>
      <c r="F90" s="828"/>
      <c r="G90" s="828"/>
      <c r="H90" s="828"/>
      <c r="I90" s="828"/>
      <c r="J90" s="828"/>
      <c r="K90" s="828"/>
      <c r="L90" s="828"/>
      <c r="M90" s="829"/>
      <c r="N90" s="52">
        <f>L87+L88+L89</f>
        <v>55055.579850538394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238574.17935233301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8</v>
      </c>
      <c r="N37" s="271">
        <f t="shared" ref="N37:N43" si="0">K37/M37</f>
        <v>13005.740604742879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8</v>
      </c>
      <c r="N38" s="271">
        <f t="shared" si="0"/>
        <v>13005.740604742879</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8</v>
      </c>
      <c r="N39" s="271">
        <f t="shared" si="0"/>
        <v>46820.666177074359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8</v>
      </c>
      <c r="N42" s="271">
        <f t="shared" si="0"/>
        <v>26011.481209485759</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8</v>
      </c>
      <c r="N43" s="271">
        <f t="shared" si="0"/>
        <v>9011.8667438009925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131117.84759560251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59">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183518.59950179461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36703.719900358927</v>
      </c>
      <c r="M87" s="862"/>
      <c r="N87" s="51"/>
    </row>
    <row r="88" spans="1:14">
      <c r="B88" s="89" t="s">
        <v>973</v>
      </c>
      <c r="C88" s="90"/>
      <c r="D88" s="90"/>
      <c r="E88" s="90"/>
      <c r="F88" s="90"/>
      <c r="G88" s="90"/>
      <c r="H88" s="90"/>
      <c r="I88" s="87"/>
      <c r="J88" s="88"/>
      <c r="K88" s="303">
        <v>0.05</v>
      </c>
      <c r="L88" s="861">
        <f>N82*K88</f>
        <v>9175.9299750897317</v>
      </c>
      <c r="M88" s="862"/>
      <c r="N88" s="51"/>
    </row>
    <row r="89" spans="1:14" ht="15.75" thickBot="1">
      <c r="B89" s="91" t="s">
        <v>974</v>
      </c>
      <c r="C89" s="92"/>
      <c r="D89" s="92"/>
      <c r="E89" s="92"/>
      <c r="F89" s="92"/>
      <c r="G89" s="92"/>
      <c r="H89" s="92"/>
      <c r="I89" s="93"/>
      <c r="J89" s="94"/>
      <c r="K89" s="304">
        <v>0.05</v>
      </c>
      <c r="L89" s="863">
        <f>N82*K89</f>
        <v>9175.9299750897317</v>
      </c>
      <c r="M89" s="864"/>
      <c r="N89" s="51"/>
    </row>
    <row r="90" spans="1:14" ht="15.75" thickBot="1">
      <c r="B90" s="827" t="s">
        <v>953</v>
      </c>
      <c r="C90" s="828"/>
      <c r="D90" s="828"/>
      <c r="E90" s="828"/>
      <c r="F90" s="828"/>
      <c r="G90" s="828"/>
      <c r="H90" s="828"/>
      <c r="I90" s="828"/>
      <c r="J90" s="828"/>
      <c r="K90" s="828"/>
      <c r="L90" s="828"/>
      <c r="M90" s="829"/>
      <c r="N90" s="52">
        <f>L87+L88+L89</f>
        <v>55055.579850538394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238574.17935233301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8</v>
      </c>
      <c r="N37" s="271">
        <f t="shared" ref="N37:N43" si="0">K37/M37</f>
        <v>13005.740604742879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8</v>
      </c>
      <c r="N38" s="271">
        <f t="shared" si="0"/>
        <v>13005.740604742879</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8</v>
      </c>
      <c r="N39" s="271">
        <f t="shared" si="0"/>
        <v>46820.666177074359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8</v>
      </c>
      <c r="N42" s="271">
        <f t="shared" si="0"/>
        <v>26011.481209485759</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8</v>
      </c>
      <c r="N43" s="271">
        <f t="shared" si="0"/>
        <v>9011.8667438009925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131117.84759560251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183518.59950179461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36703.719900358927</v>
      </c>
      <c r="M87" s="862"/>
      <c r="N87" s="51"/>
    </row>
    <row r="88" spans="1:14">
      <c r="B88" s="89" t="s">
        <v>973</v>
      </c>
      <c r="C88" s="90"/>
      <c r="D88" s="90"/>
      <c r="E88" s="90"/>
      <c r="F88" s="90"/>
      <c r="G88" s="90"/>
      <c r="H88" s="90"/>
      <c r="I88" s="87"/>
      <c r="J88" s="88"/>
      <c r="K88" s="303">
        <v>0.05</v>
      </c>
      <c r="L88" s="861">
        <f>N82*K88</f>
        <v>9175.9299750897317</v>
      </c>
      <c r="M88" s="862"/>
      <c r="N88" s="51"/>
    </row>
    <row r="89" spans="1:14" ht="15.75" thickBot="1">
      <c r="B89" s="91" t="s">
        <v>974</v>
      </c>
      <c r="C89" s="92"/>
      <c r="D89" s="92"/>
      <c r="E89" s="92"/>
      <c r="F89" s="92"/>
      <c r="G89" s="92"/>
      <c r="H89" s="92"/>
      <c r="I89" s="93"/>
      <c r="J89" s="94"/>
      <c r="K89" s="304">
        <v>0.05</v>
      </c>
      <c r="L89" s="863">
        <f>N82*K89</f>
        <v>9175.9299750897317</v>
      </c>
      <c r="M89" s="864"/>
      <c r="N89" s="51"/>
    </row>
    <row r="90" spans="1:14" ht="15.75" thickBot="1">
      <c r="B90" s="827" t="s">
        <v>953</v>
      </c>
      <c r="C90" s="828"/>
      <c r="D90" s="828"/>
      <c r="E90" s="828"/>
      <c r="F90" s="828"/>
      <c r="G90" s="828"/>
      <c r="H90" s="828"/>
      <c r="I90" s="828"/>
      <c r="J90" s="828"/>
      <c r="K90" s="828"/>
      <c r="L90" s="828"/>
      <c r="M90" s="829"/>
      <c r="N90" s="52">
        <f>L87+L88+L89</f>
        <v>55055.579850538394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238574.17935233301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109440.15969860037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31">
        <f>VLOOKUP(A64,TRANSPORTE!A6:D117,4,FALSE)</f>
        <v>1278.9626923787612</v>
      </c>
      <c r="M64" s="832"/>
      <c r="N64" s="286">
        <f>K64*L64</f>
        <v>1598.7033654734514</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2749.1546829479971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161413.63303544204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32282.726607088407</v>
      </c>
      <c r="M87" s="862"/>
      <c r="N87" s="51"/>
    </row>
    <row r="88" spans="1:14">
      <c r="B88" s="89" t="s">
        <v>973</v>
      </c>
      <c r="C88" s="90"/>
      <c r="D88" s="90"/>
      <c r="E88" s="90"/>
      <c r="F88" s="90"/>
      <c r="G88" s="90"/>
      <c r="H88" s="90"/>
      <c r="I88" s="87"/>
      <c r="J88" s="88"/>
      <c r="K88" s="303">
        <v>0.05</v>
      </c>
      <c r="L88" s="861">
        <f>N82*K88</f>
        <v>8070.6816517721018</v>
      </c>
      <c r="M88" s="862"/>
      <c r="N88" s="51"/>
    </row>
    <row r="89" spans="1:14" ht="15.75" thickBot="1">
      <c r="B89" s="91" t="s">
        <v>974</v>
      </c>
      <c r="C89" s="92"/>
      <c r="D89" s="92"/>
      <c r="E89" s="92"/>
      <c r="F89" s="92"/>
      <c r="G89" s="92"/>
      <c r="H89" s="92"/>
      <c r="I89" s="93"/>
      <c r="J89" s="94"/>
      <c r="K89" s="304">
        <v>0.05</v>
      </c>
      <c r="L89" s="863">
        <f>N82*K89</f>
        <v>8070.6816517721018</v>
      </c>
      <c r="M89" s="864"/>
      <c r="N89" s="51"/>
    </row>
    <row r="90" spans="1:14" ht="15.75" thickBot="1">
      <c r="B90" s="827" t="s">
        <v>953</v>
      </c>
      <c r="C90" s="828"/>
      <c r="D90" s="828"/>
      <c r="E90" s="828"/>
      <c r="F90" s="828"/>
      <c r="G90" s="828"/>
      <c r="H90" s="828"/>
      <c r="I90" s="828"/>
      <c r="J90" s="828"/>
      <c r="K90" s="828"/>
      <c r="L90" s="828"/>
      <c r="M90" s="829"/>
      <c r="N90" s="52">
        <f>L87+L88+L89</f>
        <v>48424.089910632611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209837.72294607465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31">
        <f>VLOOKUP(A65,TRANSPORTE!A6:D117,4,FALSE)</f>
        <v>1278.9626923787612</v>
      </c>
      <c r="M65" s="832"/>
      <c r="N65" s="286">
        <f>K65*L65</f>
        <v>1598.7033654734514</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2749.1546829479971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59">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161413.63303544204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32282.726607088407</v>
      </c>
      <c r="M88" s="862"/>
      <c r="N88" s="51"/>
    </row>
    <row r="89" spans="1:14">
      <c r="B89" s="89" t="s">
        <v>973</v>
      </c>
      <c r="C89" s="90"/>
      <c r="D89" s="90"/>
      <c r="E89" s="90"/>
      <c r="F89" s="90"/>
      <c r="G89" s="90"/>
      <c r="H89" s="90"/>
      <c r="I89" s="87"/>
      <c r="J89" s="88"/>
      <c r="K89" s="303">
        <v>0.05</v>
      </c>
      <c r="L89" s="861">
        <f>N83*K89</f>
        <v>8070.6816517721018</v>
      </c>
      <c r="M89" s="862"/>
      <c r="N89" s="51"/>
    </row>
    <row r="90" spans="1:14" ht="15.75" thickBot="1">
      <c r="B90" s="91" t="s">
        <v>974</v>
      </c>
      <c r="C90" s="92"/>
      <c r="D90" s="92"/>
      <c r="E90" s="92"/>
      <c r="F90" s="92"/>
      <c r="G90" s="92"/>
      <c r="H90" s="92"/>
      <c r="I90" s="93"/>
      <c r="J90" s="94"/>
      <c r="K90" s="304">
        <v>0.05</v>
      </c>
      <c r="L90" s="863">
        <f>N83*K90</f>
        <v>8070.6816517721018</v>
      </c>
      <c r="M90" s="864"/>
      <c r="N90" s="51"/>
    </row>
    <row r="91" spans="1:14" ht="15.75" thickBot="1">
      <c r="B91" s="827" t="s">
        <v>953</v>
      </c>
      <c r="C91" s="828"/>
      <c r="D91" s="828"/>
      <c r="E91" s="828"/>
      <c r="F91" s="828"/>
      <c r="G91" s="828"/>
      <c r="H91" s="828"/>
      <c r="I91" s="828"/>
      <c r="J91" s="828"/>
      <c r="K91" s="828"/>
      <c r="L91" s="828"/>
      <c r="M91" s="829"/>
      <c r="N91" s="52">
        <f>L88+L89+L90</f>
        <v>48424.089910632611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209837.72294607465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109440.15969860037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1">
        <f>VLOOKUP(A64,TRANSPORTE!A6:D117,4,FALSE)</f>
        <v>1278.9626923787612</v>
      </c>
      <c r="M64" s="832"/>
      <c r="N64" s="286">
        <f>K64*L64</f>
        <v>1598.7033654734514</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2749.1546829479971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161413.63303544204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32282.726607088407</v>
      </c>
      <c r="M87" s="862"/>
      <c r="N87" s="51"/>
    </row>
    <row r="88" spans="1:14">
      <c r="B88" s="89" t="s">
        <v>973</v>
      </c>
      <c r="C88" s="90"/>
      <c r="D88" s="90"/>
      <c r="E88" s="90"/>
      <c r="F88" s="90"/>
      <c r="G88" s="90"/>
      <c r="H88" s="90"/>
      <c r="I88" s="87"/>
      <c r="J88" s="88"/>
      <c r="K88" s="303">
        <v>0.05</v>
      </c>
      <c r="L88" s="861">
        <f>N82*K88</f>
        <v>8070.6816517721018</v>
      </c>
      <c r="M88" s="862"/>
      <c r="N88" s="51"/>
    </row>
    <row r="89" spans="1:14" ht="15.75" thickBot="1">
      <c r="B89" s="91" t="s">
        <v>974</v>
      </c>
      <c r="C89" s="92"/>
      <c r="D89" s="92"/>
      <c r="E89" s="92"/>
      <c r="F89" s="92"/>
      <c r="G89" s="92"/>
      <c r="H89" s="92"/>
      <c r="I89" s="93"/>
      <c r="J89" s="94"/>
      <c r="K89" s="304">
        <v>0.05</v>
      </c>
      <c r="L89" s="863">
        <f>N82*K89</f>
        <v>8070.6816517721018</v>
      </c>
      <c r="M89" s="864"/>
      <c r="N89" s="51"/>
    </row>
    <row r="90" spans="1:14" ht="15.75" thickBot="1">
      <c r="B90" s="827" t="s">
        <v>953</v>
      </c>
      <c r="C90" s="828"/>
      <c r="D90" s="828"/>
      <c r="E90" s="828"/>
      <c r="F90" s="828"/>
      <c r="G90" s="828"/>
      <c r="H90" s="828"/>
      <c r="I90" s="828"/>
      <c r="J90" s="828"/>
      <c r="K90" s="828"/>
      <c r="L90" s="828"/>
      <c r="M90" s="829"/>
      <c r="N90" s="52">
        <f>L87+L88+L89</f>
        <v>48424.089910632611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209837.72294607465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8</v>
      </c>
      <c r="N37" s="271">
        <f t="shared" ref="N37:N43" si="0">K37/M37</f>
        <v>13005.740604742879</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8</v>
      </c>
      <c r="N38" s="271">
        <f t="shared" si="0"/>
        <v>13005.740604742879</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8</v>
      </c>
      <c r="N39" s="271">
        <f t="shared" si="0"/>
        <v>46820.666177074359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8</v>
      </c>
      <c r="N42" s="271">
        <f t="shared" si="0"/>
        <v>26011.481209485759</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8</v>
      </c>
      <c r="N43" s="271">
        <f t="shared" si="0"/>
        <v>9011.8667438009925</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131117.84759560251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1">
        <f>VLOOKUP(A64,TRANSPORTE!A6:D117,4,FALSE)</f>
        <v>1278.9626923787612</v>
      </c>
      <c r="M64" s="832"/>
      <c r="N64" s="286">
        <f>K64*L64</f>
        <v>1598.7033654734514</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2749.1546829479971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184157.20922277195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36831.441844554392</v>
      </c>
      <c r="M87" s="862"/>
      <c r="N87" s="51"/>
    </row>
    <row r="88" spans="1:14">
      <c r="B88" s="89" t="s">
        <v>973</v>
      </c>
      <c r="C88" s="90"/>
      <c r="D88" s="90"/>
      <c r="E88" s="90"/>
      <c r="F88" s="90"/>
      <c r="G88" s="90"/>
      <c r="H88" s="90"/>
      <c r="I88" s="87"/>
      <c r="J88" s="88"/>
      <c r="K88" s="303">
        <v>0.05</v>
      </c>
      <c r="L88" s="861">
        <f>N82*K88</f>
        <v>9207.8604611385981</v>
      </c>
      <c r="M88" s="862"/>
      <c r="N88" s="51"/>
    </row>
    <row r="89" spans="1:14" ht="15.75" thickBot="1">
      <c r="B89" s="91" t="s">
        <v>974</v>
      </c>
      <c r="C89" s="92"/>
      <c r="D89" s="92"/>
      <c r="E89" s="92"/>
      <c r="F89" s="92"/>
      <c r="G89" s="92"/>
      <c r="H89" s="92"/>
      <c r="I89" s="93"/>
      <c r="J89" s="94"/>
      <c r="K89" s="304">
        <v>0.05</v>
      </c>
      <c r="L89" s="863">
        <f>N82*K89</f>
        <v>9207.8604611385981</v>
      </c>
      <c r="M89" s="864"/>
      <c r="N89" s="51"/>
    </row>
    <row r="90" spans="1:14" ht="15.75" thickBot="1">
      <c r="B90" s="827" t="s">
        <v>953</v>
      </c>
      <c r="C90" s="828"/>
      <c r="D90" s="828"/>
      <c r="E90" s="828"/>
      <c r="F90" s="828"/>
      <c r="G90" s="828"/>
      <c r="H90" s="828"/>
      <c r="I90" s="828"/>
      <c r="J90" s="828"/>
      <c r="K90" s="828"/>
      <c r="L90" s="828"/>
      <c r="M90" s="829"/>
      <c r="N90" s="52">
        <f>L87+L88+L89</f>
        <v>55247.162766831585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239404.37198960353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109440.15969860037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46.172416358380687</v>
      </c>
      <c r="N54" s="271">
        <f>K54*M54</f>
        <v>1154.3104089595172</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39631.324040943415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31">
        <f>VLOOKUP(A64,TRANSPORTE!A6:D117,4,FALSE)</f>
        <v>768.07491559687412</v>
      </c>
      <c r="M64" s="832"/>
      <c r="N64" s="286">
        <f>K64*L64</f>
        <v>960.09364449609268</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2110.5449619706383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160775.02331446469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32155.004662892941</v>
      </c>
      <c r="M87" s="862"/>
      <c r="N87" s="51"/>
    </row>
    <row r="88" spans="1:14">
      <c r="B88" s="89" t="s">
        <v>973</v>
      </c>
      <c r="C88" s="90"/>
      <c r="D88" s="90"/>
      <c r="E88" s="90"/>
      <c r="F88" s="90"/>
      <c r="G88" s="90"/>
      <c r="H88" s="90"/>
      <c r="I88" s="87"/>
      <c r="J88" s="88"/>
      <c r="K88" s="303">
        <v>0.05</v>
      </c>
      <c r="L88" s="861">
        <f>N82*K88</f>
        <v>8038.7511657232353</v>
      </c>
      <c r="M88" s="862"/>
      <c r="N88" s="51"/>
    </row>
    <row r="89" spans="1:14" ht="15.75" thickBot="1">
      <c r="B89" s="91" t="s">
        <v>974</v>
      </c>
      <c r="C89" s="92"/>
      <c r="D89" s="92"/>
      <c r="E89" s="92"/>
      <c r="F89" s="92"/>
      <c r="G89" s="92"/>
      <c r="H89" s="92"/>
      <c r="I89" s="93"/>
      <c r="J89" s="94"/>
      <c r="K89" s="304">
        <v>0.05</v>
      </c>
      <c r="L89" s="863">
        <f>N82*K89</f>
        <v>8038.7511657232353</v>
      </c>
      <c r="M89" s="864"/>
      <c r="N89" s="51"/>
    </row>
    <row r="90" spans="1:14" ht="15.75" thickBot="1">
      <c r="B90" s="827" t="s">
        <v>953</v>
      </c>
      <c r="C90" s="828"/>
      <c r="D90" s="828"/>
      <c r="E90" s="828"/>
      <c r="F90" s="828"/>
      <c r="G90" s="828"/>
      <c r="H90" s="828"/>
      <c r="I90" s="828"/>
      <c r="J90" s="828"/>
      <c r="K90" s="828"/>
      <c r="L90" s="828"/>
      <c r="M90" s="829"/>
      <c r="N90" s="52">
        <f>L87+L88+L89</f>
        <v>48232.506994339419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209007.53030880413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6"/>
      <c r="J36" s="267"/>
      <c r="K36" s="268">
        <f>VLOOKUP(A36,EQUIPOS!A6:D163,4,FALSE)</f>
        <v>124855.10980553164</v>
      </c>
      <c r="L36" s="269"/>
      <c r="M36" s="270">
        <v>30</v>
      </c>
      <c r="N36" s="271">
        <f>K36/M36</f>
        <v>4161.8369935177216</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166</v>
      </c>
      <c r="B38" s="840" t="str">
        <f>VLOOKUP(A38,EQUIPOS!A8:D154,3,FALSE)</f>
        <v>Compactador de Rodillo POTENCIA: 99HP, PESO: 8 ton</v>
      </c>
      <c r="C38" s="841"/>
      <c r="D38" s="841"/>
      <c r="E38" s="841"/>
      <c r="F38" s="841"/>
      <c r="G38" s="841"/>
      <c r="H38" s="842"/>
      <c r="I38" s="266"/>
      <c r="J38" s="267"/>
      <c r="K38" s="268">
        <f>VLOOKUP(A38,EQUIPOS!A8:D165,4,FALSE)</f>
        <v>104045.92483794304</v>
      </c>
      <c r="L38" s="269"/>
      <c r="M38" s="270">
        <v>10</v>
      </c>
      <c r="N38" s="271">
        <f t="shared" si="0"/>
        <v>10404.592483794304</v>
      </c>
    </row>
    <row r="39" spans="1:14">
      <c r="A39" t="s">
        <v>284</v>
      </c>
      <c r="B39" s="840" t="str">
        <f>VLOOKUP(A39,EQUIPOS!A9:D154,3,FALSE)</f>
        <v>Planta de asfalto en caliente</v>
      </c>
      <c r="C39" s="841"/>
      <c r="D39" s="841"/>
      <c r="E39" s="841"/>
      <c r="F39" s="841"/>
      <c r="G39" s="841"/>
      <c r="H39" s="842"/>
      <c r="I39" s="266"/>
      <c r="J39" s="267"/>
      <c r="K39" s="268">
        <f>VLOOKUP(A39,EQUIPOS!A9:D166,4,FALSE)</f>
        <v>374565.32941659488</v>
      </c>
      <c r="L39" s="269"/>
      <c r="M39" s="270">
        <v>10</v>
      </c>
      <c r="N39" s="271">
        <f t="shared" si="0"/>
        <v>37456.53294165949</v>
      </c>
    </row>
    <row r="40" spans="1:14">
      <c r="A40" t="s">
        <v>290</v>
      </c>
      <c r="B40" s="840" t="str">
        <f>VLOOKUP(A40,EQUIPOS!A10:D154,3,FALSE)</f>
        <v>Planta trituradora</v>
      </c>
      <c r="C40" s="841"/>
      <c r="D40" s="841"/>
      <c r="E40" s="841"/>
      <c r="F40" s="841"/>
      <c r="G40" s="841"/>
      <c r="H40" s="842"/>
      <c r="I40" s="266"/>
      <c r="J40" s="267"/>
      <c r="K40" s="268">
        <f>VLOOKUP(A40,EQUIPOS!A10:D167,4,FALSE)</f>
        <v>416183.69935177214</v>
      </c>
      <c r="L40" s="269"/>
      <c r="M40" s="270">
        <v>30</v>
      </c>
      <c r="N40" s="271">
        <f t="shared" si="0"/>
        <v>13872.789978392404</v>
      </c>
    </row>
    <row r="41" spans="1:14">
      <c r="A41" t="s">
        <v>314</v>
      </c>
      <c r="B41" s="840" t="str">
        <f>VLOOKUP(A41,EQUIPOS!A11:D155,3,FALSE)</f>
        <v xml:space="preserve">Retroexcavadora E-200 sobre orugas
</v>
      </c>
      <c r="C41" s="841"/>
      <c r="D41" s="841"/>
      <c r="E41" s="841"/>
      <c r="F41" s="841"/>
      <c r="G41" s="841"/>
      <c r="H41" s="842"/>
      <c r="I41" s="266"/>
      <c r="J41" s="267"/>
      <c r="K41" s="268">
        <f>VLOOKUP(A41,EQUIPOS!A11:D168,4,FALSE)</f>
        <v>124855.10980553164</v>
      </c>
      <c r="L41" s="269"/>
      <c r="M41" s="270">
        <v>30</v>
      </c>
      <c r="N41" s="271">
        <f t="shared" si="0"/>
        <v>4161.8369935177216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6"/>
      <c r="J42" s="267"/>
      <c r="K42" s="268">
        <f>VLOOKUP(A42,EQUIPOS!A12:D169,4,FALSE)</f>
        <v>208091.84967588607</v>
      </c>
      <c r="L42" s="269"/>
      <c r="M42" s="270">
        <v>10</v>
      </c>
      <c r="N42" s="271">
        <f t="shared" si="0"/>
        <v>20809.184967588608</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319"/>
      <c r="C44" s="320"/>
      <c r="D44" s="320"/>
      <c r="E44" s="320"/>
      <c r="F44" s="320"/>
      <c r="G44" s="320"/>
      <c r="H44" s="321"/>
      <c r="I44" s="266"/>
      <c r="J44" s="267"/>
      <c r="K44" s="268"/>
      <c r="L44" s="269"/>
      <c r="M44" s="270"/>
      <c r="N44" s="271"/>
    </row>
    <row r="45" spans="1:14">
      <c r="B45" s="840"/>
      <c r="C45" s="841"/>
      <c r="D45" s="841"/>
      <c r="E45" s="841"/>
      <c r="F45" s="841"/>
      <c r="G45" s="841"/>
      <c r="H45" s="842"/>
      <c r="I45" s="843"/>
      <c r="J45" s="824"/>
      <c r="K45" s="268"/>
      <c r="L45" s="844"/>
      <c r="M45" s="845"/>
      <c r="N45" s="271"/>
    </row>
    <row r="46" spans="1:14">
      <c r="B46" s="840"/>
      <c r="C46" s="841"/>
      <c r="D46" s="841"/>
      <c r="E46" s="846"/>
      <c r="F46" s="841"/>
      <c r="G46" s="841"/>
      <c r="H46" s="842"/>
      <c r="I46" s="36"/>
      <c r="J46" s="37"/>
      <c r="K46" s="273"/>
      <c r="L46" s="275"/>
      <c r="M46" s="276"/>
      <c r="N46" s="277"/>
    </row>
    <row r="47" spans="1:14">
      <c r="B47" s="847" t="s">
        <v>952</v>
      </c>
      <c r="C47" s="848"/>
      <c r="D47" s="848"/>
      <c r="E47" s="38"/>
      <c r="F47" s="39"/>
      <c r="G47" s="39"/>
      <c r="H47" s="40"/>
      <c r="I47" s="36"/>
      <c r="J47" s="37"/>
      <c r="K47" s="278"/>
      <c r="L47" s="275"/>
      <c r="M47" s="400">
        <v>0.1</v>
      </c>
      <c r="N47" s="343">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109440.15969860037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27483.581165702788</v>
      </c>
      <c r="N54" s="271">
        <f>K54*M54</f>
        <v>38477.0136319839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46.172416358380687</v>
      </c>
      <c r="N55" s="271">
        <f>K55*M55</f>
        <v>1154.3104089595172</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3">
        <f>SUM(N54:N58)</f>
        <v>39631.324040943415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1">
        <f>VLOOKUP(A64,TRANSPORTE!A5:D117,4,FALSE)</f>
        <v>821.75094105324695</v>
      </c>
      <c r="M64" s="832"/>
      <c r="N64" s="286">
        <f>K64*L64</f>
        <v>1150.4513174745457</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31">
        <f>VLOOKUP(A65,TRANSPORTE!A6:D117,4,FALSE)</f>
        <v>768.07491559687412</v>
      </c>
      <c r="M65" s="832"/>
      <c r="N65" s="286">
        <f>K65*L65</f>
        <v>960.09364449609268</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2110.5449619706383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160775.02331446469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32155.004662892941</v>
      </c>
      <c r="M88" s="862"/>
      <c r="N88" s="51"/>
    </row>
    <row r="89" spans="1:14">
      <c r="B89" s="89" t="s">
        <v>973</v>
      </c>
      <c r="C89" s="90"/>
      <c r="D89" s="90"/>
      <c r="E89" s="90"/>
      <c r="F89" s="90"/>
      <c r="G89" s="90"/>
      <c r="H89" s="90"/>
      <c r="I89" s="87"/>
      <c r="J89" s="88"/>
      <c r="K89" s="303">
        <v>0.05</v>
      </c>
      <c r="L89" s="861">
        <f>N83*K89</f>
        <v>8038.7511657232353</v>
      </c>
      <c r="M89" s="862"/>
      <c r="N89" s="51"/>
    </row>
    <row r="90" spans="1:14" ht="15.75" thickBot="1">
      <c r="B90" s="91" t="s">
        <v>974</v>
      </c>
      <c r="C90" s="92"/>
      <c r="D90" s="92"/>
      <c r="E90" s="92"/>
      <c r="F90" s="92"/>
      <c r="G90" s="92"/>
      <c r="H90" s="92"/>
      <c r="I90" s="93"/>
      <c r="J90" s="94"/>
      <c r="K90" s="304">
        <v>0.05</v>
      </c>
      <c r="L90" s="863">
        <f>N83*K90</f>
        <v>8038.7511657232353</v>
      </c>
      <c r="M90" s="864"/>
      <c r="N90" s="51"/>
    </row>
    <row r="91" spans="1:14" ht="15.75" thickBot="1">
      <c r="B91" s="827" t="s">
        <v>953</v>
      </c>
      <c r="C91" s="828"/>
      <c r="D91" s="828"/>
      <c r="E91" s="828"/>
      <c r="F91" s="828"/>
      <c r="G91" s="828"/>
      <c r="H91" s="828"/>
      <c r="I91" s="828"/>
      <c r="J91" s="828"/>
      <c r="K91" s="828"/>
      <c r="L91" s="828"/>
      <c r="M91" s="829"/>
      <c r="N91" s="52">
        <f>L88+L89+L90</f>
        <v>48232.506994339419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209007.53030880413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0" t="s">
        <v>2221</v>
      </c>
      <c r="C124" s="392"/>
      <c r="D124" s="392"/>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6"/>
      <c r="J36" s="267"/>
      <c r="K36" s="268">
        <f>VLOOKUP(A36,EQUIPOS!A6:D163,4,FALSE)</f>
        <v>104045.92483794304</v>
      </c>
      <c r="L36" s="269"/>
      <c r="M36" s="270">
        <v>30</v>
      </c>
      <c r="N36" s="271">
        <f>K36/M36</f>
        <v>3468.197494598101</v>
      </c>
    </row>
    <row r="37" spans="1:14">
      <c r="A37" s="113" t="s">
        <v>173</v>
      </c>
      <c r="B37" s="840" t="str">
        <f>VLOOKUP(A37,EQUIPOS!A7:D154,3,FALSE)</f>
        <v>Compactador neumático de Potencia 70 HP, peso de 13 ton</v>
      </c>
      <c r="C37" s="841"/>
      <c r="D37" s="841"/>
      <c r="E37" s="841"/>
      <c r="F37" s="841"/>
      <c r="G37" s="841"/>
      <c r="H37" s="842"/>
      <c r="I37" s="266"/>
      <c r="J37" s="267"/>
      <c r="K37" s="268">
        <f>VLOOKUP(A37,EQUIPOS!A7:D164,4,FALSE)</f>
        <v>104045.92483794304</v>
      </c>
      <c r="L37" s="269"/>
      <c r="M37" s="270">
        <v>10</v>
      </c>
      <c r="N37" s="271">
        <f t="shared" ref="N37:N43" si="0">K37/M37</f>
        <v>10404.592483794304</v>
      </c>
    </row>
    <row r="38" spans="1:14">
      <c r="A38" t="s">
        <v>284</v>
      </c>
      <c r="B38" s="840" t="str">
        <f>VLOOKUP(A38,EQUIPOS!A8:D154,3,FALSE)</f>
        <v>Planta de asfalto en caliente</v>
      </c>
      <c r="C38" s="841"/>
      <c r="D38" s="841"/>
      <c r="E38" s="841"/>
      <c r="F38" s="841"/>
      <c r="G38" s="841"/>
      <c r="H38" s="842"/>
      <c r="I38" s="266"/>
      <c r="J38" s="267"/>
      <c r="K38" s="268">
        <f>VLOOKUP(A38,EQUIPOS!A8:D165,4,FALSE)</f>
        <v>374565.32941659488</v>
      </c>
      <c r="L38" s="269"/>
      <c r="M38" s="270">
        <v>10</v>
      </c>
      <c r="N38" s="271">
        <f t="shared" si="0"/>
        <v>37456.53294165949</v>
      </c>
    </row>
    <row r="39" spans="1:14">
      <c r="A39" t="s">
        <v>290</v>
      </c>
      <c r="B39" s="840" t="str">
        <f>VLOOKUP(A39,EQUIPOS!A9:D154,3,FALSE)</f>
        <v>Planta trituradora</v>
      </c>
      <c r="C39" s="841"/>
      <c r="D39" s="841"/>
      <c r="E39" s="841"/>
      <c r="F39" s="841"/>
      <c r="G39" s="841"/>
      <c r="H39" s="842"/>
      <c r="I39" s="266"/>
      <c r="J39" s="267"/>
      <c r="K39" s="268">
        <f>VLOOKUP(A39,EQUIPOS!A9:D166,4,FALSE)</f>
        <v>416183.69935177214</v>
      </c>
      <c r="L39" s="269"/>
      <c r="M39" s="270">
        <v>30</v>
      </c>
      <c r="N39" s="271">
        <f t="shared" si="0"/>
        <v>13872.789978392404</v>
      </c>
    </row>
    <row r="40" spans="1:14">
      <c r="A40" t="s">
        <v>316</v>
      </c>
      <c r="B40" s="840" t="str">
        <f>VLOOKUP(A40,EQUIPOS!A10:D154,3,FALSE)</f>
        <v>Retroexcavadora Tipo E-200 o  Equivalente</v>
      </c>
      <c r="C40" s="841"/>
      <c r="D40" s="841"/>
      <c r="E40" s="841"/>
      <c r="F40" s="841"/>
      <c r="G40" s="841"/>
      <c r="H40" s="842"/>
      <c r="I40" s="266"/>
      <c r="J40" s="267"/>
      <c r="K40" s="268">
        <f>VLOOKUP(A40,EQUIPOS!A10:D167,4,FALSE)</f>
        <v>124855.10980553164</v>
      </c>
      <c r="L40" s="269"/>
      <c r="M40" s="270">
        <v>30</v>
      </c>
      <c r="N40" s="271">
        <f t="shared" si="0"/>
        <v>4161.8369935177216</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6"/>
      <c r="J41" s="267"/>
      <c r="K41" s="268">
        <f>VLOOKUP(A41,EQUIPOS!A11:D168,4,FALSE)</f>
        <v>208091.84967588607</v>
      </c>
      <c r="L41" s="269"/>
      <c r="M41" s="270">
        <v>10</v>
      </c>
      <c r="N41" s="271">
        <f t="shared" si="0"/>
        <v>20809.184967588608</v>
      </c>
    </row>
    <row r="42" spans="1:14">
      <c r="A42" t="s">
        <v>166</v>
      </c>
      <c r="B42" s="840" t="str">
        <f>VLOOKUP(A42,EQUIPOS!A12:D156,3,FALSE)</f>
        <v>Compactador de Rodillo POTENCIA: 99HP, PESO: 8 ton</v>
      </c>
      <c r="C42" s="841"/>
      <c r="D42" s="841"/>
      <c r="E42" s="841"/>
      <c r="F42" s="841"/>
      <c r="G42" s="841"/>
      <c r="H42" s="842"/>
      <c r="I42" s="266"/>
      <c r="J42" s="267"/>
      <c r="K42" s="268">
        <f>VLOOKUP(A42,EQUIPOS!A12:D169,4,FALSE)</f>
        <v>104045.92483794304</v>
      </c>
      <c r="L42" s="269"/>
      <c r="M42" s="270">
        <v>10</v>
      </c>
      <c r="N42" s="271">
        <f t="shared" si="0"/>
        <v>10404.592483794304</v>
      </c>
    </row>
    <row r="43" spans="1:14">
      <c r="A43" t="s">
        <v>373</v>
      </c>
      <c r="B43" s="840" t="str">
        <f>VLOOKUP(A43,EQUIPOS!A13:D157,3,FALSE)</f>
        <v>Volqueta 6 m3</v>
      </c>
      <c r="C43" s="841"/>
      <c r="D43" s="841"/>
      <c r="E43" s="841"/>
      <c r="F43" s="841"/>
      <c r="G43" s="841"/>
      <c r="H43" s="842"/>
      <c r="I43" s="266"/>
      <c r="J43" s="267"/>
      <c r="K43" s="268">
        <f>VLOOKUP(A43,EQUIPOS!A13:D170,4,FALSE)</f>
        <v>72094.93395040794</v>
      </c>
      <c r="L43" s="269"/>
      <c r="M43" s="270">
        <v>10</v>
      </c>
      <c r="N43" s="271">
        <f t="shared" si="0"/>
        <v>7209.493395040794</v>
      </c>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1226.0150703310451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109013.23580871677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27483.581165702788</v>
      </c>
      <c r="N53" s="271">
        <f>K53*M53</f>
        <v>38477.0136319839</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38477.0136319839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1">
        <f>VLOOKUP(A63,TRANSPORTE!A5:D117,4,FALSE)</f>
        <v>821.75094105324695</v>
      </c>
      <c r="M63" s="832"/>
      <c r="N63" s="286">
        <f>K63*L63</f>
        <v>1150.4513174745457</v>
      </c>
    </row>
    <row r="64" spans="1:14">
      <c r="A64" t="s">
        <v>1293</v>
      </c>
      <c r="B64" s="46" t="str">
        <f>VLOOKUP(A64,TRANSPORTE!A6:D117,3,FALSE)</f>
        <v>Transporte de mezcla</v>
      </c>
      <c r="C64" s="47"/>
      <c r="D64" s="47"/>
      <c r="E64" s="47"/>
      <c r="F64" s="47"/>
      <c r="G64" s="47"/>
      <c r="H64" s="310" t="s">
        <v>1468</v>
      </c>
      <c r="I64" s="278">
        <v>1.25</v>
      </c>
      <c r="J64" s="285">
        <v>1</v>
      </c>
      <c r="K64" s="278">
        <f>I64*J64</f>
        <v>1.25</v>
      </c>
      <c r="L64" s="831">
        <f>VLOOKUP(A64,TRANSPORTE!A6:D117,4,FALSE)</f>
        <v>1278.9626923787612</v>
      </c>
      <c r="M64" s="832"/>
      <c r="N64" s="286">
        <f>K64*L64</f>
        <v>1598.7033654734514</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2749.1546829479971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12260.15070331045</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162499.55482695909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32499.91096539182</v>
      </c>
      <c r="M87" s="862"/>
      <c r="N87" s="51"/>
    </row>
    <row r="88" spans="1:14">
      <c r="B88" s="89" t="s">
        <v>973</v>
      </c>
      <c r="C88" s="90"/>
      <c r="D88" s="90"/>
      <c r="E88" s="90"/>
      <c r="F88" s="90"/>
      <c r="G88" s="90"/>
      <c r="H88" s="90"/>
      <c r="I88" s="87"/>
      <c r="J88" s="88"/>
      <c r="K88" s="303">
        <v>0.05</v>
      </c>
      <c r="L88" s="861">
        <f>N82*K88</f>
        <v>8124.9777413479551</v>
      </c>
      <c r="M88" s="862"/>
      <c r="N88" s="51"/>
    </row>
    <row r="89" spans="1:14" ht="15.75" thickBot="1">
      <c r="B89" s="91" t="s">
        <v>974</v>
      </c>
      <c r="C89" s="92"/>
      <c r="D89" s="92"/>
      <c r="E89" s="92"/>
      <c r="F89" s="92"/>
      <c r="G89" s="92"/>
      <c r="H89" s="92"/>
      <c r="I89" s="93"/>
      <c r="J89" s="94"/>
      <c r="K89" s="304">
        <v>0.05</v>
      </c>
      <c r="L89" s="863">
        <f>N82*K89</f>
        <v>8124.9777413479551</v>
      </c>
      <c r="M89" s="864"/>
      <c r="N89" s="51"/>
    </row>
    <row r="90" spans="1:14" ht="15.75" thickBot="1">
      <c r="B90" s="827" t="s">
        <v>953</v>
      </c>
      <c r="C90" s="828"/>
      <c r="D90" s="828"/>
      <c r="E90" s="828"/>
      <c r="F90" s="828"/>
      <c r="G90" s="828"/>
      <c r="H90" s="828"/>
      <c r="I90" s="828"/>
      <c r="J90" s="828"/>
      <c r="K90" s="828"/>
      <c r="L90" s="828"/>
      <c r="M90" s="829"/>
      <c r="N90" s="52">
        <f>L87+L88+L89</f>
        <v>48749.866448087727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211249.42127504683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6"/>
      <c r="J36" s="267"/>
      <c r="K36" s="268">
        <f>VLOOKUP(A36,EQUIPOS!A6:D163,4,FALSE)</f>
        <v>87568.104293442404</v>
      </c>
      <c r="L36" s="269"/>
      <c r="M36" s="270">
        <v>150</v>
      </c>
      <c r="N36" s="271">
        <f>K36/M36</f>
        <v>583.78736195628267</v>
      </c>
    </row>
    <row r="37" spans="1:14">
      <c r="A37" s="113" t="s">
        <v>148</v>
      </c>
      <c r="B37" s="840" t="str">
        <f>VLOOKUP(A37,EQUIPOS!A7:D154,3,FALSE)</f>
        <v>Cargador : Potencia en el volante 110 hp, Clasificación de RPM del motor 2300.</v>
      </c>
      <c r="C37" s="841"/>
      <c r="D37" s="841"/>
      <c r="E37" s="841"/>
      <c r="F37" s="841"/>
      <c r="G37" s="841"/>
      <c r="H37" s="842"/>
      <c r="I37" s="266"/>
      <c r="J37" s="267"/>
      <c r="K37" s="268">
        <f>VLOOKUP(A37,EQUIPOS!A7:D164,4,FALSE)</f>
        <v>104045.92483794304</v>
      </c>
      <c r="L37" s="269"/>
      <c r="M37" s="270">
        <v>150</v>
      </c>
      <c r="N37" s="271">
        <f>K37/M37</f>
        <v>693.63949891962022</v>
      </c>
    </row>
    <row r="38" spans="1:14">
      <c r="A38" t="s">
        <v>236</v>
      </c>
      <c r="B38" s="840" t="str">
        <f>VLOOKUP(A38,EQUIPOS!A8:D154,3,FALSE)</f>
        <v>Fresadora de pavimento, potencia 255 HP, peso 19 Ton, PROFUNDIDAD DE CORTE 305 mm</v>
      </c>
      <c r="C38" s="841"/>
      <c r="D38" s="841"/>
      <c r="E38" s="841"/>
      <c r="F38" s="841"/>
      <c r="G38" s="841"/>
      <c r="H38" s="842"/>
      <c r="I38" s="266"/>
      <c r="J38" s="267"/>
      <c r="K38" s="268">
        <f>VLOOKUP(A38,EQUIPOS!A8:D165,4,FALSE)</f>
        <v>274128.99163055676</v>
      </c>
      <c r="L38" s="269"/>
      <c r="M38" s="270">
        <v>150</v>
      </c>
      <c r="N38" s="271">
        <f>K38/M38</f>
        <v>1827.5266108703784</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2.0863498333333332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3107.0398215796145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31">
        <f>VLOOKUP(A58,TRANSPORTE!A5:D117,4,FALSE)</f>
        <v>821.75094105324695</v>
      </c>
      <c r="M58" s="832"/>
      <c r="N58" s="286">
        <f>K58*L58</f>
        <v>106.8276223369221</v>
      </c>
    </row>
    <row r="59" spans="1:14">
      <c r="B59" s="46"/>
      <c r="C59" s="47"/>
      <c r="D59" s="47"/>
      <c r="E59" s="47"/>
      <c r="F59" s="47"/>
      <c r="G59" s="47"/>
      <c r="H59" s="310"/>
      <c r="I59" s="278"/>
      <c r="J59" s="285"/>
      <c r="K59" s="278"/>
      <c r="L59" s="831"/>
      <c r="M59" s="832"/>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106.8276223369221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1200</v>
      </c>
      <c r="N69" s="394">
        <f>K69/M69</f>
        <v>208.63498333333331</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208.63498333333331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3422.5024272498699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684.50048544997401</v>
      </c>
      <c r="M82" s="862"/>
      <c r="N82" s="51"/>
    </row>
    <row r="83" spans="1:14">
      <c r="B83" s="89" t="s">
        <v>973</v>
      </c>
      <c r="C83" s="90"/>
      <c r="D83" s="90"/>
      <c r="E83" s="90"/>
      <c r="F83" s="90"/>
      <c r="G83" s="90"/>
      <c r="H83" s="90"/>
      <c r="I83" s="87"/>
      <c r="J83" s="88"/>
      <c r="K83" s="303">
        <v>0.05</v>
      </c>
      <c r="L83" s="861">
        <f>N77*K83</f>
        <v>171.1251213624935</v>
      </c>
      <c r="M83" s="862"/>
      <c r="N83" s="51"/>
    </row>
    <row r="84" spans="1:14" ht="15.75" thickBot="1">
      <c r="B84" s="91" t="s">
        <v>974</v>
      </c>
      <c r="C84" s="92"/>
      <c r="D84" s="92"/>
      <c r="E84" s="92"/>
      <c r="F84" s="92"/>
      <c r="G84" s="92"/>
      <c r="H84" s="92"/>
      <c r="I84" s="93"/>
      <c r="J84" s="94"/>
      <c r="K84" s="304">
        <v>0.05</v>
      </c>
      <c r="L84" s="863">
        <f>N77*K84</f>
        <v>171.1251213624935</v>
      </c>
      <c r="M84" s="864"/>
      <c r="N84" s="51"/>
    </row>
    <row r="85" spans="1:14" ht="15.75" thickBot="1">
      <c r="B85" s="827" t="s">
        <v>953</v>
      </c>
      <c r="C85" s="828"/>
      <c r="D85" s="828"/>
      <c r="E85" s="828"/>
      <c r="F85" s="828"/>
      <c r="G85" s="828"/>
      <c r="H85" s="828"/>
      <c r="I85" s="828"/>
      <c r="J85" s="828"/>
      <c r="K85" s="828"/>
      <c r="L85" s="828"/>
      <c r="M85" s="829"/>
      <c r="N85" s="52">
        <f>L82+L83+L84</f>
        <v>1026.7507281749611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4449.2531554248308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6"/>
      <c r="J36" s="267"/>
      <c r="K36" s="268">
        <f>VLOOKUP(A36,EQUIPOS!A6:D163,4,FALSE)</f>
        <v>87568.104293442404</v>
      </c>
      <c r="L36" s="269"/>
      <c r="M36" s="270">
        <v>300</v>
      </c>
      <c r="N36" s="271">
        <f>K36/M36</f>
        <v>291.89368097814133</v>
      </c>
    </row>
    <row r="37" spans="1:14">
      <c r="A37" s="113" t="s">
        <v>148</v>
      </c>
      <c r="B37" s="840" t="str">
        <f>VLOOKUP(A37,EQUIPOS!A7:D154,3,FALSE)</f>
        <v>Cargador : Potencia en el volante 110 hp, Clasificación de RPM del motor 2300.</v>
      </c>
      <c r="C37" s="841"/>
      <c r="D37" s="841"/>
      <c r="E37" s="841"/>
      <c r="F37" s="841"/>
      <c r="G37" s="841"/>
      <c r="H37" s="842"/>
      <c r="I37" s="266"/>
      <c r="J37" s="267"/>
      <c r="K37" s="268">
        <f>VLOOKUP(A37,EQUIPOS!A7:D164,4,FALSE)</f>
        <v>104045.92483794304</v>
      </c>
      <c r="L37" s="269"/>
      <c r="M37" s="270">
        <v>300</v>
      </c>
      <c r="N37" s="271">
        <f>K37/M37</f>
        <v>346.81974945981011</v>
      </c>
    </row>
    <row r="38" spans="1:14">
      <c r="A38" t="s">
        <v>236</v>
      </c>
      <c r="B38" s="840" t="str">
        <f>VLOOKUP(A38,EQUIPOS!A8:D154,3,FALSE)</f>
        <v>Fresadora de pavimento, potencia 255 HP, peso 19 Ton, PROFUNDIDAD DE CORTE 305 mm</v>
      </c>
      <c r="C38" s="841"/>
      <c r="D38" s="841"/>
      <c r="E38" s="841"/>
      <c r="F38" s="841"/>
      <c r="G38" s="841"/>
      <c r="H38" s="842"/>
      <c r="I38" s="266"/>
      <c r="J38" s="267"/>
      <c r="K38" s="268">
        <f>VLOOKUP(A38,EQUIPOS!A8:D165,4,FALSE)</f>
        <v>274128.99163055676</v>
      </c>
      <c r="L38" s="269"/>
      <c r="M38" s="270">
        <v>300</v>
      </c>
      <c r="N38" s="271">
        <f>K38/M38</f>
        <v>913.76330543518918</v>
      </c>
    </row>
    <row r="39" spans="1:14">
      <c r="B39" s="840"/>
      <c r="C39" s="841"/>
      <c r="D39" s="841"/>
      <c r="E39" s="841"/>
      <c r="F39" s="841"/>
      <c r="G39" s="841"/>
      <c r="H39" s="842"/>
      <c r="I39" s="843"/>
      <c r="J39" s="824"/>
      <c r="K39" s="268"/>
      <c r="L39" s="844"/>
      <c r="M39" s="845"/>
      <c r="N39" s="271"/>
    </row>
    <row r="40" spans="1:14">
      <c r="B40" s="840"/>
      <c r="C40" s="841"/>
      <c r="D40" s="841"/>
      <c r="E40" s="846"/>
      <c r="F40" s="841"/>
      <c r="G40" s="841"/>
      <c r="H40" s="842"/>
      <c r="I40" s="36"/>
      <c r="J40" s="37"/>
      <c r="K40" s="273"/>
      <c r="L40" s="275"/>
      <c r="M40" s="276"/>
      <c r="N40" s="277"/>
    </row>
    <row r="41" spans="1:14">
      <c r="B41" s="847" t="s">
        <v>952</v>
      </c>
      <c r="C41" s="848"/>
      <c r="D41" s="848"/>
      <c r="E41" s="38"/>
      <c r="F41" s="39"/>
      <c r="G41" s="39"/>
      <c r="H41" s="40"/>
      <c r="I41" s="36"/>
      <c r="J41" s="37"/>
      <c r="K41" s="278"/>
      <c r="L41" s="275"/>
      <c r="M41" s="400">
        <v>0.01</v>
      </c>
      <c r="N41" s="343">
        <f>N75*M41</f>
        <v>1.0431749166666666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1553.5199107898072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31">
        <f>VLOOKUP(A58,TRANSPORTE!A5:D117,4,FALSE)</f>
        <v>821.75094105324695</v>
      </c>
      <c r="M58" s="832"/>
      <c r="N58" s="286">
        <f>K58*L58</f>
        <v>53.413811168461052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53.413811168461052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2400</v>
      </c>
      <c r="N69" s="394">
        <f>K69/M69</f>
        <v>104.31749166666665</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104.31749166666665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1711.251213624935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342.250242724987</v>
      </c>
      <c r="M82" s="862"/>
      <c r="N82" s="51"/>
    </row>
    <row r="83" spans="1:14">
      <c r="B83" s="89" t="s">
        <v>973</v>
      </c>
      <c r="C83" s="90"/>
      <c r="D83" s="90"/>
      <c r="E83" s="90"/>
      <c r="F83" s="90"/>
      <c r="G83" s="90"/>
      <c r="H83" s="90"/>
      <c r="I83" s="87"/>
      <c r="J83" s="88"/>
      <c r="K83" s="303">
        <v>0.05</v>
      </c>
      <c r="L83" s="861">
        <f>N77*K83</f>
        <v>85.562560681246751</v>
      </c>
      <c r="M83" s="862"/>
      <c r="N83" s="51"/>
    </row>
    <row r="84" spans="1:14" ht="15.75" thickBot="1">
      <c r="B84" s="91" t="s">
        <v>974</v>
      </c>
      <c r="C84" s="92"/>
      <c r="D84" s="92"/>
      <c r="E84" s="92"/>
      <c r="F84" s="92"/>
      <c r="G84" s="92"/>
      <c r="H84" s="92"/>
      <c r="I84" s="93"/>
      <c r="J84" s="94"/>
      <c r="K84" s="304">
        <v>0.05</v>
      </c>
      <c r="L84" s="863">
        <f>N77*K84</f>
        <v>85.562560681246751</v>
      </c>
      <c r="M84" s="864"/>
      <c r="N84" s="51"/>
    </row>
    <row r="85" spans="1:14" ht="15.75" thickBot="1">
      <c r="B85" s="827" t="s">
        <v>953</v>
      </c>
      <c r="C85" s="828"/>
      <c r="D85" s="828"/>
      <c r="E85" s="828"/>
      <c r="F85" s="828"/>
      <c r="G85" s="828"/>
      <c r="H85" s="828"/>
      <c r="I85" s="828"/>
      <c r="J85" s="828"/>
      <c r="K85" s="828"/>
      <c r="L85" s="828"/>
      <c r="M85" s="829"/>
      <c r="N85" s="52">
        <f>L82+L83+L84</f>
        <v>513.37536408748053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2224.6265777124154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18</v>
      </c>
      <c r="N36" s="271">
        <f>K36/M36</f>
        <v>3612.7057235396887</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104045.92483794304</v>
      </c>
      <c r="L37" s="269"/>
      <c r="M37" s="270">
        <v>18</v>
      </c>
      <c r="N37" s="271">
        <f>K37/M37</f>
        <v>5780.329157663502</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269"/>
      <c r="M38" s="270">
        <v>18</v>
      </c>
      <c r="N38" s="271">
        <f>K38/M38</f>
        <v>8670.493736495253</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335064.04495193023</v>
      </c>
      <c r="L39" s="844">
        <v>18</v>
      </c>
      <c r="M39" s="845"/>
      <c r="N39" s="271">
        <f>K39/L39</f>
        <v>18614.669163996125</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104045.92483794304</v>
      </c>
      <c r="L40" s="275"/>
      <c r="M40" s="276">
        <v>18</v>
      </c>
      <c r="N40" s="271">
        <f>K40/M40</f>
        <v>5780.329157663502</v>
      </c>
    </row>
    <row r="41" spans="1:14">
      <c r="B41" s="847" t="s">
        <v>952</v>
      </c>
      <c r="C41" s="848"/>
      <c r="D41" s="848"/>
      <c r="E41" s="38"/>
      <c r="F41" s="39"/>
      <c r="G41" s="39"/>
      <c r="H41" s="40"/>
      <c r="I41" s="36"/>
      <c r="J41" s="37"/>
      <c r="K41" s="278"/>
      <c r="L41" s="275"/>
      <c r="M41" s="400">
        <v>0.01</v>
      </c>
      <c r="N41" s="343">
        <f>N75*M41</f>
        <v>33.488139834333886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42492.01507919241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49712.301612523202</v>
      </c>
      <c r="N48" s="271">
        <f>K48*M48</f>
        <v>1739.9305564383124</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76954.027263967801</v>
      </c>
      <c r="N49" s="271">
        <f>K49*M49</f>
        <v>19238.50681599195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3">
        <f>SUM(N48:N52)</f>
        <v>20978.437372430264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31">
        <f>VLOOKUP(A58,TRANSPORTE!A5:D117,4,FALSE)</f>
        <v>821.75094105324695</v>
      </c>
      <c r="M58" s="832"/>
      <c r="N58" s="286">
        <f>K58*L58</f>
        <v>234.1990182001754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234.1990182001754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1">
        <f>K69/J69*100</f>
        <v>202996.19999999998</v>
      </c>
      <c r="J69" s="292">
        <v>185</v>
      </c>
      <c r="K69" s="293">
        <f>VLOOKUP(A69,'MANO DE OBRA'!A8:D99,4,FALSE)</f>
        <v>375542.97</v>
      </c>
      <c r="L69" s="50"/>
      <c r="M69" s="294">
        <v>144</v>
      </c>
      <c r="N69" s="394">
        <f>K69/M69</f>
        <v>2607.9372916666666</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3348.8139834333888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67053.465453256242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13410.69309065125</v>
      </c>
      <c r="M82" s="862"/>
      <c r="N82" s="51"/>
    </row>
    <row r="83" spans="1:14">
      <c r="B83" s="89" t="s">
        <v>973</v>
      </c>
      <c r="C83" s="90"/>
      <c r="D83" s="90"/>
      <c r="E83" s="90"/>
      <c r="F83" s="90"/>
      <c r="G83" s="90"/>
      <c r="H83" s="90"/>
      <c r="I83" s="87"/>
      <c r="J83" s="88"/>
      <c r="K83" s="303">
        <v>0.05</v>
      </c>
      <c r="L83" s="861">
        <f>N77*K83</f>
        <v>3352.6732726628125</v>
      </c>
      <c r="M83" s="862"/>
      <c r="N83" s="51"/>
    </row>
    <row r="84" spans="1:14" ht="15.75" thickBot="1">
      <c r="B84" s="91" t="s">
        <v>974</v>
      </c>
      <c r="C84" s="92"/>
      <c r="D84" s="92"/>
      <c r="E84" s="92"/>
      <c r="F84" s="92"/>
      <c r="G84" s="92"/>
      <c r="H84" s="92"/>
      <c r="I84" s="93"/>
      <c r="J84" s="94"/>
      <c r="K84" s="304">
        <v>0.05</v>
      </c>
      <c r="L84" s="863">
        <f>N77*K84</f>
        <v>3352.6732726628125</v>
      </c>
      <c r="M84" s="864"/>
      <c r="N84" s="51"/>
    </row>
    <row r="85" spans="1:14" ht="15.75" thickBot="1">
      <c r="B85" s="827" t="s">
        <v>953</v>
      </c>
      <c r="C85" s="828"/>
      <c r="D85" s="828"/>
      <c r="E85" s="828"/>
      <c r="F85" s="828"/>
      <c r="G85" s="828"/>
      <c r="H85" s="828"/>
      <c r="I85" s="828"/>
      <c r="J85" s="828"/>
      <c r="K85" s="828"/>
      <c r="L85" s="828"/>
      <c r="M85" s="829"/>
      <c r="N85" s="52">
        <f>L82+L83+L84</f>
        <v>20116.039635976871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87169.505089233106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0" t="s">
        <v>2221</v>
      </c>
      <c r="C118" s="392"/>
      <c r="D118" s="392"/>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12</v>
      </c>
      <c r="N36" s="271">
        <f>K36/M36</f>
        <v>5419.0585853095336</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104045.92483794304</v>
      </c>
      <c r="L37" s="269"/>
      <c r="M37" s="270">
        <v>12</v>
      </c>
      <c r="N37" s="271">
        <f>K37/M37</f>
        <v>8670.493736495253</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156068.88725691455</v>
      </c>
      <c r="L38" s="269"/>
      <c r="M38" s="270">
        <v>12</v>
      </c>
      <c r="N38" s="271">
        <f>K38/M38</f>
        <v>13005.740604742879</v>
      </c>
    </row>
    <row r="39" spans="1:14">
      <c r="A39" s="113" t="s">
        <v>299</v>
      </c>
      <c r="B39" s="840" t="str">
        <f>VLOOKUP(A39,EQUIPOS!A7:D154,3,FALSE)</f>
        <v xml:space="preserve">Recicladora, potencia 430HP </v>
      </c>
      <c r="C39" s="841"/>
      <c r="D39" s="841"/>
      <c r="E39" s="841"/>
      <c r="F39" s="841"/>
      <c r="G39" s="841"/>
      <c r="H39" s="842"/>
      <c r="I39" s="266"/>
      <c r="J39" s="267"/>
      <c r="K39" s="268">
        <f>VLOOKUP(A39,EQUIPOS!A7:D164,4,FALSE)</f>
        <v>335064.04495193023</v>
      </c>
      <c r="L39" s="269"/>
      <c r="M39" s="270">
        <v>12</v>
      </c>
      <c r="N39" s="271">
        <f>K39/M39</f>
        <v>27922.003745994185</v>
      </c>
    </row>
    <row r="40" spans="1:14">
      <c r="A40" t="s">
        <v>365</v>
      </c>
      <c r="B40" s="840" t="str">
        <f>VLOOKUP(A40,EQUIPOS!A8:D154,3,FALSE)</f>
        <v xml:space="preserve">Vibrocompatador, potencia 153 HP, peso 10 Ton. </v>
      </c>
      <c r="C40" s="841"/>
      <c r="D40" s="841"/>
      <c r="E40" s="841"/>
      <c r="F40" s="841"/>
      <c r="G40" s="841"/>
      <c r="H40" s="842"/>
      <c r="I40" s="266"/>
      <c r="J40" s="267"/>
      <c r="K40" s="268">
        <f>VLOOKUP(A40,EQUIPOS!A8:D165,4,FALSE)</f>
        <v>104045.92483794304</v>
      </c>
      <c r="L40" s="269"/>
      <c r="M40" s="270">
        <v>12</v>
      </c>
      <c r="N40" s="271">
        <f>K40/M40</f>
        <v>8670.493736495253</v>
      </c>
    </row>
    <row r="41" spans="1:14">
      <c r="B41" s="840"/>
      <c r="C41" s="841"/>
      <c r="D41" s="841"/>
      <c r="E41" s="841"/>
      <c r="F41" s="841"/>
      <c r="G41" s="841"/>
      <c r="H41" s="842"/>
      <c r="I41" s="843"/>
      <c r="J41" s="824"/>
      <c r="K41" s="268"/>
      <c r="L41" s="844"/>
      <c r="M41" s="845"/>
      <c r="N41" s="271"/>
    </row>
    <row r="42" spans="1:14">
      <c r="B42" s="840"/>
      <c r="C42" s="841"/>
      <c r="D42" s="841"/>
      <c r="E42" s="846"/>
      <c r="F42" s="841"/>
      <c r="G42" s="841"/>
      <c r="H42" s="842"/>
      <c r="I42" s="36"/>
      <c r="J42" s="37"/>
      <c r="K42" s="273"/>
      <c r="L42" s="275"/>
      <c r="M42" s="276"/>
      <c r="N42" s="277"/>
    </row>
    <row r="43" spans="1:14">
      <c r="B43" s="847" t="s">
        <v>952</v>
      </c>
      <c r="C43" s="960"/>
      <c r="D43" s="960"/>
      <c r="E43" s="38"/>
      <c r="F43" s="39"/>
      <c r="G43" s="39"/>
      <c r="H43" s="40"/>
      <c r="I43" s="36"/>
      <c r="J43" s="37"/>
      <c r="K43" s="278"/>
      <c r="L43" s="275"/>
      <c r="M43" s="400">
        <v>0.1</v>
      </c>
      <c r="N43" s="343">
        <f>N77*M43</f>
        <v>502.32209751500835</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3">
        <f>SUM(N36:N44)</f>
        <v>64190.112506552112</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46.172416358380687</v>
      </c>
      <c r="N50" s="271">
        <f>K50*M50</f>
        <v>3462.9312268785516</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1649.0148699421673</v>
      </c>
      <c r="N51" s="271">
        <f>K51*M51</f>
        <v>2143.7193309248173</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3">
        <f>SUM(N50:N54)</f>
        <v>5606.6505578033684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202996.19999999998</v>
      </c>
      <c r="J72" s="292">
        <v>185</v>
      </c>
      <c r="K72" s="293">
        <f>VLOOKUP(A72,'MANO DE OBRA'!A8:D100,4,FALSE)</f>
        <v>375542.97</v>
      </c>
      <c r="L72" s="50"/>
      <c r="M72" s="298">
        <v>96</v>
      </c>
      <c r="N72" s="394">
        <f>K72/M72</f>
        <v>3911.9059374999997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5023.2209751500832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74819.984039505551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14963.996807901111</v>
      </c>
      <c r="M84" s="862"/>
      <c r="N84" s="51"/>
    </row>
    <row r="85" spans="1:14">
      <c r="B85" s="89" t="s">
        <v>973</v>
      </c>
      <c r="C85" s="90"/>
      <c r="D85" s="90"/>
      <c r="E85" s="90"/>
      <c r="F85" s="90"/>
      <c r="G85" s="90"/>
      <c r="H85" s="90"/>
      <c r="I85" s="87"/>
      <c r="J85" s="88"/>
      <c r="K85" s="303">
        <v>0.05</v>
      </c>
      <c r="L85" s="861">
        <f>N79*K85</f>
        <v>3740.9992019752776</v>
      </c>
      <c r="M85" s="862"/>
      <c r="N85" s="51"/>
    </row>
    <row r="86" spans="1:14" ht="15.75" thickBot="1">
      <c r="B86" s="91" t="s">
        <v>974</v>
      </c>
      <c r="C86" s="92"/>
      <c r="D86" s="92"/>
      <c r="E86" s="92"/>
      <c r="F86" s="92"/>
      <c r="G86" s="92"/>
      <c r="H86" s="92"/>
      <c r="I86" s="93"/>
      <c r="J86" s="94"/>
      <c r="K86" s="304">
        <v>0.05</v>
      </c>
      <c r="L86" s="863">
        <f>N79*K86</f>
        <v>3740.9992019752776</v>
      </c>
      <c r="M86" s="864"/>
      <c r="N86" s="51"/>
    </row>
    <row r="87" spans="1:14" ht="15.75" thickBot="1">
      <c r="B87" s="827" t="s">
        <v>953</v>
      </c>
      <c r="C87" s="828"/>
      <c r="D87" s="828"/>
      <c r="E87" s="828"/>
      <c r="F87" s="828"/>
      <c r="G87" s="828"/>
      <c r="H87" s="828"/>
      <c r="I87" s="828"/>
      <c r="J87" s="828"/>
      <c r="K87" s="828"/>
      <c r="L87" s="828"/>
      <c r="M87" s="829"/>
      <c r="N87" s="52">
        <f>L84+L85+L86</f>
        <v>22445.995211851667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97265.979251357217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0" t="s">
        <v>2221</v>
      </c>
      <c r="C120" s="392"/>
      <c r="D120" s="392"/>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18</v>
      </c>
      <c r="N36" s="271">
        <f>K36/M36</f>
        <v>3612.7057235396887</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104045.92483794304</v>
      </c>
      <c r="L37" s="269"/>
      <c r="M37" s="270">
        <v>18</v>
      </c>
      <c r="N37" s="271">
        <f>K37/M37</f>
        <v>5780.329157663502</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269"/>
      <c r="M38" s="270">
        <v>18</v>
      </c>
      <c r="N38" s="271">
        <f>K38/M38</f>
        <v>8670.493736495253</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335064.04495193023</v>
      </c>
      <c r="L39" s="844">
        <v>18</v>
      </c>
      <c r="M39" s="845"/>
      <c r="N39" s="271">
        <f>K39/L39</f>
        <v>18614.669163996125</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104045.92483794304</v>
      </c>
      <c r="L40" s="275"/>
      <c r="M40" s="276">
        <v>18</v>
      </c>
      <c r="N40" s="271">
        <f>K40/M40</f>
        <v>5780.329157663502</v>
      </c>
    </row>
    <row r="41" spans="1:14">
      <c r="B41" s="319"/>
      <c r="C41" s="320"/>
      <c r="D41" s="320"/>
      <c r="E41" s="320"/>
      <c r="F41" s="322"/>
      <c r="G41" s="322"/>
      <c r="H41" s="125"/>
      <c r="I41" s="36"/>
      <c r="J41" s="37"/>
      <c r="K41" s="273"/>
      <c r="L41" s="275"/>
      <c r="M41" s="276"/>
      <c r="N41" s="271"/>
    </row>
    <row r="42" spans="1:14">
      <c r="B42" s="847" t="s">
        <v>952</v>
      </c>
      <c r="C42" s="848"/>
      <c r="D42" s="848"/>
      <c r="E42" s="38"/>
      <c r="F42" s="39"/>
      <c r="G42" s="39"/>
      <c r="H42" s="40"/>
      <c r="I42" s="36"/>
      <c r="J42" s="37"/>
      <c r="K42" s="278"/>
      <c r="L42" s="275"/>
      <c r="M42" s="400">
        <v>0.01</v>
      </c>
      <c r="N42" s="343">
        <f>N76*M42</f>
        <v>33.488139834333886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42492.01507919241</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373776.70385355788</v>
      </c>
      <c r="N49" s="271">
        <f>K49*M49</f>
        <v>57187.835689594351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57187.835689594351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1">
        <f>VLOOKUP(A59,TRANSPORTE!A5:D117,4,FALSE)</f>
        <v>768.07491559687412</v>
      </c>
      <c r="M59" s="832"/>
      <c r="N59" s="286">
        <f>K59*L59</f>
        <v>117.51546208632173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117.51546208632173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144</v>
      </c>
      <c r="N70" s="394">
        <f>K70/M70</f>
        <v>2607.9372916666666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3348.8139834333888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103146.18021430647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20629.236042861296</v>
      </c>
      <c r="M83" s="862"/>
      <c r="N83" s="51"/>
    </row>
    <row r="84" spans="1:14">
      <c r="B84" s="89" t="s">
        <v>973</v>
      </c>
      <c r="C84" s="90"/>
      <c r="D84" s="90"/>
      <c r="E84" s="90"/>
      <c r="F84" s="90"/>
      <c r="G84" s="90"/>
      <c r="H84" s="90"/>
      <c r="I84" s="87"/>
      <c r="J84" s="88"/>
      <c r="K84" s="303">
        <v>0.05</v>
      </c>
      <c r="L84" s="861">
        <f>N78*K84</f>
        <v>5157.3090107153239</v>
      </c>
      <c r="M84" s="862"/>
      <c r="N84" s="51"/>
    </row>
    <row r="85" spans="1:14" ht="15.75" thickBot="1">
      <c r="B85" s="91" t="s">
        <v>974</v>
      </c>
      <c r="C85" s="92"/>
      <c r="D85" s="92"/>
      <c r="E85" s="92"/>
      <c r="F85" s="92"/>
      <c r="G85" s="92"/>
      <c r="H85" s="92"/>
      <c r="I85" s="93"/>
      <c r="J85" s="94"/>
      <c r="K85" s="304">
        <v>0.05</v>
      </c>
      <c r="L85" s="863">
        <f>N78*K85</f>
        <v>5157.3090107153239</v>
      </c>
      <c r="M85" s="864"/>
      <c r="N85" s="51"/>
    </row>
    <row r="86" spans="1:14" ht="15.75" thickBot="1">
      <c r="B86" s="827" t="s">
        <v>953</v>
      </c>
      <c r="C86" s="828"/>
      <c r="D86" s="828"/>
      <c r="E86" s="828"/>
      <c r="F86" s="828"/>
      <c r="G86" s="828"/>
      <c r="H86" s="828"/>
      <c r="I86" s="828"/>
      <c r="J86" s="828"/>
      <c r="K86" s="828"/>
      <c r="L86" s="828"/>
      <c r="M86" s="829"/>
      <c r="N86" s="52">
        <f>L83+L84+L85</f>
        <v>30943.854064291947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134090.03427859841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18</v>
      </c>
      <c r="N36" s="271">
        <f>K36/M36</f>
        <v>3612.7057235396887</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104045.92483794304</v>
      </c>
      <c r="L37" s="269"/>
      <c r="M37" s="270">
        <v>18</v>
      </c>
      <c r="N37" s="271">
        <f>K37/M37</f>
        <v>5780.329157663502</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269"/>
      <c r="M38" s="270">
        <v>18</v>
      </c>
      <c r="N38" s="271">
        <f>K38/M38</f>
        <v>8670.493736495253</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335064.04495193023</v>
      </c>
      <c r="L39" s="844">
        <v>18</v>
      </c>
      <c r="M39" s="845"/>
      <c r="N39" s="271">
        <f>K39/L39</f>
        <v>18614.669163996125</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104045.92483794304</v>
      </c>
      <c r="L40" s="275"/>
      <c r="M40" s="276">
        <v>18</v>
      </c>
      <c r="N40" s="271">
        <f>K40/M40</f>
        <v>5780.329157663502</v>
      </c>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33.488139834333886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42492.01507919241</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384770.13631983899</v>
      </c>
      <c r="N49" s="271">
        <f>K49*M49</f>
        <v>58869.830856935361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58869.830856935361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1">
        <f>VLOOKUP(A59,TRANSPORTE!A5:D117,4,FALSE)</f>
        <v>768.07491559687412</v>
      </c>
      <c r="M59" s="832"/>
      <c r="N59" s="286">
        <f>K59*L59</f>
        <v>117.51546208632173</v>
      </c>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117.51546208632173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144</v>
      </c>
      <c r="N70" s="394">
        <f>K70/M70</f>
        <v>2607.9372916666666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3348.8139834333888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104828.17538164747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20965.635076329494</v>
      </c>
      <c r="M83" s="862"/>
      <c r="N83" s="51"/>
    </row>
    <row r="84" spans="1:14">
      <c r="B84" s="89" t="s">
        <v>973</v>
      </c>
      <c r="C84" s="90"/>
      <c r="D84" s="90"/>
      <c r="E84" s="90"/>
      <c r="F84" s="90"/>
      <c r="G84" s="90"/>
      <c r="H84" s="90"/>
      <c r="I84" s="87"/>
      <c r="J84" s="88"/>
      <c r="K84" s="303">
        <v>0.05</v>
      </c>
      <c r="L84" s="861">
        <f>N78*K84</f>
        <v>5241.4087690823735</v>
      </c>
      <c r="M84" s="862"/>
      <c r="N84" s="51"/>
    </row>
    <row r="85" spans="1:14" ht="15.75" thickBot="1">
      <c r="B85" s="91" t="s">
        <v>974</v>
      </c>
      <c r="C85" s="92"/>
      <c r="D85" s="92"/>
      <c r="E85" s="92"/>
      <c r="F85" s="92"/>
      <c r="G85" s="92"/>
      <c r="H85" s="92"/>
      <c r="I85" s="93"/>
      <c r="J85" s="94"/>
      <c r="K85" s="304">
        <v>0.05</v>
      </c>
      <c r="L85" s="863">
        <f>N78*K85</f>
        <v>5241.4087690823735</v>
      </c>
      <c r="M85" s="864"/>
      <c r="N85" s="51"/>
    </row>
    <row r="86" spans="1:14" ht="15.75" thickBot="1">
      <c r="B86" s="827" t="s">
        <v>953</v>
      </c>
      <c r="C86" s="828"/>
      <c r="D86" s="828"/>
      <c r="E86" s="828"/>
      <c r="F86" s="828"/>
      <c r="G86" s="828"/>
      <c r="H86" s="828"/>
      <c r="I86" s="828"/>
      <c r="J86" s="828"/>
      <c r="K86" s="828"/>
      <c r="L86" s="828"/>
      <c r="M86" s="829"/>
      <c r="N86" s="52">
        <f>L83+L84+L85</f>
        <v>31448.452614494239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136276.6279961417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15</v>
      </c>
      <c r="N36" s="271">
        <f>K36/M36</f>
        <v>4335.2468682476265</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104045.92483794304</v>
      </c>
      <c r="L37" s="269"/>
      <c r="M37" s="270">
        <v>15</v>
      </c>
      <c r="N37" s="271">
        <f>K37/M37</f>
        <v>6936.394989196202</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269"/>
      <c r="M38" s="270">
        <v>15</v>
      </c>
      <c r="N38" s="271">
        <f>K38/M38</f>
        <v>10404.592483794304</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335064.04495193023</v>
      </c>
      <c r="L39" s="844">
        <v>15</v>
      </c>
      <c r="M39" s="845"/>
      <c r="N39" s="271">
        <f>K39/L39</f>
        <v>22337.602996795347</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104045.92483794304</v>
      </c>
      <c r="L40" s="275"/>
      <c r="M40" s="276">
        <v>15</v>
      </c>
      <c r="N40" s="271">
        <f>K40/M40</f>
        <v>6936.394989196202</v>
      </c>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40.185767801200662</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50990.418095030887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373776.70385355788</v>
      </c>
      <c r="N49" s="271">
        <f>K49*M49</f>
        <v>57187.835689594351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57187.835689594351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1">
        <f>VLOOKUP(A59,TRANSPORTE!A5:D117,4,FALSE)</f>
        <v>768.07491559687412</v>
      </c>
      <c r="M59" s="832"/>
      <c r="N59" s="286">
        <f>K59*L59</f>
        <v>117.51546208632173</v>
      </c>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117.51546208632173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120</v>
      </c>
      <c r="N70" s="394">
        <f>K70/M70</f>
        <v>3129.5247499999996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4018.5767801200664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112314.34602683163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22462.869205366325</v>
      </c>
      <c r="M83" s="862"/>
      <c r="N83" s="51"/>
    </row>
    <row r="84" spans="1:14">
      <c r="B84" s="89" t="s">
        <v>973</v>
      </c>
      <c r="C84" s="90"/>
      <c r="D84" s="90"/>
      <c r="E84" s="90"/>
      <c r="F84" s="90"/>
      <c r="G84" s="90"/>
      <c r="H84" s="90"/>
      <c r="I84" s="87"/>
      <c r="J84" s="88"/>
      <c r="K84" s="303">
        <v>0.05</v>
      </c>
      <c r="L84" s="861">
        <f>N78*K84</f>
        <v>5615.7173013415813</v>
      </c>
      <c r="M84" s="862"/>
      <c r="N84" s="51"/>
    </row>
    <row r="85" spans="1:14" ht="15.75" thickBot="1">
      <c r="B85" s="91" t="s">
        <v>974</v>
      </c>
      <c r="C85" s="92"/>
      <c r="D85" s="92"/>
      <c r="E85" s="92"/>
      <c r="F85" s="92"/>
      <c r="G85" s="92"/>
      <c r="H85" s="92"/>
      <c r="I85" s="93"/>
      <c r="J85" s="94"/>
      <c r="K85" s="304">
        <v>0.05</v>
      </c>
      <c r="L85" s="863">
        <f>N78*K85</f>
        <v>5615.7173013415813</v>
      </c>
      <c r="M85" s="864"/>
      <c r="N85" s="51"/>
    </row>
    <row r="86" spans="1:14" ht="15.75" thickBot="1">
      <c r="B86" s="827" t="s">
        <v>953</v>
      </c>
      <c r="C86" s="828"/>
      <c r="D86" s="828"/>
      <c r="E86" s="828"/>
      <c r="F86" s="828"/>
      <c r="G86" s="828"/>
      <c r="H86" s="828"/>
      <c r="I86" s="828"/>
      <c r="J86" s="828"/>
      <c r="K86" s="828"/>
      <c r="L86" s="828"/>
      <c r="M86" s="829"/>
      <c r="N86" s="52">
        <f>L83+L84+L85</f>
        <v>33694.303808049488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146008.64983488113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270">
        <v>15</v>
      </c>
      <c r="N36" s="271">
        <f>K36/M36</f>
        <v>4335.2468682476265</v>
      </c>
    </row>
    <row r="37" spans="1:14">
      <c r="A37" s="113" t="s">
        <v>154</v>
      </c>
      <c r="B37" s="840" t="str">
        <f>VLOOKUP(A37,EQUIPOS!A7:D154,3,FALSE)</f>
        <v>Carrotanque Irrigador de asfalto, 1000 GALONES DE CAPACIDAD</v>
      </c>
      <c r="C37" s="841"/>
      <c r="D37" s="841"/>
      <c r="E37" s="841"/>
      <c r="F37" s="841"/>
      <c r="G37" s="841"/>
      <c r="H37" s="842"/>
      <c r="I37" s="266"/>
      <c r="J37" s="267"/>
      <c r="K37" s="268">
        <f>VLOOKUP(A37,EQUIPOS!A7:D164,4,FALSE)</f>
        <v>104045.92483794304</v>
      </c>
      <c r="L37" s="269"/>
      <c r="M37" s="270">
        <v>15</v>
      </c>
      <c r="N37" s="271">
        <f>K37/M37</f>
        <v>6936.394989196202</v>
      </c>
    </row>
    <row r="38" spans="1:14">
      <c r="A38" t="s">
        <v>269</v>
      </c>
      <c r="B38" s="840" t="str">
        <f>VLOOKUP(A38,EQUIPOS!A8:D154,3,FALSE)</f>
        <v>Motoniveladora  potencia 215 HP, ancho de cuchilla 4,27 m, peso 18 ton.</v>
      </c>
      <c r="C38" s="841"/>
      <c r="D38" s="841"/>
      <c r="E38" s="841"/>
      <c r="F38" s="841"/>
      <c r="G38" s="841"/>
      <c r="H38" s="842"/>
      <c r="I38" s="266"/>
      <c r="J38" s="267"/>
      <c r="K38" s="268">
        <f>VLOOKUP(A38,EQUIPOS!A8:D165,4,FALSE)</f>
        <v>156068.88725691455</v>
      </c>
      <c r="L38" s="269"/>
      <c r="M38" s="270">
        <v>15</v>
      </c>
      <c r="N38" s="271">
        <f>K38/M38</f>
        <v>10404.592483794304</v>
      </c>
    </row>
    <row r="39" spans="1:14">
      <c r="A39" t="s">
        <v>299</v>
      </c>
      <c r="B39" s="840" t="str">
        <f>VLOOKUP(A39,EQUIPOS!A9:D154,3,FALSE)</f>
        <v xml:space="preserve">Recicladora, potencia 430HP </v>
      </c>
      <c r="C39" s="841"/>
      <c r="D39" s="841"/>
      <c r="E39" s="841"/>
      <c r="F39" s="841"/>
      <c r="G39" s="841"/>
      <c r="H39" s="842"/>
      <c r="I39" s="843"/>
      <c r="J39" s="824"/>
      <c r="K39" s="268">
        <f>VLOOKUP(A39,EQUIPOS!A9:D166,4,FALSE)</f>
        <v>335064.04495193023</v>
      </c>
      <c r="L39" s="844">
        <v>15</v>
      </c>
      <c r="M39" s="845"/>
      <c r="N39" s="271">
        <f>K39/L39</f>
        <v>22337.602996795347</v>
      </c>
    </row>
    <row r="40" spans="1:14">
      <c r="A40" t="s">
        <v>365</v>
      </c>
      <c r="B40" s="840" t="str">
        <f>VLOOKUP(A40,EQUIPOS!A10:D154,3,FALSE)</f>
        <v xml:space="preserve">Vibrocompatador, potencia 153 HP, peso 10 Ton. </v>
      </c>
      <c r="C40" s="841"/>
      <c r="D40" s="841"/>
      <c r="E40" s="841"/>
      <c r="F40" s="841"/>
      <c r="G40" s="841"/>
      <c r="H40" s="842"/>
      <c r="I40" s="36"/>
      <c r="J40" s="37"/>
      <c r="K40" s="268">
        <f>VLOOKUP(A40,EQUIPOS!A10:D167,4,FALSE)</f>
        <v>104045.92483794304</v>
      </c>
      <c r="L40" s="275"/>
      <c r="M40" s="276">
        <v>15</v>
      </c>
      <c r="N40" s="271">
        <f>K40/M40</f>
        <v>6936.394989196202</v>
      </c>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40.185767801200662</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50990.418095030887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384770.13631983899</v>
      </c>
      <c r="N49" s="271">
        <f>K49*M49</f>
        <v>58869.830856935361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58869.830856935361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1">
        <f>VLOOKUP(A59,TRANSPORTE!A5:D117,4,FALSE)</f>
        <v>768.07491559687412</v>
      </c>
      <c r="M59" s="832"/>
      <c r="N59" s="286">
        <f>K59*L59</f>
        <v>117.51546208632173</v>
      </c>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117.51546208632173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120</v>
      </c>
      <c r="N70" s="394">
        <f>K70/M70</f>
        <v>3129.5247499999996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4018.5767801200664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113996.34119417264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22799.268238834527</v>
      </c>
      <c r="M83" s="862"/>
      <c r="N83" s="51"/>
    </row>
    <row r="84" spans="1:14">
      <c r="B84" s="89" t="s">
        <v>973</v>
      </c>
      <c r="C84" s="90"/>
      <c r="D84" s="90"/>
      <c r="E84" s="90"/>
      <c r="F84" s="90"/>
      <c r="G84" s="90"/>
      <c r="H84" s="90"/>
      <c r="I84" s="87"/>
      <c r="J84" s="88"/>
      <c r="K84" s="303">
        <v>0.05</v>
      </c>
      <c r="L84" s="861">
        <f>N78*K84</f>
        <v>5699.8170597086319</v>
      </c>
      <c r="M84" s="862"/>
      <c r="N84" s="51"/>
    </row>
    <row r="85" spans="1:14" ht="15.75" thickBot="1">
      <c r="B85" s="91" t="s">
        <v>974</v>
      </c>
      <c r="C85" s="92"/>
      <c r="D85" s="92"/>
      <c r="E85" s="92"/>
      <c r="F85" s="92"/>
      <c r="G85" s="92"/>
      <c r="H85" s="92"/>
      <c r="I85" s="93"/>
      <c r="J85" s="94"/>
      <c r="K85" s="304">
        <v>0.05</v>
      </c>
      <c r="L85" s="863">
        <f>N78*K85</f>
        <v>5699.8170597086319</v>
      </c>
      <c r="M85" s="864"/>
      <c r="N85" s="51"/>
    </row>
    <row r="86" spans="1:14" ht="15.75" thickBot="1">
      <c r="B86" s="827" t="s">
        <v>953</v>
      </c>
      <c r="C86" s="828"/>
      <c r="D86" s="828"/>
      <c r="E86" s="828"/>
      <c r="F86" s="828"/>
      <c r="G86" s="828"/>
      <c r="H86" s="828"/>
      <c r="I86" s="828"/>
      <c r="J86" s="828"/>
      <c r="K86" s="828"/>
      <c r="L86" s="828"/>
      <c r="M86" s="829"/>
      <c r="N86" s="52">
        <f>L83+L84+L85</f>
        <v>34198.902358251791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148195.24355242442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t="s">
        <v>952</v>
      </c>
      <c r="C42" s="848"/>
      <c r="D42" s="848"/>
      <c r="E42" s="38"/>
      <c r="F42" s="39"/>
      <c r="G42" s="39"/>
      <c r="H42" s="40"/>
      <c r="I42" s="36"/>
      <c r="J42" s="37"/>
      <c r="K42" s="278"/>
      <c r="L42" s="275"/>
      <c r="M42" s="400">
        <v>0.01</v>
      </c>
      <c r="N42" s="343">
        <f>N76*M42</f>
        <v>4.82229213614408</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f>SUM(N36:N43)</f>
        <v>4.82229213614408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5375.4696664699431</v>
      </c>
      <c r="N49" s="271">
        <f>K49*M49</f>
        <v>5671.1204981257897</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5671.1204981257897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1000</v>
      </c>
      <c r="N70" s="394">
        <f>K70/M70</f>
        <v>375.54296999999997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482.22921361440797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6158.1720038763415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1231.6344007752684</v>
      </c>
      <c r="M83" s="862"/>
      <c r="N83" s="51"/>
    </row>
    <row r="84" spans="1:14">
      <c r="B84" s="89" t="s">
        <v>973</v>
      </c>
      <c r="C84" s="90"/>
      <c r="D84" s="90"/>
      <c r="E84" s="90"/>
      <c r="F84" s="90"/>
      <c r="G84" s="90"/>
      <c r="H84" s="90"/>
      <c r="I84" s="87"/>
      <c r="J84" s="88"/>
      <c r="K84" s="303">
        <v>0.05</v>
      </c>
      <c r="L84" s="861">
        <f>N78*K84</f>
        <v>307.90860019381711</v>
      </c>
      <c r="M84" s="862"/>
      <c r="N84" s="51"/>
    </row>
    <row r="85" spans="1:14" ht="15.75" thickBot="1">
      <c r="B85" s="91" t="s">
        <v>974</v>
      </c>
      <c r="C85" s="92"/>
      <c r="D85" s="92"/>
      <c r="E85" s="92"/>
      <c r="F85" s="92"/>
      <c r="G85" s="92"/>
      <c r="H85" s="92"/>
      <c r="I85" s="93"/>
      <c r="J85" s="94"/>
      <c r="K85" s="304">
        <v>0.05</v>
      </c>
      <c r="L85" s="863">
        <f>N78*K85</f>
        <v>307.90860019381711</v>
      </c>
      <c r="M85" s="864"/>
      <c r="N85" s="51"/>
    </row>
    <row r="86" spans="1:14" ht="15.75" thickBot="1">
      <c r="B86" s="827" t="s">
        <v>953</v>
      </c>
      <c r="C86" s="828"/>
      <c r="D86" s="828"/>
      <c r="E86" s="828"/>
      <c r="F86" s="828"/>
      <c r="G86" s="828"/>
      <c r="H86" s="828"/>
      <c r="I86" s="828"/>
      <c r="J86" s="828"/>
      <c r="K86" s="828"/>
      <c r="L86" s="828"/>
      <c r="M86" s="829"/>
      <c r="N86" s="52">
        <f>L83+L84+L85</f>
        <v>1847.4516011629028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8005.6236050392445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0" t="s">
        <v>2221</v>
      </c>
      <c r="C119" s="392"/>
      <c r="D119" s="392"/>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164</v>
      </c>
      <c r="B36" s="840" t="str">
        <f>VLOOKUP(A36,EQUIPOS!A6:D154,3,FALSE)</f>
        <v>Compactador manual de rodillo</v>
      </c>
      <c r="C36" s="841"/>
      <c r="D36" s="841"/>
      <c r="E36" s="841"/>
      <c r="F36" s="841"/>
      <c r="G36" s="841"/>
      <c r="H36" s="842"/>
      <c r="I36" s="266"/>
      <c r="J36" s="267"/>
      <c r="K36" s="268">
        <f>VLOOKUP(A36,EQUIPOS!A6:D163,4,FALSE)</f>
        <v>16903.103633717728</v>
      </c>
      <c r="L36" s="269"/>
      <c r="M36" s="270">
        <v>2</v>
      </c>
      <c r="N36" s="271">
        <f>K36/M36</f>
        <v>8451.5518168588642</v>
      </c>
    </row>
    <row r="37" spans="1:14">
      <c r="A37" s="113" t="s">
        <v>180</v>
      </c>
      <c r="B37" s="840" t="str">
        <f>VLOOKUP(A37,EQUIPOS!A7:D154,3,FALSE)</f>
        <v>Compresor 120 HP, con martillo.</v>
      </c>
      <c r="C37" s="841"/>
      <c r="D37" s="841"/>
      <c r="E37" s="841"/>
      <c r="F37" s="841"/>
      <c r="G37" s="841"/>
      <c r="H37" s="842"/>
      <c r="I37" s="266"/>
      <c r="J37" s="267"/>
      <c r="K37" s="268">
        <f>VLOOKUP(A37,EQUIPOS!A7:D164,4,FALSE)</f>
        <v>52022.962418971518</v>
      </c>
      <c r="L37" s="269"/>
      <c r="M37" s="270">
        <v>4</v>
      </c>
      <c r="N37" s="271">
        <f>K37/M37</f>
        <v>13005.740604742879</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6"/>
      <c r="J38" s="267"/>
      <c r="K38" s="268">
        <f>VLOOKUP(A38,EQUIPOS!A8:D165,4,FALSE)</f>
        <v>12485.510980553163</v>
      </c>
      <c r="L38" s="269"/>
      <c r="M38" s="270">
        <v>10</v>
      </c>
      <c r="N38" s="271">
        <f>K38/M38</f>
        <v>1248.5510980553163</v>
      </c>
    </row>
    <row r="39" spans="1:14">
      <c r="A39" t="s">
        <v>303</v>
      </c>
      <c r="B39" s="840" t="str">
        <f>VLOOKUP(A39,EQUIPOS!A9:D154,3,FALSE)</f>
        <v>Retrocargador, pala de 1,1 m3 de capacidad, profundidad de excavación de 4.400 mm y una altura de 5.680 mm</v>
      </c>
      <c r="C39" s="841"/>
      <c r="D39" s="841"/>
      <c r="E39" s="841"/>
      <c r="F39" s="841"/>
      <c r="G39" s="841"/>
      <c r="H39" s="842"/>
      <c r="I39" s="266"/>
      <c r="J39" s="267"/>
      <c r="K39" s="268">
        <f>VLOOKUP(A39,EQUIPOS!A9:D166,4,FALSE)</f>
        <v>83236.739870354431</v>
      </c>
      <c r="L39" s="269"/>
      <c r="M39" s="270">
        <v>10</v>
      </c>
      <c r="N39" s="271">
        <f>K39/M39</f>
        <v>8323.6739870354431</v>
      </c>
    </row>
    <row r="40" spans="1:14">
      <c r="A40" t="s">
        <v>129</v>
      </c>
      <c r="B40" s="840" t="str">
        <f>VLOOKUP(A40,EQUIPOS!A10:D154,3,FALSE)</f>
        <v xml:space="preserve">Buldozer, Potencia al volante de 140 HP, motor de 2200 RPM, longitud de hoja 4,80m. </v>
      </c>
      <c r="C40" s="841"/>
      <c r="D40" s="841"/>
      <c r="E40" s="841"/>
      <c r="F40" s="841"/>
      <c r="G40" s="841"/>
      <c r="H40" s="842"/>
      <c r="I40" s="266"/>
      <c r="J40" s="267"/>
      <c r="K40" s="268">
        <f>VLOOKUP(A40,EQUIPOS!A10:D167,4,FALSE)</f>
        <v>135259.70228932594</v>
      </c>
      <c r="L40" s="269"/>
      <c r="M40" s="270">
        <v>100</v>
      </c>
      <c r="N40" s="271">
        <f>K40/M40</f>
        <v>1352.5970228932595</v>
      </c>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N80*M46</f>
        <v>1506.9662925450248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33889.080822130782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3378.4964884635415</v>
      </c>
      <c r="N53" s="271">
        <f>K53*M53</f>
        <v>3378.4964884635415</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3378.4964884635415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31">
        <f>VLOOKUP(A63,TRANSPORTE!A5:D117,4,FALSE)</f>
        <v>821.75094105324695</v>
      </c>
      <c r="M63" s="832"/>
      <c r="N63" s="286">
        <f>K63*L63</f>
        <v>1068.276223369221</v>
      </c>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1068.276223369221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1">
        <f>K74/J74*100</f>
        <v>202996.19999999998</v>
      </c>
      <c r="J74" s="292">
        <v>185</v>
      </c>
      <c r="K74" s="293">
        <f>VLOOKUP(A74,'MANO DE OBRA'!A8:D99,4,FALSE)</f>
        <v>375542.97</v>
      </c>
      <c r="L74" s="50"/>
      <c r="M74" s="294">
        <v>32</v>
      </c>
      <c r="N74" s="394">
        <f>K74/M74</f>
        <v>11735.717812499999</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59">
        <f>SUM(N74:N79)</f>
        <v>15069.662925450248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53405.51645941379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10681.103291882759</v>
      </c>
      <c r="M87" s="862"/>
      <c r="N87" s="51"/>
    </row>
    <row r="88" spans="1:14">
      <c r="B88" s="89" t="s">
        <v>973</v>
      </c>
      <c r="C88" s="90"/>
      <c r="D88" s="90"/>
      <c r="E88" s="90"/>
      <c r="F88" s="90"/>
      <c r="G88" s="90"/>
      <c r="H88" s="90"/>
      <c r="I88" s="87"/>
      <c r="J88" s="88"/>
      <c r="K88" s="303">
        <v>0.05</v>
      </c>
      <c r="L88" s="861">
        <f>N82*K88</f>
        <v>2670.2758229706897</v>
      </c>
      <c r="M88" s="862"/>
      <c r="N88" s="51"/>
    </row>
    <row r="89" spans="1:14" ht="15.75" thickBot="1">
      <c r="B89" s="91" t="s">
        <v>974</v>
      </c>
      <c r="C89" s="92"/>
      <c r="D89" s="92"/>
      <c r="E89" s="92"/>
      <c r="F89" s="92"/>
      <c r="G89" s="92"/>
      <c r="H89" s="92"/>
      <c r="I89" s="93"/>
      <c r="J89" s="94"/>
      <c r="K89" s="304">
        <v>0.05</v>
      </c>
      <c r="L89" s="863">
        <f>N82*K89</f>
        <v>2670.2758229706897</v>
      </c>
      <c r="M89" s="864"/>
      <c r="N89" s="51"/>
    </row>
    <row r="90" spans="1:14" ht="15.75" thickBot="1">
      <c r="B90" s="827" t="s">
        <v>953</v>
      </c>
      <c r="C90" s="828"/>
      <c r="D90" s="828"/>
      <c r="E90" s="828"/>
      <c r="F90" s="828"/>
      <c r="G90" s="828"/>
      <c r="H90" s="828"/>
      <c r="I90" s="828"/>
      <c r="J90" s="828"/>
      <c r="K90" s="828"/>
      <c r="L90" s="828"/>
      <c r="M90" s="829"/>
      <c r="N90" s="52">
        <f>L87+L88+L89</f>
        <v>16021.654937824136</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69427.171397237922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270">
        <v>2</v>
      </c>
      <c r="N36" s="271">
        <f>K36/M36</f>
        <v>2601.148120948576</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6"/>
      <c r="J37" s="267"/>
      <c r="K37" s="268">
        <f>VLOOKUP(A37,EQUIPOS!A7:D164,4,FALSE)</f>
        <v>83236.739870354431</v>
      </c>
      <c r="L37" s="269"/>
      <c r="M37" s="270">
        <v>10</v>
      </c>
      <c r="N37" s="271">
        <f>K37/M37</f>
        <v>8323.6739870354431</v>
      </c>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266"/>
      <c r="J39" s="267"/>
      <c r="K39" s="268"/>
      <c r="L39" s="269"/>
      <c r="M39" s="270"/>
      <c r="N39" s="271"/>
    </row>
    <row r="40" spans="1:14">
      <c r="B40" s="840"/>
      <c r="C40" s="841"/>
      <c r="D40" s="841"/>
      <c r="E40" s="841"/>
      <c r="F40" s="841"/>
      <c r="G40" s="841"/>
      <c r="H40" s="842"/>
      <c r="I40" s="266"/>
      <c r="J40" s="267"/>
      <c r="K40" s="268"/>
      <c r="L40" s="269"/>
      <c r="M40" s="270"/>
      <c r="N40" s="271"/>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0.05</v>
      </c>
      <c r="N46" s="343">
        <f>N80*M46</f>
        <v>301.39325850900497</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11226.215366493023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B63" s="46"/>
      <c r="C63" s="316"/>
      <c r="D63" s="316"/>
      <c r="E63" s="316"/>
      <c r="F63" s="316"/>
      <c r="G63" s="316"/>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1">
        <f>K74/J74*100</f>
        <v>202996.19999999998</v>
      </c>
      <c r="J74" s="292">
        <v>185</v>
      </c>
      <c r="K74" s="293">
        <f>VLOOKUP(A74,'MANO DE OBRA'!A8:D99,4,FALSE)</f>
        <v>375542.97</v>
      </c>
      <c r="L74" s="50"/>
      <c r="M74" s="294">
        <v>80</v>
      </c>
      <c r="N74" s="394">
        <f>K74/M74</f>
        <v>4694.2871249999998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6027.8651701800991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17254.080536673122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3450.8161073346246</v>
      </c>
      <c r="M87" s="862"/>
      <c r="N87" s="51"/>
    </row>
    <row r="88" spans="1:14">
      <c r="B88" s="89" t="s">
        <v>973</v>
      </c>
      <c r="C88" s="90"/>
      <c r="D88" s="90"/>
      <c r="E88" s="90"/>
      <c r="F88" s="90"/>
      <c r="G88" s="90"/>
      <c r="H88" s="90"/>
      <c r="I88" s="87"/>
      <c r="J88" s="88"/>
      <c r="K88" s="303">
        <v>0.05</v>
      </c>
      <c r="L88" s="861">
        <f>N82*K88</f>
        <v>862.70402683365614</v>
      </c>
      <c r="M88" s="862"/>
      <c r="N88" s="51"/>
    </row>
    <row r="89" spans="1:14" ht="15.75" thickBot="1">
      <c r="B89" s="91" t="s">
        <v>974</v>
      </c>
      <c r="C89" s="92"/>
      <c r="D89" s="92"/>
      <c r="E89" s="92"/>
      <c r="F89" s="92"/>
      <c r="G89" s="92"/>
      <c r="H89" s="92"/>
      <c r="I89" s="93"/>
      <c r="J89" s="94"/>
      <c r="K89" s="304">
        <v>0.05</v>
      </c>
      <c r="L89" s="863">
        <f>N82*K89</f>
        <v>862.70402683365614</v>
      </c>
      <c r="M89" s="864"/>
      <c r="N89" s="51"/>
    </row>
    <row r="90" spans="1:14" ht="15.75" thickBot="1">
      <c r="B90" s="827" t="s">
        <v>953</v>
      </c>
      <c r="C90" s="828"/>
      <c r="D90" s="828"/>
      <c r="E90" s="828"/>
      <c r="F90" s="828"/>
      <c r="G90" s="828"/>
      <c r="H90" s="828"/>
      <c r="I90" s="828"/>
      <c r="J90" s="828"/>
      <c r="K90" s="828"/>
      <c r="L90" s="828"/>
      <c r="M90" s="829"/>
      <c r="N90" s="52">
        <f>L87+L88+L89</f>
        <v>5176.2241610019364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22430.304697675059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6"/>
      <c r="J36" s="267"/>
      <c r="K36" s="268">
        <f>VLOOKUP(A36,EQUIPOS!A6:D163,4,FALSE)</f>
        <v>2464.8016467018465</v>
      </c>
      <c r="L36" s="269"/>
      <c r="M36" s="270">
        <v>60</v>
      </c>
      <c r="N36" s="271">
        <f>K36/M36</f>
        <v>41.080027445030773</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60</v>
      </c>
      <c r="N37" s="271">
        <f>K37/M37</f>
        <v>1083.1542876709289</v>
      </c>
    </row>
    <row r="38" spans="1:14">
      <c r="A38" t="s">
        <v>138</v>
      </c>
      <c r="B38" s="840" t="str">
        <f>VLOOKUP(A38,EQUIPOS!A8:D154,3,FALSE)</f>
        <v>Camioneta D-300</v>
      </c>
      <c r="C38" s="841"/>
      <c r="D38" s="841"/>
      <c r="E38" s="841"/>
      <c r="F38" s="841"/>
      <c r="G38" s="841"/>
      <c r="H38" s="842"/>
      <c r="I38" s="266"/>
      <c r="J38" s="267"/>
      <c r="K38" s="268">
        <f>VLOOKUP(A38,EQUIPOS!A8:D165,4,FALSE)</f>
        <v>33806.426001786713</v>
      </c>
      <c r="L38" s="269"/>
      <c r="M38" s="270">
        <v>60</v>
      </c>
      <c r="N38" s="271">
        <f>K38/M38</f>
        <v>563.44043336311188</v>
      </c>
    </row>
    <row r="39" spans="1:14">
      <c r="B39" s="840"/>
      <c r="C39" s="841"/>
      <c r="D39" s="841"/>
      <c r="E39" s="841"/>
      <c r="F39" s="841"/>
      <c r="G39" s="841"/>
      <c r="H39" s="842"/>
      <c r="I39" s="266"/>
      <c r="J39" s="267"/>
      <c r="K39" s="268"/>
      <c r="L39" s="269"/>
      <c r="M39" s="270"/>
      <c r="N39" s="271"/>
    </row>
    <row r="40" spans="1:14">
      <c r="B40" s="840"/>
      <c r="C40" s="841"/>
      <c r="D40" s="841"/>
      <c r="E40" s="841"/>
      <c r="F40" s="841"/>
      <c r="G40" s="841"/>
      <c r="H40" s="842"/>
      <c r="I40" s="266"/>
      <c r="J40" s="267"/>
      <c r="K40" s="268"/>
      <c r="L40" s="269"/>
      <c r="M40" s="270"/>
      <c r="N40" s="271"/>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0.05</v>
      </c>
      <c r="N46" s="343">
        <f>N80*M46</f>
        <v>24.152836834834165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1711.8275853139057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1369.7047312713626</v>
      </c>
      <c r="N53" s="271">
        <f>K53*M53</f>
        <v>164.36456775256349</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3">
        <f>SUM(N53:N57)</f>
        <v>164.36456775256349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B63" s="46"/>
      <c r="C63" s="316"/>
      <c r="D63" s="316"/>
      <c r="E63" s="316"/>
      <c r="F63" s="316"/>
      <c r="G63" s="316"/>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1">
        <f>K74/J74*100</f>
        <v>67665.399999999994</v>
      </c>
      <c r="J74" s="292">
        <v>185</v>
      </c>
      <c r="K74" s="293">
        <f>VLOOKUP(A74,'MANO DE OBRA'!A8:D99,4,FALSE)</f>
        <v>125180.98999999999</v>
      </c>
      <c r="L74" s="50"/>
      <c r="M74" s="294">
        <v>480</v>
      </c>
      <c r="N74" s="394">
        <f>K74/M74</f>
        <v>260.79372916666665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0">
        <f>SUM(N74:N79)</f>
        <v>483.05673669668329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2359.2488897631524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3"/>
      <c r="J86" s="333"/>
      <c r="K86" s="301" t="s">
        <v>970</v>
      </c>
      <c r="L86" s="857" t="s">
        <v>971</v>
      </c>
      <c r="M86" s="858"/>
      <c r="N86" s="302"/>
    </row>
    <row r="87" spans="1:14">
      <c r="B87" s="859" t="s">
        <v>972</v>
      </c>
      <c r="C87" s="860"/>
      <c r="D87" s="860"/>
      <c r="E87" s="860"/>
      <c r="F87" s="860"/>
      <c r="G87" s="860"/>
      <c r="H87" s="860"/>
      <c r="I87" s="87"/>
      <c r="J87" s="88"/>
      <c r="K87" s="303">
        <v>0.2</v>
      </c>
      <c r="L87" s="861">
        <f>N82*K87</f>
        <v>471.84977795263052</v>
      </c>
      <c r="M87" s="862"/>
      <c r="N87" s="51"/>
    </row>
    <row r="88" spans="1:14">
      <c r="B88" s="89" t="s">
        <v>973</v>
      </c>
      <c r="C88" s="90"/>
      <c r="D88" s="90"/>
      <c r="E88" s="90"/>
      <c r="F88" s="90"/>
      <c r="G88" s="90"/>
      <c r="H88" s="90"/>
      <c r="I88" s="87"/>
      <c r="J88" s="88"/>
      <c r="K88" s="303">
        <v>0.05</v>
      </c>
      <c r="L88" s="861">
        <f>N82*K88</f>
        <v>117.96244448815763</v>
      </c>
      <c r="M88" s="862"/>
      <c r="N88" s="51"/>
    </row>
    <row r="89" spans="1:14" ht="15.75" thickBot="1">
      <c r="B89" s="91" t="s">
        <v>974</v>
      </c>
      <c r="C89" s="92"/>
      <c r="D89" s="92"/>
      <c r="E89" s="92"/>
      <c r="F89" s="92"/>
      <c r="G89" s="92"/>
      <c r="H89" s="92"/>
      <c r="I89" s="93"/>
      <c r="J89" s="94"/>
      <c r="K89" s="304">
        <v>0.05</v>
      </c>
      <c r="L89" s="863">
        <f>N82*K89</f>
        <v>117.96244448815763</v>
      </c>
      <c r="M89" s="864"/>
      <c r="N89" s="51"/>
    </row>
    <row r="90" spans="1:14" ht="15.75" thickBot="1">
      <c r="B90" s="827" t="s">
        <v>953</v>
      </c>
      <c r="C90" s="828"/>
      <c r="D90" s="828"/>
      <c r="E90" s="828"/>
      <c r="F90" s="828"/>
      <c r="G90" s="828"/>
      <c r="H90" s="828"/>
      <c r="I90" s="828"/>
      <c r="J90" s="828"/>
      <c r="K90" s="828"/>
      <c r="L90" s="828"/>
      <c r="M90" s="829"/>
      <c r="N90" s="52">
        <f>L87+L88+L89</f>
        <v>707.77466692894575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7">
        <f>N82+N90</f>
        <v>3067.0235566920983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0" t="s">
        <v>2221</v>
      </c>
      <c r="C123" s="392"/>
      <c r="D123" s="392"/>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6"/>
      <c r="J36" s="267"/>
      <c r="K36" s="268">
        <f>VLOOKUP(A36,EQUIPOS!A6:D163,4,FALSE)</f>
        <v>2464.8016467018465</v>
      </c>
      <c r="L36" s="269"/>
      <c r="M36" s="270">
        <v>60</v>
      </c>
      <c r="N36" s="271">
        <f t="shared" ref="N36:N39" si="0">K36/M36</f>
        <v>41.080027445030773</v>
      </c>
    </row>
    <row r="37" spans="1:14">
      <c r="A37" s="113" t="s">
        <v>324</v>
      </c>
      <c r="B37" s="840" t="str">
        <f>VLOOKUP(A37,EQUIPOS!A7:D154,3,FALSE)</f>
        <v xml:space="preserve">Ruteadora </v>
      </c>
      <c r="C37" s="841"/>
      <c r="D37" s="841"/>
      <c r="E37" s="841"/>
      <c r="F37" s="841"/>
      <c r="G37" s="841"/>
      <c r="H37" s="842"/>
      <c r="I37" s="266"/>
      <c r="J37" s="267"/>
      <c r="K37" s="268">
        <f>VLOOKUP(A37,EQUIPOS!A7:D164,4,FALSE)</f>
        <v>4212.5992070953489</v>
      </c>
      <c r="L37" s="269"/>
      <c r="M37" s="270">
        <v>60</v>
      </c>
      <c r="N37" s="271">
        <f t="shared" si="0"/>
        <v>70.209986784922478</v>
      </c>
    </row>
    <row r="38" spans="1:14">
      <c r="A38" t="s">
        <v>176</v>
      </c>
      <c r="B38" s="840" t="str">
        <f>VLOOKUP(A38,EQUIPOS!A8:D154,3,FALSE)</f>
        <v xml:space="preserve">Compresor (barrido y soplado)
</v>
      </c>
      <c r="C38" s="841"/>
      <c r="D38" s="841"/>
      <c r="E38" s="841"/>
      <c r="F38" s="841"/>
      <c r="G38" s="841"/>
      <c r="H38" s="842"/>
      <c r="I38" s="266"/>
      <c r="J38" s="267"/>
      <c r="K38" s="268">
        <f>VLOOKUP(A38,EQUIPOS!A8:D165,4,FALSE)</f>
        <v>64989.257260255727</v>
      </c>
      <c r="L38" s="269"/>
      <c r="M38" s="270">
        <v>60</v>
      </c>
      <c r="N38" s="271">
        <f t="shared" si="0"/>
        <v>1083.1542876709289</v>
      </c>
    </row>
    <row r="39" spans="1:14">
      <c r="A39" t="s">
        <v>138</v>
      </c>
      <c r="B39" s="840" t="str">
        <f>VLOOKUP(A39,EQUIPOS!A9:D154,3,FALSE)</f>
        <v>Camioneta D-300</v>
      </c>
      <c r="C39" s="841"/>
      <c r="D39" s="841"/>
      <c r="E39" s="841"/>
      <c r="F39" s="841"/>
      <c r="G39" s="841"/>
      <c r="H39" s="842"/>
      <c r="I39" s="266"/>
      <c r="J39" s="267"/>
      <c r="K39" s="268">
        <f>VLOOKUP(A39,EQUIPOS!A9:D166,4,FALSE)</f>
        <v>33806.426001786713</v>
      </c>
      <c r="L39" s="269"/>
      <c r="M39" s="270">
        <v>60</v>
      </c>
      <c r="N39" s="271">
        <f t="shared" si="0"/>
        <v>563.44043336311188</v>
      </c>
    </row>
    <row r="40" spans="1:14">
      <c r="B40" s="840"/>
      <c r="C40" s="841"/>
      <c r="D40" s="841"/>
      <c r="E40" s="841"/>
      <c r="F40" s="841"/>
      <c r="G40" s="841"/>
      <c r="H40" s="842"/>
      <c r="I40" s="266"/>
      <c r="J40" s="267"/>
      <c r="K40" s="268"/>
      <c r="L40" s="269"/>
      <c r="M40" s="270"/>
      <c r="N40" s="271"/>
    </row>
    <row r="41" spans="1:14">
      <c r="B41" s="840"/>
      <c r="C41" s="841"/>
      <c r="D41" s="841"/>
      <c r="E41" s="841"/>
      <c r="F41" s="841"/>
      <c r="G41" s="841"/>
      <c r="H41" s="842"/>
      <c r="I41" s="266"/>
      <c r="J41" s="267"/>
      <c r="K41" s="268"/>
      <c r="L41" s="269"/>
      <c r="M41" s="270"/>
      <c r="N41" s="271"/>
    </row>
    <row r="42" spans="1:14">
      <c r="B42" s="840"/>
      <c r="C42" s="841"/>
      <c r="D42" s="841"/>
      <c r="E42" s="841"/>
      <c r="F42" s="841"/>
      <c r="G42" s="841"/>
      <c r="H42" s="842"/>
      <c r="I42" s="266"/>
      <c r="J42" s="267"/>
      <c r="K42" s="268"/>
      <c r="L42" s="269"/>
      <c r="M42" s="270"/>
      <c r="N42" s="271"/>
    </row>
    <row r="43" spans="1:14">
      <c r="B43" s="840"/>
      <c r="C43" s="841"/>
      <c r="D43" s="841"/>
      <c r="E43" s="841"/>
      <c r="F43" s="841"/>
      <c r="G43" s="841"/>
      <c r="H43" s="842"/>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0.05</v>
      </c>
      <c r="N46" s="343">
        <f>N84*M46</f>
        <v>24.152836834834165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1782.0375720988282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43973.729865124456</v>
      </c>
      <c r="N53" s="271">
        <f t="shared" ref="N53:N54" si="1">K53*M53</f>
        <v>307.81610905587121</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1369.7047312713626</v>
      </c>
      <c r="N54" s="271">
        <f t="shared" si="1"/>
        <v>164.36456775256349</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3">
        <f>SUM(N53:N61)</f>
        <v>472.18067680843467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30" t="s">
        <v>961</v>
      </c>
      <c r="M66" s="803"/>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31">
        <f>VLOOKUP(A67,TRANSPORTE!A6:D120,4,FALSE)</f>
        <v>821.75094105324695</v>
      </c>
      <c r="M67" s="832"/>
      <c r="N67" s="286">
        <f>L67*K67</f>
        <v>5.7522565873727292</v>
      </c>
    </row>
    <row r="68" spans="1:15">
      <c r="B68" s="46"/>
      <c r="C68" s="47"/>
      <c r="D68" s="47"/>
      <c r="E68" s="47"/>
      <c r="F68" s="47"/>
      <c r="G68" s="47"/>
      <c r="H68" s="310"/>
      <c r="I68" s="278"/>
      <c r="J68" s="285"/>
      <c r="K68" s="278"/>
      <c r="L68" s="831"/>
      <c r="M68" s="832"/>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5.7522565873727292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1">
        <f>K78/J78*100</f>
        <v>67665.399999999994</v>
      </c>
      <c r="J78" s="292">
        <v>185</v>
      </c>
      <c r="K78" s="293">
        <f>VLOOKUP(A78,'MANO DE OBRA'!A8:D99,4,FALSE)</f>
        <v>125180.98999999999</v>
      </c>
      <c r="L78" s="50"/>
      <c r="M78" s="294">
        <v>480</v>
      </c>
      <c r="N78" s="394">
        <f>K78/M78</f>
        <v>260.79372916666665</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0">
        <f>SUM(N78:N83)</f>
        <v>483.05673669668329</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2743.0272421913191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3"/>
      <c r="J90" s="333"/>
      <c r="K90" s="301" t="s">
        <v>970</v>
      </c>
      <c r="L90" s="857" t="s">
        <v>971</v>
      </c>
      <c r="M90" s="858"/>
      <c r="N90" s="302"/>
    </row>
    <row r="91" spans="1:14">
      <c r="B91" s="859" t="s">
        <v>972</v>
      </c>
      <c r="C91" s="860"/>
      <c r="D91" s="860"/>
      <c r="E91" s="860"/>
      <c r="F91" s="860"/>
      <c r="G91" s="860"/>
      <c r="H91" s="860"/>
      <c r="I91" s="87"/>
      <c r="J91" s="88"/>
      <c r="K91" s="303">
        <v>0.2</v>
      </c>
      <c r="L91" s="861">
        <f>N86*K91</f>
        <v>548.60544843826381</v>
      </c>
      <c r="M91" s="862"/>
      <c r="N91" s="51"/>
    </row>
    <row r="92" spans="1:14">
      <c r="B92" s="89" t="s">
        <v>973</v>
      </c>
      <c r="C92" s="90"/>
      <c r="D92" s="90"/>
      <c r="E92" s="90"/>
      <c r="F92" s="90"/>
      <c r="G92" s="90"/>
      <c r="H92" s="90"/>
      <c r="I92" s="87"/>
      <c r="J92" s="88"/>
      <c r="K92" s="303">
        <v>0.05</v>
      </c>
      <c r="L92" s="861">
        <f>N86*K92</f>
        <v>137.15136210956595</v>
      </c>
      <c r="M92" s="862"/>
      <c r="N92" s="51"/>
    </row>
    <row r="93" spans="1:14" ht="15.75" thickBot="1">
      <c r="B93" s="91" t="s">
        <v>974</v>
      </c>
      <c r="C93" s="92"/>
      <c r="D93" s="92"/>
      <c r="E93" s="92"/>
      <c r="F93" s="92"/>
      <c r="G93" s="92"/>
      <c r="H93" s="92"/>
      <c r="I93" s="93"/>
      <c r="J93" s="94"/>
      <c r="K93" s="304">
        <v>0.05</v>
      </c>
      <c r="L93" s="863">
        <f>N86*K93</f>
        <v>137.15136210956595</v>
      </c>
      <c r="M93" s="864"/>
      <c r="N93" s="51"/>
    </row>
    <row r="94" spans="1:14" ht="15.75" thickBot="1">
      <c r="B94" s="827" t="s">
        <v>953</v>
      </c>
      <c r="C94" s="828"/>
      <c r="D94" s="828"/>
      <c r="E94" s="828"/>
      <c r="F94" s="828"/>
      <c r="G94" s="828"/>
      <c r="H94" s="828"/>
      <c r="I94" s="828"/>
      <c r="J94" s="828"/>
      <c r="K94" s="828"/>
      <c r="L94" s="828"/>
      <c r="M94" s="829"/>
      <c r="N94" s="52">
        <f>L91+L92+L93</f>
        <v>822.90817265739577</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7">
        <f>N86+N94</f>
        <v>3565.935414848715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0" t="s">
        <v>2221</v>
      </c>
      <c r="C127" s="392"/>
      <c r="D127" s="392"/>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270">
        <v>6.25</v>
      </c>
      <c r="N36" s="271">
        <f t="shared" ref="N36:N41" si="0">K36/M36</f>
        <v>3329.4695948141771</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v>
      </c>
      <c r="N37" s="271">
        <f t="shared" si="0"/>
        <v>1299.7851452051145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6"/>
      <c r="J38" s="267"/>
      <c r="K38" s="268">
        <f>VLOOKUP(A38,EQUIPOS!A8:D165,4,FALSE)</f>
        <v>12485.510980553163</v>
      </c>
      <c r="L38" s="269"/>
      <c r="M38" s="270">
        <v>3.75</v>
      </c>
      <c r="N38" s="271">
        <f t="shared" si="0"/>
        <v>3329.4695948141766</v>
      </c>
    </row>
    <row r="39" spans="1:14">
      <c r="A39" t="s">
        <v>228</v>
      </c>
      <c r="B39" s="840" t="str">
        <f>VLOOKUP(A39,EQUIPOS!A9:D154,3,FALSE)</f>
        <v xml:space="preserve">Formaleta metálica (concreto hidráulico)
</v>
      </c>
      <c r="C39" s="841"/>
      <c r="D39" s="841"/>
      <c r="E39" s="841"/>
      <c r="F39" s="841"/>
      <c r="G39" s="841"/>
      <c r="H39" s="842"/>
      <c r="I39" s="266"/>
      <c r="J39" s="267"/>
      <c r="K39" s="268">
        <f>VLOOKUP(A39,EQUIPOS!A9:D166,4,FALSE)</f>
        <v>2865.2488028140551</v>
      </c>
      <c r="L39" s="269"/>
      <c r="M39" s="270">
        <v>6.25</v>
      </c>
      <c r="N39" s="271">
        <f t="shared" si="0"/>
        <v>458.43980845024885</v>
      </c>
    </row>
    <row r="40" spans="1:14">
      <c r="A40" t="s">
        <v>301</v>
      </c>
      <c r="B40" s="840" t="str">
        <f>VLOOKUP(A40,EQUIPOS!A10:D154,3,FALSE)</f>
        <v>Regla vibratoria, de longitud de 3 a 5 m, motor de 3600 rpm, potencia 6 HP</v>
      </c>
      <c r="C40" s="841"/>
      <c r="D40" s="841"/>
      <c r="E40" s="841"/>
      <c r="F40" s="841"/>
      <c r="G40" s="841"/>
      <c r="H40" s="842"/>
      <c r="I40" s="266"/>
      <c r="J40" s="267"/>
      <c r="K40" s="268">
        <f>VLOOKUP(A40,EQUIPOS!A10:D167,4,FALSE)</f>
        <v>7662.2091256762114</v>
      </c>
      <c r="L40" s="269"/>
      <c r="M40" s="270">
        <v>6.25</v>
      </c>
      <c r="N40" s="271">
        <f t="shared" si="0"/>
        <v>1225.9534601081939</v>
      </c>
    </row>
    <row r="41" spans="1:14">
      <c r="A41" t="s">
        <v>363</v>
      </c>
      <c r="B41" s="840" t="str">
        <f>VLOOKUP(A41,EQUIPOS!A11:D155,3,FALSE)</f>
        <v>Vibrador de concreto, Motor de 3 hp a 18.000 rpm Mangueras de 4 mt</v>
      </c>
      <c r="C41" s="841"/>
      <c r="D41" s="841"/>
      <c r="E41" s="841"/>
      <c r="F41" s="841"/>
      <c r="G41" s="841"/>
      <c r="H41" s="842"/>
      <c r="I41" s="266"/>
      <c r="J41" s="267"/>
      <c r="K41" s="268">
        <f>VLOOKUP(A41,EQUIPOS!A11:D168,4,FALSE)</f>
        <v>5473.0065183401503</v>
      </c>
      <c r="L41" s="269"/>
      <c r="M41" s="270">
        <v>6.25</v>
      </c>
      <c r="N41" s="271">
        <f t="shared" si="0"/>
        <v>875.681042934424</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N83*M46</f>
        <v>1089.639417228816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11608.438063555152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3715.7801736030169</v>
      </c>
      <c r="N53" s="271">
        <f>K53*M53</f>
        <v>22793.558935296282</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3550.8786866087999</v>
      </c>
      <c r="N54" s="271">
        <f>K54*M54</f>
        <v>1315.1402542995556</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1006.9984139113501</v>
      </c>
      <c r="N55" s="271">
        <f>K55*M55</f>
        <v>1118.8871265681669</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5962.6614649264102</v>
      </c>
      <c r="N56" s="271">
        <f>K56*M56</f>
        <v>6625.1794054737893</v>
      </c>
    </row>
    <row r="57" spans="1:14">
      <c r="A57" s="144" t="s">
        <v>778</v>
      </c>
      <c r="B57" s="822" t="str">
        <f>VLOOKUP(A57,MATERIALES!A7:D373,3,FALSE)</f>
        <v>Antisol blanco (presentación 20 kg)</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0" t="str">
        <f>VLOOKUP(A57,MATERIALES!A11:D649,2,FALSE)</f>
        <v>kg</v>
      </c>
      <c r="K57" s="44">
        <v>1.1200000000000001</v>
      </c>
      <c r="L57" s="831">
        <f>VLOOKUP(A57,MATERIALES!A4:D373,4,FALSE)</f>
        <v>5775.9494177840979</v>
      </c>
      <c r="M57" s="832"/>
      <c r="N57" s="271">
        <f>K57*L57</f>
        <v>6469.0633479181906</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457243.24051055068</v>
      </c>
      <c r="N58" s="271">
        <f>K58*M58</f>
        <v>461815.67291565618</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7" t="s">
        <v>953</v>
      </c>
      <c r="C61" s="828"/>
      <c r="D61" s="828"/>
      <c r="E61" s="828"/>
      <c r="F61" s="828"/>
      <c r="G61" s="828"/>
      <c r="H61" s="828"/>
      <c r="I61" s="828"/>
      <c r="J61" s="828"/>
      <c r="K61" s="828"/>
      <c r="L61" s="828"/>
      <c r="M61" s="829"/>
      <c r="N61" s="393">
        <f>SUM(N53:N60)</f>
        <v>500137.50198521215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1">
        <f>VLOOKUP(A66,TRANSPORTE!A5:D117,4,FALSE)</f>
        <v>1598.7033654734512</v>
      </c>
      <c r="M66" s="832"/>
      <c r="N66" s="286">
        <f>K66*L66</f>
        <v>1614.6903991281856</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1614.6903991281856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1">
        <f>K77/J77*100</f>
        <v>236828.89999999997</v>
      </c>
      <c r="J77" s="292">
        <v>185</v>
      </c>
      <c r="K77" s="293">
        <f>VLOOKUP(A77,'MANO DE OBRA'!A8:D99,4,FALSE)</f>
        <v>438133.46499999997</v>
      </c>
      <c r="L77" s="50"/>
      <c r="M77" s="294">
        <v>50</v>
      </c>
      <c r="N77" s="394">
        <f>K77/M77</f>
        <v>8762.6692999999996</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59">
        <f>SUM(N77:N82)</f>
        <v>10896.394172288159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524257.02462018369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104851.40492403675</v>
      </c>
      <c r="M90" s="862"/>
      <c r="N90" s="51"/>
    </row>
    <row r="91" spans="1:14">
      <c r="B91" s="89" t="s">
        <v>973</v>
      </c>
      <c r="C91" s="90"/>
      <c r="D91" s="90"/>
      <c r="E91" s="90"/>
      <c r="F91" s="90"/>
      <c r="G91" s="90"/>
      <c r="H91" s="90"/>
      <c r="I91" s="87"/>
      <c r="J91" s="88"/>
      <c r="K91" s="303">
        <v>0.05</v>
      </c>
      <c r="L91" s="861">
        <f>N85*K91</f>
        <v>26212.851231009186</v>
      </c>
      <c r="M91" s="862"/>
      <c r="N91" s="51"/>
    </row>
    <row r="92" spans="1:14" ht="15.75" thickBot="1">
      <c r="B92" s="91" t="s">
        <v>974</v>
      </c>
      <c r="C92" s="92"/>
      <c r="D92" s="92"/>
      <c r="E92" s="92"/>
      <c r="F92" s="92"/>
      <c r="G92" s="92"/>
      <c r="H92" s="92"/>
      <c r="I92" s="93"/>
      <c r="J92" s="94"/>
      <c r="K92" s="304">
        <v>0.05</v>
      </c>
      <c r="L92" s="863">
        <f>N85*K92</f>
        <v>26212.851231009186</v>
      </c>
      <c r="M92" s="864"/>
      <c r="N92" s="51"/>
    </row>
    <row r="93" spans="1:14" ht="15.75" thickBot="1">
      <c r="B93" s="827" t="s">
        <v>953</v>
      </c>
      <c r="C93" s="828"/>
      <c r="D93" s="828"/>
      <c r="E93" s="828"/>
      <c r="F93" s="828"/>
      <c r="G93" s="828"/>
      <c r="H93" s="828"/>
      <c r="I93" s="828"/>
      <c r="J93" s="828"/>
      <c r="K93" s="828"/>
      <c r="L93" s="828"/>
      <c r="M93" s="829"/>
      <c r="N93" s="52">
        <f>L90+L91+L92</f>
        <v>157277.10738605511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681534.1320062388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0" t="s">
        <v>2221</v>
      </c>
      <c r="C126" s="392"/>
      <c r="D126" s="392"/>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5.75" hidden="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270">
        <v>6.25</v>
      </c>
      <c r="N36" s="271">
        <f t="shared" ref="N36:N41" si="0">K36/M36</f>
        <v>3329.4695948141771</v>
      </c>
    </row>
    <row r="37" spans="1:14">
      <c r="A37" s="113" t="s">
        <v>176</v>
      </c>
      <c r="B37" s="840" t="str">
        <f>VLOOKUP(A37,EQUIPOS!A7:D154,3,FALSE)</f>
        <v xml:space="preserve">Compresor (barrido y soplado)
</v>
      </c>
      <c r="C37" s="841"/>
      <c r="D37" s="841"/>
      <c r="E37" s="841"/>
      <c r="F37" s="841"/>
      <c r="G37" s="841"/>
      <c r="H37" s="842"/>
      <c r="I37" s="266"/>
      <c r="J37" s="267"/>
      <c r="K37" s="268">
        <f>VLOOKUP(A37,EQUIPOS!A7:D164,4,FALSE)</f>
        <v>64989.257260255727</v>
      </c>
      <c r="L37" s="269"/>
      <c r="M37" s="270">
        <v>50</v>
      </c>
      <c r="N37" s="271">
        <f t="shared" si="0"/>
        <v>1299.7851452051145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6"/>
      <c r="J38" s="267"/>
      <c r="K38" s="268">
        <f>VLOOKUP(A38,EQUIPOS!A8:D165,4,FALSE)</f>
        <v>12485.510980553163</v>
      </c>
      <c r="L38" s="269"/>
      <c r="M38" s="270">
        <v>3.75</v>
      </c>
      <c r="N38" s="271">
        <f t="shared" si="0"/>
        <v>3329.4695948141766</v>
      </c>
    </row>
    <row r="39" spans="1:14">
      <c r="A39" t="s">
        <v>228</v>
      </c>
      <c r="B39" s="840" t="str">
        <f>VLOOKUP(A39,EQUIPOS!A9:D154,3,FALSE)</f>
        <v xml:space="preserve">Formaleta metálica (concreto hidráulico)
</v>
      </c>
      <c r="C39" s="841"/>
      <c r="D39" s="841"/>
      <c r="E39" s="841"/>
      <c r="F39" s="841"/>
      <c r="G39" s="841"/>
      <c r="H39" s="842"/>
      <c r="I39" s="266"/>
      <c r="J39" s="267"/>
      <c r="K39" s="268">
        <f>VLOOKUP(A39,EQUIPOS!A9:D166,4,FALSE)</f>
        <v>2865.2488028140551</v>
      </c>
      <c r="L39" s="269"/>
      <c r="M39" s="270">
        <v>6.25</v>
      </c>
      <c r="N39" s="271">
        <f t="shared" si="0"/>
        <v>458.43980845024885</v>
      </c>
    </row>
    <row r="40" spans="1:14">
      <c r="A40" t="s">
        <v>301</v>
      </c>
      <c r="B40" s="840" t="str">
        <f>VLOOKUP(A40,EQUIPOS!A10:D154,3,FALSE)</f>
        <v>Regla vibratoria, de longitud de 3 a 5 m, motor de 3600 rpm, potencia 6 HP</v>
      </c>
      <c r="C40" s="841"/>
      <c r="D40" s="841"/>
      <c r="E40" s="841"/>
      <c r="F40" s="841"/>
      <c r="G40" s="841"/>
      <c r="H40" s="842"/>
      <c r="I40" s="266"/>
      <c r="J40" s="267"/>
      <c r="K40" s="268">
        <f>VLOOKUP(A40,EQUIPOS!A10:D167,4,FALSE)</f>
        <v>7662.2091256762114</v>
      </c>
      <c r="L40" s="269"/>
      <c r="M40" s="270">
        <v>6.25</v>
      </c>
      <c r="N40" s="271">
        <f t="shared" si="0"/>
        <v>1225.9534601081939</v>
      </c>
    </row>
    <row r="41" spans="1:14">
      <c r="A41" t="s">
        <v>363</v>
      </c>
      <c r="B41" s="840" t="str">
        <f>VLOOKUP(A41,EQUIPOS!A11:D155,3,FALSE)</f>
        <v>Vibrador de concreto, Motor de 3 hp a 18.000 rpm Mangueras de 4 mt</v>
      </c>
      <c r="C41" s="841"/>
      <c r="D41" s="841"/>
      <c r="E41" s="841"/>
      <c r="F41" s="841"/>
      <c r="G41" s="841"/>
      <c r="H41" s="842"/>
      <c r="I41" s="266"/>
      <c r="J41" s="267"/>
      <c r="K41" s="268">
        <f>VLOOKUP(A41,EQUIPOS!A11:D168,4,FALSE)</f>
        <v>5473.0065183401503</v>
      </c>
      <c r="L41" s="269"/>
      <c r="M41" s="270">
        <v>6.25</v>
      </c>
      <c r="N41" s="271">
        <f t="shared" si="0"/>
        <v>875.681042934424</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0"/>
      <c r="C44" s="841"/>
      <c r="D44" s="841"/>
      <c r="E44" s="841"/>
      <c r="F44" s="841"/>
      <c r="G44" s="841"/>
      <c r="H44" s="842"/>
      <c r="I44" s="843"/>
      <c r="J44" s="824"/>
      <c r="K44" s="268"/>
      <c r="L44" s="844"/>
      <c r="M44" s="845"/>
      <c r="N44" s="271"/>
    </row>
    <row r="45" spans="1:14">
      <c r="B45" s="840"/>
      <c r="C45" s="841"/>
      <c r="D45" s="841"/>
      <c r="E45" s="846"/>
      <c r="F45" s="841"/>
      <c r="G45" s="841"/>
      <c r="H45" s="842"/>
      <c r="I45" s="36"/>
      <c r="J45" s="37"/>
      <c r="K45" s="273"/>
      <c r="L45" s="275"/>
      <c r="M45" s="276"/>
      <c r="N45" s="277"/>
    </row>
    <row r="46" spans="1:14">
      <c r="B46" s="847" t="s">
        <v>952</v>
      </c>
      <c r="C46" s="848"/>
      <c r="D46" s="848"/>
      <c r="E46" s="38"/>
      <c r="F46" s="39"/>
      <c r="G46" s="39"/>
      <c r="H46" s="40"/>
      <c r="I46" s="36"/>
      <c r="J46" s="37"/>
      <c r="K46" s="278"/>
      <c r="L46" s="275"/>
      <c r="M46" s="400">
        <v>0.1</v>
      </c>
      <c r="N46" s="343">
        <f>N83*M46</f>
        <v>1089.639417228816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SUM(N36:N47)</f>
        <v>11608.438063555152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3715.7801736030169</v>
      </c>
      <c r="N53" s="271">
        <f>K53*M53</f>
        <v>22793.558935296282</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6161.8188973505648</v>
      </c>
      <c r="N54" s="271">
        <f>K54*M54</f>
        <v>6901.2371650326331</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3550.8786866087999</v>
      </c>
      <c r="N55" s="271">
        <f>K55*M55</f>
        <v>1315.1402542995556</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1006.9984139113501</v>
      </c>
      <c r="N56" s="271">
        <f>K56*M56</f>
        <v>1118.8871265681669</v>
      </c>
    </row>
    <row r="57" spans="1:14">
      <c r="A57" s="144" t="s">
        <v>646</v>
      </c>
      <c r="B57" s="822" t="str">
        <f>VLOOKUP(A57,MATERIALES!A7:D373,3,FALSE)</f>
        <v>Sello de silicona o sellador autonivelante</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0" t="s">
        <v>144</v>
      </c>
      <c r="K57" s="44">
        <v>1.1111111111111112</v>
      </c>
      <c r="L57" s="831">
        <f>VLOOKUP(A57,MATERIALES!A4:D373,4,FALSE)</f>
        <v>5962.6614649264102</v>
      </c>
      <c r="M57" s="832"/>
      <c r="N57" s="271">
        <f>K57*L57</f>
        <v>6625.1794054737893</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5775.9494177840979</v>
      </c>
      <c r="N58" s="271">
        <f>K58*M58</f>
        <v>6469.0633479181906</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457243.24051055068</v>
      </c>
      <c r="N59" s="271">
        <f>K59*M59</f>
        <v>461815.67291565618</v>
      </c>
    </row>
    <row r="60" spans="1:14" ht="15.75" thickBot="1">
      <c r="B60" s="308"/>
      <c r="C60" s="309"/>
      <c r="D60" s="309"/>
      <c r="E60" s="309"/>
      <c r="F60" s="309"/>
      <c r="G60" s="309"/>
      <c r="H60" s="309"/>
      <c r="I60" s="309"/>
      <c r="J60" s="126"/>
      <c r="K60" s="126"/>
      <c r="L60" s="324"/>
      <c r="M60" s="323"/>
      <c r="N60" s="127"/>
    </row>
    <row r="61" spans="1:14" ht="15.75" thickBot="1">
      <c r="B61" s="827" t="s">
        <v>953</v>
      </c>
      <c r="C61" s="828"/>
      <c r="D61" s="828"/>
      <c r="E61" s="828"/>
      <c r="F61" s="828"/>
      <c r="G61" s="828"/>
      <c r="H61" s="828"/>
      <c r="I61" s="828"/>
      <c r="J61" s="828"/>
      <c r="K61" s="828"/>
      <c r="L61" s="828"/>
      <c r="M61" s="829"/>
      <c r="N61" s="393">
        <f>SUM(N53:N60)</f>
        <v>507038.7391502448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1">
        <f>VLOOKUP(A66,TRANSPORTE!A5:D117,4,FALSE)</f>
        <v>1598.7033654734512</v>
      </c>
      <c r="M66" s="832"/>
      <c r="N66" s="286">
        <f>K66*L66</f>
        <v>1614.6903991281856</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1614.6903991281856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1">
        <f>K77/J77*100</f>
        <v>236828.89999999997</v>
      </c>
      <c r="J77" s="292">
        <v>185</v>
      </c>
      <c r="K77" s="293">
        <f>VLOOKUP(A77,'MANO DE OBRA'!A8:D99,4,FALSE)</f>
        <v>438133.46499999997</v>
      </c>
      <c r="L77" s="50"/>
      <c r="M77" s="294">
        <v>50</v>
      </c>
      <c r="N77" s="394">
        <f>K77/M77</f>
        <v>8762.6692999999996</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0">
        <f>SUM(N77:N82)</f>
        <v>10896.394172288159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531158.26178521628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106231.65235704326</v>
      </c>
      <c r="M90" s="862"/>
      <c r="N90" s="51"/>
    </row>
    <row r="91" spans="1:14">
      <c r="B91" s="89" t="s">
        <v>973</v>
      </c>
      <c r="C91" s="90"/>
      <c r="D91" s="90"/>
      <c r="E91" s="90"/>
      <c r="F91" s="90"/>
      <c r="G91" s="90"/>
      <c r="H91" s="90"/>
      <c r="I91" s="87"/>
      <c r="J91" s="88"/>
      <c r="K91" s="303">
        <v>0.05</v>
      </c>
      <c r="L91" s="861">
        <f>N85*K91</f>
        <v>26557.913089260815</v>
      </c>
      <c r="M91" s="862"/>
      <c r="N91" s="51"/>
    </row>
    <row r="92" spans="1:14" ht="15.75" thickBot="1">
      <c r="B92" s="91" t="s">
        <v>974</v>
      </c>
      <c r="C92" s="92"/>
      <c r="D92" s="92"/>
      <c r="E92" s="92"/>
      <c r="F92" s="92"/>
      <c r="G92" s="92"/>
      <c r="H92" s="92"/>
      <c r="I92" s="93"/>
      <c r="J92" s="94"/>
      <c r="K92" s="304">
        <v>0.05</v>
      </c>
      <c r="L92" s="863">
        <f>N85*K92</f>
        <v>26557.913089260815</v>
      </c>
      <c r="M92" s="864"/>
      <c r="N92" s="51"/>
    </row>
    <row r="93" spans="1:14" ht="15.75" thickBot="1">
      <c r="B93" s="827" t="s">
        <v>953</v>
      </c>
      <c r="C93" s="828"/>
      <c r="D93" s="828"/>
      <c r="E93" s="828"/>
      <c r="F93" s="828"/>
      <c r="G93" s="828"/>
      <c r="H93" s="828"/>
      <c r="I93" s="828"/>
      <c r="J93" s="828"/>
      <c r="K93" s="828"/>
      <c r="L93" s="828"/>
      <c r="M93" s="829"/>
      <c r="N93" s="52">
        <f>L90+L91+L92</f>
        <v>159347.47853556488</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690505.74032078113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0" t="s">
        <v>2221</v>
      </c>
      <c r="C126" s="392"/>
      <c r="D126" s="392"/>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29.25" customHeight="1" thickBot="1">
      <c r="A31" s="157" t="s">
        <v>1845</v>
      </c>
      <c r="B31" s="80" t="s">
        <v>1093</v>
      </c>
      <c r="C31" s="967" t="s">
        <v>1625</v>
      </c>
      <c r="D31" s="968"/>
      <c r="E31" s="968"/>
      <c r="F31" s="968"/>
      <c r="G31" s="968"/>
      <c r="H31" s="968"/>
      <c r="I31" s="968"/>
      <c r="J31" s="968"/>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c r="C42" s="848"/>
      <c r="D42" s="848"/>
      <c r="E42" s="38"/>
      <c r="F42" s="39"/>
      <c r="G42" s="39"/>
      <c r="H42" s="40"/>
      <c r="I42" s="36"/>
      <c r="J42" s="37"/>
      <c r="K42" s="278"/>
      <c r="L42" s="275"/>
      <c r="M42" s="400"/>
      <c r="N42" s="343"/>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492.51356340965327</v>
      </c>
      <c r="N49" s="271">
        <f>K49*M49</f>
        <v>492.51356340965327</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492.51356340965327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492.51356340965327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98.50271268193066</v>
      </c>
      <c r="M83" s="862"/>
      <c r="N83" s="51"/>
    </row>
    <row r="84" spans="1:14">
      <c r="B84" s="89" t="s">
        <v>973</v>
      </c>
      <c r="C84" s="90"/>
      <c r="D84" s="90"/>
      <c r="E84" s="90"/>
      <c r="F84" s="90"/>
      <c r="G84" s="90"/>
      <c r="H84" s="90"/>
      <c r="I84" s="87"/>
      <c r="J84" s="88"/>
      <c r="K84" s="303">
        <v>0.05</v>
      </c>
      <c r="L84" s="861">
        <f>N78*K84</f>
        <v>24.625678170482665</v>
      </c>
      <c r="M84" s="862"/>
      <c r="N84" s="51"/>
    </row>
    <row r="85" spans="1:14" ht="15.75" thickBot="1">
      <c r="B85" s="91" t="s">
        <v>974</v>
      </c>
      <c r="C85" s="92"/>
      <c r="D85" s="92"/>
      <c r="E85" s="92"/>
      <c r="F85" s="92"/>
      <c r="G85" s="92"/>
      <c r="H85" s="92"/>
      <c r="I85" s="93"/>
      <c r="J85" s="94"/>
      <c r="K85" s="304">
        <v>0.05</v>
      </c>
      <c r="L85" s="863">
        <f>N78*K85</f>
        <v>24.625678170482665</v>
      </c>
      <c r="M85" s="864"/>
      <c r="N85" s="51"/>
    </row>
    <row r="86" spans="1:14" ht="15.75" thickBot="1">
      <c r="B86" s="827" t="s">
        <v>953</v>
      </c>
      <c r="C86" s="828"/>
      <c r="D86" s="828"/>
      <c r="E86" s="828"/>
      <c r="F86" s="828"/>
      <c r="G86" s="828"/>
      <c r="H86" s="828"/>
      <c r="I86" s="828"/>
      <c r="J86" s="828"/>
      <c r="K86" s="828"/>
      <c r="L86" s="828"/>
      <c r="M86" s="829"/>
      <c r="N86" s="52">
        <f>L83+L84+L85</f>
        <v>147.754069022896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640.26763243254925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0" t="s">
        <v>2221</v>
      </c>
      <c r="C119" s="392"/>
      <c r="D119" s="392"/>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1626</v>
      </c>
      <c r="C31" s="967" t="s">
        <v>2040</v>
      </c>
      <c r="D31" s="968"/>
      <c r="E31" s="968"/>
      <c r="F31" s="968"/>
      <c r="G31" s="968"/>
      <c r="H31" s="968"/>
      <c r="I31" s="968"/>
      <c r="J31" s="968"/>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c r="C42" s="848"/>
      <c r="D42" s="848"/>
      <c r="E42" s="38"/>
      <c r="F42" s="39"/>
      <c r="G42" s="39"/>
      <c r="H42" s="40"/>
      <c r="I42" s="36"/>
      <c r="J42" s="37"/>
      <c r="K42" s="278"/>
      <c r="L42" s="275"/>
      <c r="M42" s="400"/>
      <c r="N42" s="343"/>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566.1424061826458</v>
      </c>
      <c r="N49" s="271">
        <f>K49*M49</f>
        <v>566.1424061826458</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566.1424061826458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566.1424061826458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113.22848123652916</v>
      </c>
      <c r="M83" s="862"/>
      <c r="N83" s="51"/>
    </row>
    <row r="84" spans="1:14">
      <c r="B84" s="89" t="s">
        <v>973</v>
      </c>
      <c r="C84" s="90"/>
      <c r="D84" s="90"/>
      <c r="E84" s="90"/>
      <c r="F84" s="90"/>
      <c r="G84" s="90"/>
      <c r="H84" s="90"/>
      <c r="I84" s="87"/>
      <c r="J84" s="88"/>
      <c r="K84" s="303">
        <v>0.05</v>
      </c>
      <c r="L84" s="861">
        <f>N78*K84</f>
        <v>28.307120309132291</v>
      </c>
      <c r="M84" s="862"/>
      <c r="N84" s="51"/>
    </row>
    <row r="85" spans="1:14" ht="15.75" thickBot="1">
      <c r="B85" s="91" t="s">
        <v>974</v>
      </c>
      <c r="C85" s="92"/>
      <c r="D85" s="92"/>
      <c r="E85" s="92"/>
      <c r="F85" s="92"/>
      <c r="G85" s="92"/>
      <c r="H85" s="92"/>
      <c r="I85" s="93"/>
      <c r="J85" s="94"/>
      <c r="K85" s="304">
        <v>0.05</v>
      </c>
      <c r="L85" s="863">
        <f>N78*K85</f>
        <v>28.307120309132291</v>
      </c>
      <c r="M85" s="864"/>
      <c r="N85" s="51"/>
    </row>
    <row r="86" spans="1:14" ht="15.75" thickBot="1">
      <c r="B86" s="827" t="s">
        <v>953</v>
      </c>
      <c r="C86" s="828"/>
      <c r="D86" s="828"/>
      <c r="E86" s="828"/>
      <c r="F86" s="828"/>
      <c r="G86" s="828"/>
      <c r="H86" s="828"/>
      <c r="I86" s="828"/>
      <c r="J86" s="828"/>
      <c r="K86" s="828"/>
      <c r="L86" s="828"/>
      <c r="M86" s="829"/>
      <c r="N86" s="52">
        <f>L83+L84+L85</f>
        <v>169.84272185479375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735.98512803743961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41.25" customHeight="1" thickBot="1">
      <c r="A31" t="s">
        <v>1845</v>
      </c>
      <c r="B31" s="80" t="s">
        <v>1627</v>
      </c>
      <c r="C31" s="967" t="s">
        <v>2041</v>
      </c>
      <c r="D31" s="968"/>
      <c r="E31" s="968"/>
      <c r="F31" s="968"/>
      <c r="G31" s="968"/>
      <c r="H31" s="968"/>
      <c r="I31" s="968"/>
      <c r="J31" s="968"/>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270"/>
      <c r="N36" s="271"/>
    </row>
    <row r="37" spans="1:14">
      <c r="A37" s="113"/>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1"/>
    </row>
    <row r="39" spans="1:14">
      <c r="B39" s="840"/>
      <c r="C39" s="841"/>
      <c r="D39" s="841"/>
      <c r="E39" s="841"/>
      <c r="F39" s="841"/>
      <c r="G39" s="841"/>
      <c r="H39" s="842"/>
      <c r="I39" s="843"/>
      <c r="J39" s="824"/>
      <c r="K39" s="268"/>
      <c r="L39" s="844"/>
      <c r="M39" s="845"/>
      <c r="N39" s="271"/>
    </row>
    <row r="40" spans="1:14">
      <c r="B40" s="840"/>
      <c r="C40" s="841"/>
      <c r="D40" s="841"/>
      <c r="E40" s="841"/>
      <c r="F40" s="841"/>
      <c r="G40" s="841"/>
      <c r="H40" s="842"/>
      <c r="I40" s="36"/>
      <c r="J40" s="37"/>
      <c r="K40" s="268"/>
      <c r="L40" s="275"/>
      <c r="M40" s="276"/>
      <c r="N40" s="271"/>
    </row>
    <row r="41" spans="1:14">
      <c r="B41" s="319"/>
      <c r="C41" s="320"/>
      <c r="D41" s="320"/>
      <c r="E41" s="320"/>
      <c r="F41" s="322"/>
      <c r="G41" s="322"/>
      <c r="H41" s="125"/>
      <c r="I41" s="36"/>
      <c r="J41" s="37"/>
      <c r="K41" s="273"/>
      <c r="L41" s="275"/>
      <c r="M41" s="276"/>
      <c r="N41" s="277"/>
    </row>
    <row r="42" spans="1:14">
      <c r="B42" s="847"/>
      <c r="C42" s="848"/>
      <c r="D42" s="848"/>
      <c r="E42" s="38"/>
      <c r="F42" s="39"/>
      <c r="G42" s="39"/>
      <c r="H42" s="40"/>
      <c r="I42" s="36"/>
      <c r="J42" s="37"/>
      <c r="K42" s="278"/>
      <c r="L42" s="275"/>
      <c r="M42" s="400"/>
      <c r="N42" s="343"/>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4" t="s">
        <v>945</v>
      </c>
      <c r="K48" s="85" t="s">
        <v>946</v>
      </c>
      <c r="L48" s="821" t="s">
        <v>955</v>
      </c>
      <c r="M48" s="820"/>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592.54600993255212</v>
      </c>
      <c r="N49" s="271">
        <f>K49*M49</f>
        <v>592.54600993255212</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3">
        <f>SUM(N49:N53)</f>
        <v>592.54600993255212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592.54600993255212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118.50920198651043</v>
      </c>
      <c r="M83" s="862"/>
      <c r="N83" s="51"/>
    </row>
    <row r="84" spans="1:14">
      <c r="B84" s="89" t="s">
        <v>973</v>
      </c>
      <c r="C84" s="90"/>
      <c r="D84" s="90"/>
      <c r="E84" s="90"/>
      <c r="F84" s="90"/>
      <c r="G84" s="90"/>
      <c r="H84" s="90"/>
      <c r="I84" s="87"/>
      <c r="J84" s="88"/>
      <c r="K84" s="303">
        <v>0.05</v>
      </c>
      <c r="L84" s="861">
        <f>N78*K84</f>
        <v>29.627300496627608</v>
      </c>
      <c r="M84" s="862"/>
      <c r="N84" s="51"/>
    </row>
    <row r="85" spans="1:14" ht="15.75" thickBot="1">
      <c r="B85" s="91" t="s">
        <v>974</v>
      </c>
      <c r="C85" s="92"/>
      <c r="D85" s="92"/>
      <c r="E85" s="92"/>
      <c r="F85" s="92"/>
      <c r="G85" s="92"/>
      <c r="H85" s="92"/>
      <c r="I85" s="93"/>
      <c r="J85" s="94"/>
      <c r="K85" s="304">
        <v>0.05</v>
      </c>
      <c r="L85" s="863">
        <f>N78*K85</f>
        <v>29.627300496627608</v>
      </c>
      <c r="M85" s="864"/>
      <c r="N85" s="51"/>
    </row>
    <row r="86" spans="1:14" ht="15.75" thickBot="1">
      <c r="B86" s="827" t="s">
        <v>953</v>
      </c>
      <c r="C86" s="828"/>
      <c r="D86" s="828"/>
      <c r="E86" s="828"/>
      <c r="F86" s="828"/>
      <c r="G86" s="828"/>
      <c r="H86" s="828"/>
      <c r="I86" s="828"/>
      <c r="J86" s="828"/>
      <c r="K86" s="828"/>
      <c r="L86" s="828"/>
      <c r="M86" s="829"/>
      <c r="N86" s="52">
        <f>L83+L84+L85</f>
        <v>177.76380297976564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770.30981291231774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270">
        <v>30</v>
      </c>
      <c r="N36" s="271">
        <f>K36/M36</f>
        <v>693.63949891962022</v>
      </c>
    </row>
    <row r="37" spans="1:14">
      <c r="A37" t="s">
        <v>363</v>
      </c>
      <c r="B37" s="840" t="str">
        <f>VLOOKUP(A37,EQUIPOS!A7:D154,3,FALSE)</f>
        <v>Vibrador de concreto, Motor de 3 hp a 18.000 rpm Mangueras de 4 mt</v>
      </c>
      <c r="C37" s="841"/>
      <c r="D37" s="841"/>
      <c r="E37" s="841"/>
      <c r="F37" s="841"/>
      <c r="G37" s="841"/>
      <c r="H37" s="842"/>
      <c r="I37" s="266"/>
      <c r="J37" s="267"/>
      <c r="K37" s="268">
        <f>VLOOKUP(A37,EQUIPOS!A7:D164,4,FALSE)</f>
        <v>5473.0065183401503</v>
      </c>
      <c r="L37" s="269"/>
      <c r="M37" s="270">
        <v>30</v>
      </c>
      <c r="N37" s="271">
        <f>K37/M37</f>
        <v>182.43355061133835</v>
      </c>
    </row>
    <row r="38" spans="1:14">
      <c r="A38" t="s">
        <v>228</v>
      </c>
      <c r="B38" s="840" t="str">
        <f>VLOOKUP(A38,EQUIPOS!A8:D154,3,FALSE)</f>
        <v xml:space="preserve">Formaleta metálica (concreto hidráulico)
</v>
      </c>
      <c r="C38" s="841"/>
      <c r="D38" s="841"/>
      <c r="E38" s="841"/>
      <c r="F38" s="841"/>
      <c r="G38" s="841"/>
      <c r="H38" s="842"/>
      <c r="I38" s="843"/>
      <c r="J38" s="824"/>
      <c r="K38" s="268">
        <f>VLOOKUP(A38,EQUIPOS!A8:D165,4,FALSE)</f>
        <v>2865.2488028140551</v>
      </c>
      <c r="L38" s="844">
        <v>0.33329999999999999</v>
      </c>
      <c r="M38" s="845"/>
      <c r="N38" s="271">
        <f>K38/L38</f>
        <v>8596.6060690490704</v>
      </c>
    </row>
    <row r="39" spans="1:14">
      <c r="B39" s="840"/>
      <c r="C39" s="841"/>
      <c r="D39" s="841"/>
      <c r="E39" s="841"/>
      <c r="F39" s="841"/>
      <c r="G39" s="841"/>
      <c r="H39" s="842"/>
      <c r="I39" s="36"/>
      <c r="J39" s="37"/>
      <c r="K39" s="268"/>
      <c r="L39" s="275"/>
      <c r="M39" s="276"/>
      <c r="N39" s="271"/>
    </row>
    <row r="40" spans="1:14">
      <c r="B40" s="319"/>
      <c r="C40" s="320"/>
      <c r="D40" s="320"/>
      <c r="E40" s="322"/>
      <c r="F40" s="322"/>
      <c r="G40" s="322"/>
      <c r="H40" s="125"/>
      <c r="I40" s="36"/>
      <c r="J40" s="37"/>
      <c r="K40" s="273"/>
      <c r="L40" s="275"/>
      <c r="M40" s="276"/>
      <c r="N40" s="277"/>
    </row>
    <row r="41" spans="1:14">
      <c r="B41" s="847" t="s">
        <v>952</v>
      </c>
      <c r="C41" s="848"/>
      <c r="D41" s="848"/>
      <c r="E41" s="38"/>
      <c r="F41" s="39"/>
      <c r="G41" s="39"/>
      <c r="H41" s="40"/>
      <c r="I41" s="36"/>
      <c r="J41" s="37"/>
      <c r="K41" s="278"/>
      <c r="L41" s="275"/>
      <c r="M41" s="400">
        <v>0.1</v>
      </c>
      <c r="N41" s="343">
        <f>N72*M41</f>
        <v>253.08758483933667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9725.7667034193655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457243.24051055068</v>
      </c>
      <c r="N48" s="271">
        <f>K48*M48</f>
        <v>461815.67291565618</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3">
        <f>SUM(N48:N51)</f>
        <v>461815.67291565618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31">
        <f>VLOOKUP(A57,TRANSPORTE!A5:D117,4,FALSE)</f>
        <v>1598.7033654734512</v>
      </c>
      <c r="M57" s="832"/>
      <c r="N57" s="286">
        <f>K57*L57</f>
        <v>1614.6903991281856</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1614.6903991281856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1">
        <f>K67/J67*100</f>
        <v>270661.59999999998</v>
      </c>
      <c r="J67" s="292">
        <v>185</v>
      </c>
      <c r="K67" s="293">
        <f>VLOOKUP(A67,'MANO DE OBRA'!A8:D99,4,FALSE)</f>
        <v>500723.95999999996</v>
      </c>
      <c r="L67" s="50"/>
      <c r="M67" s="294">
        <v>240</v>
      </c>
      <c r="N67" s="394">
        <f>K67/M67</f>
        <v>2086.3498333333332</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0">
        <f>SUM(N67:N71)</f>
        <v>2530.8758483933666</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475687.00586659712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3"/>
      <c r="J78" s="333"/>
      <c r="K78" s="301" t="s">
        <v>970</v>
      </c>
      <c r="L78" s="857" t="s">
        <v>971</v>
      </c>
      <c r="M78" s="858"/>
      <c r="N78" s="302"/>
    </row>
    <row r="79" spans="1:15">
      <c r="B79" s="859" t="s">
        <v>972</v>
      </c>
      <c r="C79" s="860"/>
      <c r="D79" s="860"/>
      <c r="E79" s="860"/>
      <c r="F79" s="860"/>
      <c r="G79" s="860"/>
      <c r="H79" s="860"/>
      <c r="I79" s="87"/>
      <c r="J79" s="88"/>
      <c r="K79" s="303">
        <v>0.2</v>
      </c>
      <c r="L79" s="861">
        <f>N74*K79</f>
        <v>95137.401173319435</v>
      </c>
      <c r="M79" s="862"/>
      <c r="N79" s="51"/>
    </row>
    <row r="80" spans="1:15">
      <c r="B80" s="89" t="s">
        <v>973</v>
      </c>
      <c r="C80" s="90"/>
      <c r="D80" s="90"/>
      <c r="E80" s="90"/>
      <c r="F80" s="90"/>
      <c r="G80" s="90"/>
      <c r="H80" s="90"/>
      <c r="I80" s="87"/>
      <c r="J80" s="88"/>
      <c r="K80" s="303">
        <v>0.05</v>
      </c>
      <c r="L80" s="861">
        <f>N74*K80</f>
        <v>23784.350293329859</v>
      </c>
      <c r="M80" s="862"/>
      <c r="N80" s="51"/>
    </row>
    <row r="81" spans="1:14" ht="15.75" thickBot="1">
      <c r="B81" s="91" t="s">
        <v>974</v>
      </c>
      <c r="C81" s="92"/>
      <c r="D81" s="92"/>
      <c r="E81" s="92"/>
      <c r="F81" s="92"/>
      <c r="G81" s="92"/>
      <c r="H81" s="92"/>
      <c r="I81" s="93"/>
      <c r="J81" s="94"/>
      <c r="K81" s="304">
        <v>0.05</v>
      </c>
      <c r="L81" s="863">
        <f>N74*K81</f>
        <v>23784.350293329859</v>
      </c>
      <c r="M81" s="864"/>
      <c r="N81" s="51"/>
    </row>
    <row r="82" spans="1:14" ht="15.75" thickBot="1">
      <c r="B82" s="827" t="s">
        <v>953</v>
      </c>
      <c r="C82" s="828"/>
      <c r="D82" s="828"/>
      <c r="E82" s="828"/>
      <c r="F82" s="828"/>
      <c r="G82" s="828"/>
      <c r="H82" s="828"/>
      <c r="I82" s="828"/>
      <c r="J82" s="828"/>
      <c r="K82" s="828"/>
      <c r="L82" s="828"/>
      <c r="M82" s="829"/>
      <c r="N82" s="52">
        <f>L79+L80+L81</f>
        <v>142706.10175997915</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7">
        <f>N74+N82</f>
        <v>618393.10762657621</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5"/>
      <c r="K114" s="975"/>
      <c r="L114" s="975"/>
      <c r="M114" s="975"/>
      <c r="N114" s="976"/>
    </row>
    <row r="115" spans="2:14" ht="15.75" thickBot="1">
      <c r="B115" s="418" t="s">
        <v>2221</v>
      </c>
      <c r="C115" s="419"/>
      <c r="D115" s="419"/>
      <c r="E115" s="258"/>
      <c r="F115" s="258"/>
      <c r="G115" s="258"/>
      <c r="H115" s="258"/>
      <c r="I115" s="258"/>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270">
        <v>37.5</v>
      </c>
      <c r="N36" s="271">
        <f>K36/M36</f>
        <v>138.72789978392404</v>
      </c>
    </row>
    <row r="37" spans="1:14">
      <c r="B37" s="840"/>
      <c r="C37" s="841"/>
      <c r="D37" s="841"/>
      <c r="E37" s="846"/>
      <c r="F37" s="841"/>
      <c r="G37" s="841"/>
      <c r="H37" s="842"/>
      <c r="I37" s="36"/>
      <c r="J37" s="37"/>
      <c r="K37" s="273"/>
      <c r="L37" s="275"/>
      <c r="M37" s="276"/>
      <c r="N37" s="277"/>
    </row>
    <row r="38" spans="1:14">
      <c r="B38" s="847" t="s">
        <v>952</v>
      </c>
      <c r="C38" s="848"/>
      <c r="D38" s="848"/>
      <c r="E38" s="38"/>
      <c r="F38" s="39"/>
      <c r="G38" s="39"/>
      <c r="H38" s="40"/>
      <c r="I38" s="36"/>
      <c r="J38" s="37"/>
      <c r="K38" s="278"/>
      <c r="L38" s="275"/>
      <c r="M38" s="468">
        <v>0.1</v>
      </c>
      <c r="N38" s="343">
        <f>N72*M38</f>
        <v>1214.8204072288161</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3">
        <f>SUM(N36:N39)</f>
        <v>1353.5483070127402</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4" t="s">
        <v>945</v>
      </c>
      <c r="K44" s="85" t="s">
        <v>946</v>
      </c>
      <c r="L44" s="821" t="s">
        <v>955</v>
      </c>
      <c r="M44" s="820"/>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53636.95700298556</v>
      </c>
      <c r="N45" s="271">
        <f>K45*M45</f>
        <v>55246.065713075128</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43973.729865124456</v>
      </c>
      <c r="N46" s="271">
        <f>K46*M46</f>
        <v>439.7372986512446</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54967.162331405576</v>
      </c>
      <c r="N47" s="271">
        <f>K47*M47</f>
        <v>2748.358116570279</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364077.19838855811</v>
      </c>
      <c r="N48" s="271">
        <f>K48*M48</f>
        <v>3640.771983885581</v>
      </c>
    </row>
    <row r="49" spans="1:14" ht="15.75" thickBot="1">
      <c r="B49" s="308"/>
      <c r="C49" s="309"/>
      <c r="D49" s="309"/>
      <c r="E49" s="309"/>
      <c r="F49" s="309"/>
      <c r="G49" s="309"/>
      <c r="H49" s="309"/>
      <c r="I49" s="309"/>
      <c r="J49" s="126"/>
      <c r="K49" s="126"/>
      <c r="L49" s="324"/>
      <c r="M49" s="323"/>
      <c r="N49" s="127"/>
    </row>
    <row r="50" spans="1:14" ht="15.75" thickBot="1">
      <c r="B50" s="827" t="s">
        <v>953</v>
      </c>
      <c r="C50" s="828"/>
      <c r="D50" s="828"/>
      <c r="E50" s="828"/>
      <c r="F50" s="828"/>
      <c r="G50" s="828"/>
      <c r="H50" s="828"/>
      <c r="I50" s="828"/>
      <c r="J50" s="828"/>
      <c r="K50" s="828"/>
      <c r="L50" s="828"/>
      <c r="M50" s="829"/>
      <c r="N50" s="393">
        <f>SUM(N45:N49)</f>
        <v>62074.933112182232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30" t="s">
        <v>961</v>
      </c>
      <c r="M54" s="803"/>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31">
        <f>VLOOKUP(A55,TRANSPORTE!A5:D117,4,FALSE)</f>
        <v>1512.5848646134143</v>
      </c>
      <c r="M55" s="832"/>
      <c r="N55" s="286">
        <f>K55*L55</f>
        <v>1391.5780754443413</v>
      </c>
    </row>
    <row r="56" spans="1:14">
      <c r="A56" t="s">
        <v>1227</v>
      </c>
      <c r="B56" s="46" t="str">
        <f>VLOOKUP(A56,TRANSPORTE!A6:D117,3,FALSE)</f>
        <v>Transporte de Arena</v>
      </c>
      <c r="C56" s="47"/>
      <c r="D56" s="47"/>
      <c r="E56" s="47"/>
      <c r="F56" s="47"/>
      <c r="G56" s="47"/>
      <c r="H56" s="310" t="s">
        <v>1468</v>
      </c>
      <c r="I56" s="278">
        <v>0.01</v>
      </c>
      <c r="J56" s="285">
        <v>1</v>
      </c>
      <c r="K56" s="278">
        <f>I56*J56</f>
        <v>0.01</v>
      </c>
      <c r="L56" s="831">
        <f>VLOOKUP(A56,TRANSPORTE!A6:D117,4,FALSE)</f>
        <v>821.75094105324695</v>
      </c>
      <c r="M56" s="832"/>
      <c r="N56" s="286">
        <f>K56*L56</f>
        <v>8.21750941053247</v>
      </c>
    </row>
    <row r="57" spans="1:14">
      <c r="A57" t="s">
        <v>1227</v>
      </c>
      <c r="B57" s="46" t="str">
        <f>VLOOKUP(A57,TRANSPORTE!A6:D117,3,FALSE)</f>
        <v>Transporte de Arena</v>
      </c>
      <c r="C57" s="47"/>
      <c r="D57" s="47"/>
      <c r="E57" s="47"/>
      <c r="F57" s="47"/>
      <c r="G57" s="47"/>
      <c r="H57" s="310" t="s">
        <v>1468</v>
      </c>
      <c r="I57" s="278">
        <v>0.05</v>
      </c>
      <c r="J57" s="285">
        <v>1</v>
      </c>
      <c r="K57" s="278">
        <f>I57*J57</f>
        <v>0.05</v>
      </c>
      <c r="L57" s="831">
        <f>VLOOKUP(A57,TRANSPORTE!A6:D118,4,FALSE)</f>
        <v>821.75094105324695</v>
      </c>
      <c r="M57" s="832"/>
      <c r="N57" s="286">
        <f>K57*L57</f>
        <v>41.087547052662352</v>
      </c>
    </row>
    <row r="58" spans="1:14">
      <c r="B58" s="46"/>
      <c r="C58" s="47"/>
      <c r="D58" s="47"/>
      <c r="E58" s="47"/>
      <c r="F58" s="47"/>
      <c r="G58" s="47"/>
      <c r="H58" s="310"/>
      <c r="I58" s="278"/>
      <c r="J58" s="285"/>
      <c r="K58" s="278"/>
      <c r="L58" s="831"/>
      <c r="M58" s="832"/>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1440.8831319075362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1">
        <f>K66/J66*100</f>
        <v>270661.59999999998</v>
      </c>
      <c r="J66" s="292">
        <v>185</v>
      </c>
      <c r="K66" s="293">
        <f>VLOOKUP(A66,'MANO DE OBRA'!A8:D99,4,FALSE)</f>
        <v>500723.95999999996</v>
      </c>
      <c r="L66" s="50"/>
      <c r="M66" s="294">
        <v>50</v>
      </c>
      <c r="N66" s="394">
        <f>K66/M66</f>
        <v>10014.4792</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0">
        <f>SUM(N66:N71)</f>
        <v>12148.204072288159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77017.568623390674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3"/>
      <c r="J78" s="333"/>
      <c r="K78" s="301" t="s">
        <v>970</v>
      </c>
      <c r="L78" s="857" t="s">
        <v>971</v>
      </c>
      <c r="M78" s="858"/>
      <c r="N78" s="302"/>
    </row>
    <row r="79" spans="1:15">
      <c r="B79" s="859" t="s">
        <v>972</v>
      </c>
      <c r="C79" s="860"/>
      <c r="D79" s="860"/>
      <c r="E79" s="860"/>
      <c r="F79" s="860"/>
      <c r="G79" s="860"/>
      <c r="H79" s="860"/>
      <c r="I79" s="87"/>
      <c r="J79" s="88"/>
      <c r="K79" s="303">
        <v>0.2</v>
      </c>
      <c r="L79" s="861">
        <f>N74*K79</f>
        <v>15403.513724678136</v>
      </c>
      <c r="M79" s="862"/>
      <c r="N79" s="51"/>
    </row>
    <row r="80" spans="1:15">
      <c r="B80" s="89" t="s">
        <v>973</v>
      </c>
      <c r="C80" s="90"/>
      <c r="D80" s="90"/>
      <c r="E80" s="90"/>
      <c r="F80" s="90"/>
      <c r="G80" s="90"/>
      <c r="H80" s="90"/>
      <c r="I80" s="87"/>
      <c r="J80" s="88"/>
      <c r="K80" s="303">
        <v>0.05</v>
      </c>
      <c r="L80" s="861">
        <f>N74*K80</f>
        <v>3850.878431169534</v>
      </c>
      <c r="M80" s="862"/>
      <c r="N80" s="51"/>
    </row>
    <row r="81" spans="1:14" ht="15.75" thickBot="1">
      <c r="B81" s="91" t="s">
        <v>974</v>
      </c>
      <c r="C81" s="92"/>
      <c r="D81" s="92"/>
      <c r="E81" s="92"/>
      <c r="F81" s="92"/>
      <c r="G81" s="92"/>
      <c r="H81" s="92"/>
      <c r="I81" s="93"/>
      <c r="J81" s="94"/>
      <c r="K81" s="304">
        <v>0.05</v>
      </c>
      <c r="L81" s="863">
        <f>N74*K81</f>
        <v>3850.878431169534</v>
      </c>
      <c r="M81" s="864"/>
      <c r="N81" s="51"/>
    </row>
    <row r="82" spans="1:14" ht="15.75" thickBot="1">
      <c r="B82" s="827" t="s">
        <v>953</v>
      </c>
      <c r="C82" s="828"/>
      <c r="D82" s="828"/>
      <c r="E82" s="828"/>
      <c r="F82" s="828"/>
      <c r="G82" s="828"/>
      <c r="H82" s="828"/>
      <c r="I82" s="828"/>
      <c r="J82" s="828"/>
      <c r="K82" s="828"/>
      <c r="L82" s="828"/>
      <c r="M82" s="829"/>
      <c r="N82" s="52">
        <f>L79+L80+L81</f>
        <v>23105.270587017203</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7">
        <f>N74+N82</f>
        <v>100122.83921040788</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5"/>
      <c r="K114" s="975"/>
      <c r="L114" s="975"/>
      <c r="M114" s="975"/>
      <c r="N114" s="976"/>
    </row>
    <row r="115" spans="2:14" ht="15.75" thickBot="1">
      <c r="B115" s="418" t="s">
        <v>2221</v>
      </c>
      <c r="C115" s="419"/>
      <c r="D115" s="419"/>
      <c r="E115" s="258"/>
      <c r="F115" s="258"/>
      <c r="G115" s="258"/>
      <c r="H115" s="258"/>
      <c r="I115" s="258"/>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52022.962418971518</v>
      </c>
      <c r="L36" s="269"/>
      <c r="M36" s="270">
        <v>35</v>
      </c>
      <c r="N36" s="271">
        <f>K36/M36</f>
        <v>1486.3703548277576</v>
      </c>
    </row>
    <row r="37" spans="1:14">
      <c r="A37" s="113" t="s">
        <v>312</v>
      </c>
      <c r="B37" s="840" t="str">
        <f>VLOOKUP(A37,EQUIPOS!A7:D154,3,FALSE)</f>
        <v>Retroexcavadora sobre oruga, potencia 138 HP, balde de 1,5 m3.</v>
      </c>
      <c r="C37" s="841"/>
      <c r="D37" s="841"/>
      <c r="E37" s="841"/>
      <c r="F37" s="841"/>
      <c r="G37" s="841"/>
      <c r="H37" s="842"/>
      <c r="I37" s="420"/>
      <c r="J37" s="421"/>
      <c r="K37" s="268">
        <f>VLOOKUP(A37,EQUIPOS!A7:D164,4,FALSE)</f>
        <v>124855.10980553164</v>
      </c>
      <c r="L37" s="334"/>
      <c r="M37" s="335">
        <v>35</v>
      </c>
      <c r="N37" s="271">
        <f>K37/M37</f>
        <v>3567.2888515866184</v>
      </c>
    </row>
    <row r="38" spans="1:14">
      <c r="A38" s="113"/>
      <c r="B38" s="319"/>
      <c r="C38" s="320"/>
      <c r="D38" s="320"/>
      <c r="E38" s="322"/>
      <c r="F38" s="320"/>
      <c r="G38" s="320"/>
      <c r="H38" s="321"/>
      <c r="I38" s="327"/>
      <c r="J38" s="329"/>
      <c r="K38" s="268"/>
      <c r="L38" s="422"/>
      <c r="M38" s="423"/>
      <c r="N38" s="271"/>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0.01</v>
      </c>
      <c r="N40" s="343">
        <f>N73*M40</f>
        <v>8.2809726290859995</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5061.9401790434622</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3378.4964884635415</v>
      </c>
      <c r="N47" s="271">
        <f>K47*M47</f>
        <v>4392.0454350026039</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7" t="s">
        <v>953</v>
      </c>
      <c r="C51" s="828"/>
      <c r="D51" s="828"/>
      <c r="E51" s="828"/>
      <c r="F51" s="828"/>
      <c r="G51" s="828"/>
      <c r="H51" s="828"/>
      <c r="I51" s="828"/>
      <c r="J51" s="828"/>
      <c r="K51" s="828"/>
      <c r="L51" s="828"/>
      <c r="M51" s="829"/>
      <c r="N51" s="393">
        <f>SUM(N47:N50)</f>
        <v>4392.0454350026039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31">
        <f>VLOOKUP(A56,TRANSPORTE!A5:D117,4,FALSE)</f>
        <v>821.75094105324695</v>
      </c>
      <c r="M56" s="832"/>
      <c r="N56" s="286">
        <f>K56*L56</f>
        <v>1068.276223369221</v>
      </c>
    </row>
    <row r="57" spans="1:14">
      <c r="B57" s="46"/>
      <c r="C57" s="47"/>
      <c r="D57" s="47"/>
      <c r="E57" s="47"/>
      <c r="F57" s="47"/>
      <c r="G57" s="47"/>
      <c r="H57" s="310"/>
      <c r="I57" s="278"/>
      <c r="J57" s="285"/>
      <c r="K57" s="278"/>
      <c r="L57" s="831"/>
      <c r="M57" s="832"/>
      <c r="N57" s="286"/>
    </row>
    <row r="58" spans="1:14">
      <c r="B58" s="46"/>
      <c r="C58" s="47"/>
      <c r="D58" s="47"/>
      <c r="E58" s="47"/>
      <c r="F58" s="47"/>
      <c r="G58" s="47"/>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1068.276223369221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1">
        <f>K67/J67*100</f>
        <v>67665.399999999994</v>
      </c>
      <c r="J67" s="292">
        <v>185</v>
      </c>
      <c r="K67" s="293">
        <f>VLOOKUP(A67,'MANO DE OBRA'!A8:D99,4,FALSE)</f>
        <v>125180.98999999999</v>
      </c>
      <c r="L67" s="50"/>
      <c r="M67" s="430">
        <v>280</v>
      </c>
      <c r="N67" s="394">
        <f>K67/M67</f>
        <v>447.07496428571426</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0">
        <f>SUM(N67:N72)</f>
        <v>828.09726290859999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11350.359100323887</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3"/>
      <c r="J79" s="333"/>
      <c r="K79" s="301" t="s">
        <v>970</v>
      </c>
      <c r="L79" s="857" t="s">
        <v>971</v>
      </c>
      <c r="M79" s="858"/>
      <c r="N79" s="302"/>
    </row>
    <row r="80" spans="1:15">
      <c r="B80" s="859" t="s">
        <v>972</v>
      </c>
      <c r="C80" s="860"/>
      <c r="D80" s="860"/>
      <c r="E80" s="860"/>
      <c r="F80" s="860"/>
      <c r="G80" s="860"/>
      <c r="H80" s="860"/>
      <c r="I80" s="87"/>
      <c r="J80" s="88"/>
      <c r="K80" s="303">
        <v>0.2</v>
      </c>
      <c r="L80" s="861">
        <f>N75*K80</f>
        <v>2270.0718200647775</v>
      </c>
      <c r="M80" s="862"/>
      <c r="N80" s="51"/>
    </row>
    <row r="81" spans="1:14">
      <c r="B81" s="89" t="s">
        <v>973</v>
      </c>
      <c r="C81" s="90"/>
      <c r="D81" s="90"/>
      <c r="E81" s="90"/>
      <c r="F81" s="90"/>
      <c r="G81" s="90"/>
      <c r="H81" s="90"/>
      <c r="I81" s="87"/>
      <c r="J81" s="88"/>
      <c r="K81" s="303">
        <v>0.05</v>
      </c>
      <c r="L81" s="861">
        <f>N75*K81</f>
        <v>567.51795501619438</v>
      </c>
      <c r="M81" s="862"/>
      <c r="N81" s="51"/>
    </row>
    <row r="82" spans="1:14" ht="15.75" thickBot="1">
      <c r="B82" s="91" t="s">
        <v>974</v>
      </c>
      <c r="C82" s="92"/>
      <c r="D82" s="92"/>
      <c r="E82" s="92"/>
      <c r="F82" s="92"/>
      <c r="G82" s="92"/>
      <c r="H82" s="92"/>
      <c r="I82" s="93"/>
      <c r="J82" s="94"/>
      <c r="K82" s="304">
        <v>0.05</v>
      </c>
      <c r="L82" s="863">
        <f>N75*K82</f>
        <v>567.51795501619438</v>
      </c>
      <c r="M82" s="864"/>
      <c r="N82" s="51"/>
    </row>
    <row r="83" spans="1:14" ht="15.75" thickBot="1">
      <c r="B83" s="827" t="s">
        <v>953</v>
      </c>
      <c r="C83" s="828"/>
      <c r="D83" s="828"/>
      <c r="E83" s="828"/>
      <c r="F83" s="828"/>
      <c r="G83" s="828"/>
      <c r="H83" s="828"/>
      <c r="I83" s="828"/>
      <c r="J83" s="828"/>
      <c r="K83" s="828"/>
      <c r="L83" s="828"/>
      <c r="M83" s="829"/>
      <c r="N83" s="52">
        <f>L80+L81+L82</f>
        <v>3405.107730097166</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7">
        <f>N75+N83</f>
        <v>14755.466830421054</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5"/>
      <c r="K115" s="975"/>
      <c r="L115" s="975"/>
      <c r="M115" s="975"/>
      <c r="N115" s="976"/>
    </row>
    <row r="116" spans="2:14" ht="15.75" thickBot="1">
      <c r="B116" s="418" t="s">
        <v>2221</v>
      </c>
      <c r="C116" s="419"/>
      <c r="D116" s="419"/>
      <c r="E116" s="258"/>
      <c r="F116" s="258"/>
      <c r="G116" s="258"/>
      <c r="H116" s="258"/>
      <c r="I116" s="258"/>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52022.962418971518</v>
      </c>
      <c r="L36" s="269"/>
      <c r="M36" s="270">
        <v>2.5</v>
      </c>
      <c r="N36" s="271">
        <f>K36/M36</f>
        <v>20809.184967588608</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0"/>
      <c r="J37" s="421"/>
      <c r="K37" s="268">
        <f>VLOOKUP(A37,EQUIPOS!A7:D164,4,FALSE)</f>
        <v>135259.70228932594</v>
      </c>
      <c r="L37" s="334"/>
      <c r="M37" s="335">
        <v>100</v>
      </c>
      <c r="N37" s="271">
        <f>K37/M37</f>
        <v>1352.5970228932595</v>
      </c>
    </row>
    <row r="38" spans="1:14">
      <c r="A38" s="113" t="s">
        <v>312</v>
      </c>
      <c r="B38" s="840" t="str">
        <f>VLOOKUP(A38,EQUIPOS!A8:D154,3,FALSE)</f>
        <v>Retroexcavadora sobre oruga, potencia 138 HP, balde de 1,5 m3.</v>
      </c>
      <c r="C38" s="841"/>
      <c r="D38" s="841"/>
      <c r="E38" s="841"/>
      <c r="F38" s="841"/>
      <c r="G38" s="841"/>
      <c r="H38" s="842"/>
      <c r="I38" s="327"/>
      <c r="J38" s="329"/>
      <c r="K38" s="268">
        <f>VLOOKUP(A38,EQUIPOS!A8:D165,4,FALSE)</f>
        <v>124855.10980553164</v>
      </c>
      <c r="L38" s="422"/>
      <c r="M38" s="423">
        <v>16</v>
      </c>
      <c r="N38" s="271">
        <f>K38/M38</f>
        <v>7803.4443628457275</v>
      </c>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0.01</v>
      </c>
      <c r="N40" s="343">
        <f>N76*M40</f>
        <v>27.894392469875619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29993.120745797471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7524.3449172214459</v>
      </c>
      <c r="N47" s="271">
        <f>K47*M47</f>
        <v>2257.3034751664336</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1917.2546221194264</v>
      </c>
      <c r="N48" s="271">
        <f t="shared" ref="N48:N53" si="0">K48*M48</f>
        <v>5751.7638663582793</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18353.469541861519</v>
      </c>
      <c r="N49" s="271">
        <f t="shared" si="0"/>
        <v>4588.3673854653798</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1255.4499876493032</v>
      </c>
      <c r="N50" s="271">
        <f t="shared" si="0"/>
        <v>1255.4499876493032</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1349.9935068593209</v>
      </c>
      <c r="N51" s="271">
        <f t="shared" si="0"/>
        <v>1349.9935068593209</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5769.5912513507055</v>
      </c>
      <c r="N52" s="271">
        <f t="shared" si="0"/>
        <v>2642.472793118623</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3378.4964884635415</v>
      </c>
      <c r="N53" s="271">
        <f t="shared" si="0"/>
        <v>4392.0454350026039</v>
      </c>
    </row>
    <row r="54" spans="1:14" ht="15.75" thickBot="1">
      <c r="B54" s="827" t="s">
        <v>953</v>
      </c>
      <c r="C54" s="828"/>
      <c r="D54" s="828"/>
      <c r="E54" s="828"/>
      <c r="F54" s="828"/>
      <c r="G54" s="828"/>
      <c r="H54" s="828"/>
      <c r="I54" s="828"/>
      <c r="J54" s="828"/>
      <c r="K54" s="828"/>
      <c r="L54" s="828"/>
      <c r="M54" s="829"/>
      <c r="N54" s="393">
        <f>SUM(N47:N53)</f>
        <v>22237.396449619944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1">
        <f>VLOOKUP(A59,TRANSPORTE!A5:D117,4,FALSE)</f>
        <v>821.75094105324695</v>
      </c>
      <c r="M59" s="832"/>
      <c r="N59" s="286">
        <f>K59*L59</f>
        <v>1068.276223369221</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433">
        <v>128</v>
      </c>
      <c r="N70" s="394">
        <f>K70/M70</f>
        <v>1955.9529687499999</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0">
        <f>SUM(N70:N75)</f>
        <v>2789.439246987562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56088.232665774194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11217.646533154839</v>
      </c>
      <c r="M83" s="862"/>
      <c r="N83" s="51"/>
    </row>
    <row r="84" spans="1:14">
      <c r="B84" s="89" t="s">
        <v>973</v>
      </c>
      <c r="C84" s="90"/>
      <c r="D84" s="90"/>
      <c r="E84" s="90"/>
      <c r="F84" s="90"/>
      <c r="G84" s="90"/>
      <c r="H84" s="90"/>
      <c r="I84" s="87"/>
      <c r="J84" s="88"/>
      <c r="K84" s="303">
        <v>0.05</v>
      </c>
      <c r="L84" s="861">
        <f>N78*K84</f>
        <v>2804.4116332887097</v>
      </c>
      <c r="M84" s="862"/>
      <c r="N84" s="51"/>
    </row>
    <row r="85" spans="1:14" ht="15.75" thickBot="1">
      <c r="B85" s="91" t="s">
        <v>974</v>
      </c>
      <c r="C85" s="92"/>
      <c r="D85" s="92"/>
      <c r="E85" s="92"/>
      <c r="F85" s="92"/>
      <c r="G85" s="92"/>
      <c r="H85" s="92"/>
      <c r="I85" s="93"/>
      <c r="J85" s="94"/>
      <c r="K85" s="304">
        <v>0.05</v>
      </c>
      <c r="L85" s="863">
        <f>N78*K85</f>
        <v>2804.4116332887097</v>
      </c>
      <c r="M85" s="864"/>
      <c r="N85" s="51"/>
    </row>
    <row r="86" spans="1:14" ht="15.75" thickBot="1">
      <c r="B86" s="827" t="s">
        <v>953</v>
      </c>
      <c r="C86" s="828"/>
      <c r="D86" s="828"/>
      <c r="E86" s="828"/>
      <c r="F86" s="828"/>
      <c r="G86" s="828"/>
      <c r="H86" s="828"/>
      <c r="I86" s="828"/>
      <c r="J86" s="828"/>
      <c r="K86" s="828"/>
      <c r="L86" s="828"/>
      <c r="M86" s="829"/>
      <c r="N86" s="52">
        <f>L83+L84+L85</f>
        <v>16826.469799732258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72914.702465506445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52022.962418971518</v>
      </c>
      <c r="L36" s="269"/>
      <c r="M36" s="335">
        <v>2.5</v>
      </c>
      <c r="N36" s="271">
        <f>K36/M36</f>
        <v>20809.184967588608</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0"/>
      <c r="J37" s="421"/>
      <c r="K37" s="268">
        <f>VLOOKUP(A37,EQUIPOS!A7:D164,4,FALSE)</f>
        <v>135259.70228932594</v>
      </c>
      <c r="L37" s="334"/>
      <c r="M37" s="335">
        <v>100</v>
      </c>
      <c r="N37" s="271">
        <f>K37/M37</f>
        <v>1352.5970228932595</v>
      </c>
    </row>
    <row r="38" spans="1:14">
      <c r="A38" s="113" t="s">
        <v>261</v>
      </c>
      <c r="B38" s="840" t="str">
        <f>VLOOKUP(A38,EQUIPOS!A8:D154,3,FALSE)</f>
        <v xml:space="preserve">Motobomba 3 PULGADAS (incluye operario)
</v>
      </c>
      <c r="C38" s="841"/>
      <c r="D38" s="841"/>
      <c r="E38" s="841"/>
      <c r="F38" s="841"/>
      <c r="G38" s="841"/>
      <c r="H38" s="842"/>
      <c r="I38" s="327"/>
      <c r="J38" s="329"/>
      <c r="K38" s="268">
        <f>VLOOKUP(A38,EQUIPOS!A8:D165,4,FALSE)</f>
        <v>11193.650766284052</v>
      </c>
      <c r="L38" s="422"/>
      <c r="M38" s="423">
        <v>8</v>
      </c>
      <c r="N38" s="271">
        <f>K38/M38</f>
        <v>1399.2063457855065</v>
      </c>
    </row>
    <row r="39" spans="1:14">
      <c r="A39" t="s">
        <v>312</v>
      </c>
      <c r="B39" s="840" t="str">
        <f>VLOOKUP(A39,EQUIPOS!A9:D154,3,FALSE)</f>
        <v>Retroexcavadora sobre oruga, potencia 138 HP, balde de 1,5 m3.</v>
      </c>
      <c r="C39" s="841"/>
      <c r="D39" s="841"/>
      <c r="E39" s="841"/>
      <c r="F39" s="841"/>
      <c r="G39" s="841"/>
      <c r="H39" s="842"/>
      <c r="I39" s="36"/>
      <c r="J39" s="37"/>
      <c r="K39" s="268">
        <f>VLOOKUP(A39,EQUIPOS!A9:D166,4,FALSE)</f>
        <v>124855.10980553164</v>
      </c>
      <c r="L39" s="275"/>
      <c r="M39" s="335">
        <v>8</v>
      </c>
      <c r="N39" s="271">
        <f>K39/M39</f>
        <v>15606.888725691455</v>
      </c>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N78*M41</f>
        <v>241.11460680720396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39408.991668766037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7524.3449172214459</v>
      </c>
      <c r="N48" s="271">
        <f>K48*M48</f>
        <v>2257.3034751664336</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1917.2546221194264</v>
      </c>
      <c r="N49" s="271">
        <f t="shared" ref="N49:N54" si="0">K49*M49</f>
        <v>5751.7638663582793</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18353.469541861519</v>
      </c>
      <c r="N50" s="271">
        <f t="shared" si="0"/>
        <v>4588.3673854653798</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1255.4499876493032</v>
      </c>
      <c r="N51" s="271">
        <f t="shared" si="0"/>
        <v>1255.4499876493032</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1349.9935068593209</v>
      </c>
      <c r="N52" s="271">
        <f t="shared" si="0"/>
        <v>1349.9935068593209</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5769.5912513507055</v>
      </c>
      <c r="N53" s="271">
        <f>K53*M53</f>
        <v>2642.472793118623</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3378.4964884635415</v>
      </c>
      <c r="N54" s="271">
        <f t="shared" si="0"/>
        <v>4392.0454350026039</v>
      </c>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22237.396449619944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31">
        <f>VLOOKUP(A61,TRANSPORTE!A5:D117,4,FALSE)</f>
        <v>821.75094105324695</v>
      </c>
      <c r="M61" s="832"/>
      <c r="N61" s="286">
        <f>K61*L61</f>
        <v>1068.276223369221</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1068.276223369221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1">
        <f>K72/J72*100</f>
        <v>202996.19999999998</v>
      </c>
      <c r="J72" s="292">
        <v>185</v>
      </c>
      <c r="K72" s="293">
        <f>VLOOKUP(A72,'MANO DE OBRA'!A8:D99,4,FALSE)</f>
        <v>375542.97</v>
      </c>
      <c r="L72" s="50"/>
      <c r="M72" s="433">
        <v>20</v>
      </c>
      <c r="N72" s="394">
        <f>K72/M72</f>
        <v>18777.148499999999</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24111.460680720396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86826.125022475593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17365.225004495118</v>
      </c>
      <c r="M85" s="862"/>
      <c r="N85" s="51"/>
    </row>
    <row r="86" spans="1:14">
      <c r="B86" s="89" t="s">
        <v>973</v>
      </c>
      <c r="C86" s="90"/>
      <c r="D86" s="90"/>
      <c r="E86" s="90"/>
      <c r="F86" s="90"/>
      <c r="G86" s="90"/>
      <c r="H86" s="90"/>
      <c r="I86" s="87"/>
      <c r="J86" s="88"/>
      <c r="K86" s="303">
        <v>0.05</v>
      </c>
      <c r="L86" s="861">
        <f>N80*K86</f>
        <v>4341.3062511237795</v>
      </c>
      <c r="M86" s="862"/>
      <c r="N86" s="51"/>
    </row>
    <row r="87" spans="1:14" ht="15.75" thickBot="1">
      <c r="B87" s="91" t="s">
        <v>974</v>
      </c>
      <c r="C87" s="92"/>
      <c r="D87" s="92"/>
      <c r="E87" s="92"/>
      <c r="F87" s="92"/>
      <c r="G87" s="92"/>
      <c r="H87" s="92"/>
      <c r="I87" s="93"/>
      <c r="J87" s="94"/>
      <c r="K87" s="304">
        <v>0.05</v>
      </c>
      <c r="L87" s="863">
        <f>N80*K87</f>
        <v>4341.3062511237795</v>
      </c>
      <c r="M87" s="864"/>
      <c r="N87" s="51"/>
    </row>
    <row r="88" spans="1:14" ht="15.75" thickBot="1">
      <c r="B88" s="827" t="s">
        <v>953</v>
      </c>
      <c r="C88" s="828"/>
      <c r="D88" s="828"/>
      <c r="E88" s="828"/>
      <c r="F88" s="828"/>
      <c r="G88" s="828"/>
      <c r="H88" s="828"/>
      <c r="I88" s="828"/>
      <c r="J88" s="828"/>
      <c r="K88" s="828"/>
      <c r="L88" s="828"/>
      <c r="M88" s="829"/>
      <c r="N88" s="52">
        <f>L85+L86+L87</f>
        <v>26047.837506742679</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112873.96252921828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6"/>
      <c r="J36" s="267"/>
      <c r="K36" s="268">
        <f>VLOOKUP(A36,EQUIPOS!A6:D163,4,FALSE)</f>
        <v>135259.70228932594</v>
      </c>
      <c r="L36" s="269"/>
      <c r="M36" s="335">
        <v>100</v>
      </c>
      <c r="N36" s="271">
        <f>K36/M36</f>
        <v>1352.5970228932595</v>
      </c>
    </row>
    <row r="37" spans="1:14">
      <c r="A37" s="113" t="s">
        <v>312</v>
      </c>
      <c r="B37" s="840" t="str">
        <f>VLOOKUP(A37,EQUIPOS!A7:D154,3,FALSE)</f>
        <v>Retroexcavadora sobre oruga, potencia 138 HP, balde de 1,5 m3.</v>
      </c>
      <c r="C37" s="841"/>
      <c r="D37" s="841"/>
      <c r="E37" s="841"/>
      <c r="F37" s="841"/>
      <c r="G37" s="841"/>
      <c r="H37" s="842"/>
      <c r="I37" s="420"/>
      <c r="J37" s="421"/>
      <c r="K37" s="268">
        <f>VLOOKUP(A37,EQUIPOS!A7:D164,4,FALSE)</f>
        <v>124855.10980553164</v>
      </c>
      <c r="L37" s="334"/>
      <c r="M37" s="335">
        <v>35</v>
      </c>
      <c r="N37" s="271">
        <f>K37/M37</f>
        <v>3567.2888515866184</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8.2809726290859995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4928.1668471089642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3378.4964884635415</v>
      </c>
      <c r="N48" s="271">
        <f>K48*M48</f>
        <v>4392.0454350026039</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7" t="s">
        <v>953</v>
      </c>
      <c r="C55" s="828"/>
      <c r="D55" s="828"/>
      <c r="E55" s="828"/>
      <c r="F55" s="828"/>
      <c r="G55" s="828"/>
      <c r="H55" s="828"/>
      <c r="I55" s="828"/>
      <c r="J55" s="828"/>
      <c r="K55" s="828"/>
      <c r="L55" s="828"/>
      <c r="M55" s="829"/>
      <c r="N55" s="393">
        <f>SUM(N48:N54)</f>
        <v>4392.0454350026039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1">
        <v>280</v>
      </c>
      <c r="N72" s="394">
        <f>K72/M72</f>
        <v>447.07496428571426</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828.09726290859999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11216.585768389388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2243.3171536778777</v>
      </c>
      <c r="M84" s="862"/>
      <c r="N84" s="51"/>
    </row>
    <row r="85" spans="1:14">
      <c r="B85" s="89" t="s">
        <v>973</v>
      </c>
      <c r="C85" s="90"/>
      <c r="D85" s="90"/>
      <c r="E85" s="90"/>
      <c r="F85" s="90"/>
      <c r="G85" s="90"/>
      <c r="H85" s="90"/>
      <c r="I85" s="87"/>
      <c r="J85" s="88"/>
      <c r="K85" s="303">
        <v>0.05</v>
      </c>
      <c r="L85" s="861">
        <f>N79*K85</f>
        <v>560.82928841946944</v>
      </c>
      <c r="M85" s="862"/>
      <c r="N85" s="51"/>
    </row>
    <row r="86" spans="1:14" ht="15.75" thickBot="1">
      <c r="B86" s="91" t="s">
        <v>974</v>
      </c>
      <c r="C86" s="92"/>
      <c r="D86" s="92"/>
      <c r="E86" s="92"/>
      <c r="F86" s="92"/>
      <c r="G86" s="92"/>
      <c r="H86" s="92"/>
      <c r="I86" s="93"/>
      <c r="J86" s="94"/>
      <c r="K86" s="304">
        <v>0.05</v>
      </c>
      <c r="L86" s="863">
        <f>N79*K86</f>
        <v>560.82928841946944</v>
      </c>
      <c r="M86" s="864"/>
      <c r="N86" s="51"/>
    </row>
    <row r="87" spans="1:14" ht="15.75" thickBot="1">
      <c r="B87" s="827" t="s">
        <v>953</v>
      </c>
      <c r="C87" s="828"/>
      <c r="D87" s="828"/>
      <c r="E87" s="828"/>
      <c r="F87" s="828"/>
      <c r="G87" s="828"/>
      <c r="H87" s="828"/>
      <c r="I87" s="828"/>
      <c r="J87" s="828"/>
      <c r="K87" s="828"/>
      <c r="L87" s="828"/>
      <c r="M87" s="829"/>
      <c r="N87" s="52">
        <f>L84+L85+L86</f>
        <v>3364.9757305168164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14581.561498906205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1" t="s">
        <v>2215</v>
      </c>
      <c r="L29" s="838" t="s">
        <v>945</v>
      </c>
      <c r="M29" s="839"/>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6"/>
      <c r="J35" s="267"/>
      <c r="K35" s="268">
        <f>VLOOKUP(A35,EQUIPOS!A6:D163,4,FALSE)</f>
        <v>4552.0092116600072</v>
      </c>
      <c r="L35" s="269"/>
      <c r="M35" s="335">
        <v>21</v>
      </c>
      <c r="N35" s="271">
        <f>K35/M35</f>
        <v>216.76234341238128</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0"/>
      <c r="J36" s="421"/>
      <c r="K36" s="268">
        <f>VLOOKUP(A36,EQUIPOS!A7:D164,4,FALSE)</f>
        <v>135259.70228932594</v>
      </c>
      <c r="L36" s="334"/>
      <c r="M36" s="335">
        <v>100</v>
      </c>
      <c r="N36" s="271">
        <f>K36/M36</f>
        <v>1352.5970228932595</v>
      </c>
    </row>
    <row r="37" spans="1:14">
      <c r="A37" s="113" t="s">
        <v>312</v>
      </c>
      <c r="B37" s="840" t="str">
        <f>VLOOKUP(A37,EQUIPOS!A8:D154,3,FALSE)</f>
        <v>Retroexcavadora sobre oruga, potencia 138 HP, balde de 1,5 m3.</v>
      </c>
      <c r="C37" s="841"/>
      <c r="D37" s="841"/>
      <c r="E37" s="841"/>
      <c r="F37" s="841"/>
      <c r="G37" s="841"/>
      <c r="H37" s="842"/>
      <c r="I37" s="327"/>
      <c r="J37" s="329"/>
      <c r="K37" s="268">
        <f>VLOOKUP(A37,EQUIPOS!A8:D165,4,FALSE)</f>
        <v>124855.10980553164</v>
      </c>
      <c r="L37" s="422"/>
      <c r="M37" s="423">
        <v>21</v>
      </c>
      <c r="N37" s="271">
        <f>K37/M37</f>
        <v>5945.4814193110305</v>
      </c>
    </row>
    <row r="38" spans="1:14">
      <c r="B38" s="840"/>
      <c r="C38" s="841"/>
      <c r="D38" s="841"/>
      <c r="E38" s="841"/>
      <c r="F38" s="841"/>
      <c r="G38" s="841"/>
      <c r="H38" s="842"/>
      <c r="I38" s="36"/>
      <c r="J38" s="37"/>
      <c r="K38" s="268"/>
      <c r="L38" s="275"/>
      <c r="M38" s="335"/>
      <c r="N38" s="271"/>
    </row>
    <row r="39" spans="1:14">
      <c r="B39" s="319"/>
      <c r="C39" s="320"/>
      <c r="D39" s="320"/>
      <c r="E39" s="320"/>
      <c r="F39" s="322"/>
      <c r="G39" s="322"/>
      <c r="H39" s="125"/>
      <c r="I39" s="36"/>
      <c r="J39" s="37"/>
      <c r="K39" s="268"/>
      <c r="L39" s="275"/>
      <c r="M39" s="276"/>
      <c r="N39" s="272"/>
    </row>
    <row r="40" spans="1:14">
      <c r="B40" s="847" t="s">
        <v>952</v>
      </c>
      <c r="C40" s="848"/>
      <c r="D40" s="848"/>
      <c r="E40" s="38"/>
      <c r="F40" s="39"/>
      <c r="G40" s="39"/>
      <c r="H40" s="40"/>
      <c r="I40" s="36"/>
      <c r="J40" s="37"/>
      <c r="K40" s="278"/>
      <c r="L40" s="275"/>
      <c r="M40" s="400">
        <v>0.01</v>
      </c>
      <c r="N40" s="343">
        <f>N76*M40</f>
        <v>13.801621048476665</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SUM(N35:N41)</f>
        <v>7528.642406665148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3378.4964884635415</v>
      </c>
      <c r="N47" s="271">
        <f>K47*M47</f>
        <v>4392.0454350026039</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7" t="s">
        <v>953</v>
      </c>
      <c r="C54" s="828"/>
      <c r="D54" s="828"/>
      <c r="E54" s="828"/>
      <c r="F54" s="828"/>
      <c r="G54" s="828"/>
      <c r="H54" s="828"/>
      <c r="I54" s="828"/>
      <c r="J54" s="828"/>
      <c r="K54" s="828"/>
      <c r="L54" s="828"/>
      <c r="M54" s="829"/>
      <c r="N54" s="393">
        <f>SUM(N47:N53)</f>
        <v>4392.0454350026039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1">
        <f>VLOOKUP(A59,TRANSPORTE!A5:D117,4,FALSE)</f>
        <v>821.75094105324695</v>
      </c>
      <c r="M59" s="832"/>
      <c r="N59" s="286">
        <f>K59*L59</f>
        <v>1068.276223369221</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3">
        <v>168</v>
      </c>
      <c r="N70" s="394">
        <f>K70/M70</f>
        <v>745.12494047619043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59">
        <f>SUM(N70:N75)</f>
        <v>1380.1621048476666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14369.126169884639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2873.8252339769278</v>
      </c>
      <c r="M83" s="862"/>
      <c r="N83" s="51"/>
    </row>
    <row r="84" spans="1:14">
      <c r="B84" s="89" t="s">
        <v>973</v>
      </c>
      <c r="C84" s="90"/>
      <c r="D84" s="90"/>
      <c r="E84" s="90"/>
      <c r="F84" s="90"/>
      <c r="G84" s="90"/>
      <c r="H84" s="90"/>
      <c r="I84" s="87"/>
      <c r="J84" s="88"/>
      <c r="K84" s="303">
        <v>0.05</v>
      </c>
      <c r="L84" s="861">
        <f>N78*K84</f>
        <v>718.45630849423196</v>
      </c>
      <c r="M84" s="862"/>
      <c r="N84" s="51"/>
    </row>
    <row r="85" spans="1:14" ht="15.75" thickBot="1">
      <c r="B85" s="91" t="s">
        <v>974</v>
      </c>
      <c r="C85" s="92"/>
      <c r="D85" s="92"/>
      <c r="E85" s="92"/>
      <c r="F85" s="92"/>
      <c r="G85" s="92"/>
      <c r="H85" s="92"/>
      <c r="I85" s="93"/>
      <c r="J85" s="94"/>
      <c r="K85" s="304">
        <v>0.05</v>
      </c>
      <c r="L85" s="863">
        <f>N78*K85</f>
        <v>718.45630849423196</v>
      </c>
      <c r="M85" s="864"/>
      <c r="N85" s="51"/>
    </row>
    <row r="86" spans="1:14" ht="15.75" thickBot="1">
      <c r="B86" s="827" t="s">
        <v>953</v>
      </c>
      <c r="C86" s="828"/>
      <c r="D86" s="828"/>
      <c r="E86" s="828"/>
      <c r="F86" s="828"/>
      <c r="G86" s="828"/>
      <c r="H86" s="828"/>
      <c r="I86" s="828"/>
      <c r="J86" s="828"/>
      <c r="K86" s="828"/>
      <c r="L86" s="828"/>
      <c r="M86" s="829"/>
      <c r="N86" s="52">
        <f>L83+L84+L85</f>
        <v>4310.7378509653918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18679.864020850029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335">
        <v>2.5</v>
      </c>
      <c r="N36" s="271">
        <f>K36/M36</f>
        <v>3095.3662639288054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3564.7949764288055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27483.581165702788</v>
      </c>
      <c r="N48" s="271">
        <f>K48*M48</f>
        <v>35728.655515413622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46.172416358380687</v>
      </c>
      <c r="N49" s="271">
        <f>K49*M49</f>
        <v>1385.1724907514206</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37113.828006165044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51135.473455963067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10227.094691192615</v>
      </c>
      <c r="M84" s="862"/>
      <c r="N84" s="51"/>
    </row>
    <row r="85" spans="1:14">
      <c r="B85" s="89" t="s">
        <v>973</v>
      </c>
      <c r="C85" s="90"/>
      <c r="D85" s="90"/>
      <c r="E85" s="90"/>
      <c r="F85" s="90"/>
      <c r="G85" s="90"/>
      <c r="H85" s="90"/>
      <c r="I85" s="87"/>
      <c r="J85" s="88"/>
      <c r="K85" s="303">
        <v>0.05</v>
      </c>
      <c r="L85" s="861">
        <f>N79*K85</f>
        <v>2556.7736727981537</v>
      </c>
      <c r="M85" s="862"/>
      <c r="N85" s="51"/>
    </row>
    <row r="86" spans="1:14" ht="15.75" thickBot="1">
      <c r="B86" s="91" t="s">
        <v>974</v>
      </c>
      <c r="C86" s="92"/>
      <c r="D86" s="92"/>
      <c r="E86" s="92"/>
      <c r="F86" s="92"/>
      <c r="G86" s="92"/>
      <c r="H86" s="92"/>
      <c r="I86" s="93"/>
      <c r="J86" s="94"/>
      <c r="K86" s="304">
        <v>0.05</v>
      </c>
      <c r="L86" s="863">
        <f>N79*K86</f>
        <v>2556.7736727981537</v>
      </c>
      <c r="M86" s="864"/>
      <c r="N86" s="51"/>
    </row>
    <row r="87" spans="1:14" ht="15.75" thickBot="1">
      <c r="B87" s="827" t="s">
        <v>953</v>
      </c>
      <c r="C87" s="828"/>
      <c r="D87" s="828"/>
      <c r="E87" s="828"/>
      <c r="F87" s="828"/>
      <c r="G87" s="828"/>
      <c r="H87" s="828"/>
      <c r="I87" s="828"/>
      <c r="J87" s="828"/>
      <c r="K87" s="828"/>
      <c r="L87" s="828"/>
      <c r="M87" s="829"/>
      <c r="N87" s="52">
        <f>L84+L85+L86</f>
        <v>15340.642036788922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66476.115492751996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335">
        <v>2.5</v>
      </c>
      <c r="N36" s="271">
        <f>K36/M36</f>
        <v>3095.3662639288054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3564.7949764288055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27483.581165702788</v>
      </c>
      <c r="N48" s="271">
        <f>K48*M48</f>
        <v>35728.655515413622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46.172416358380687</v>
      </c>
      <c r="N49" s="271">
        <f>K49*M49</f>
        <v>1385.1724907514206</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37113.828006165044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51135.473455963067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10227.094691192615</v>
      </c>
      <c r="M84" s="862"/>
      <c r="N84" s="51"/>
    </row>
    <row r="85" spans="1:14">
      <c r="B85" s="89" t="s">
        <v>973</v>
      </c>
      <c r="C85" s="90"/>
      <c r="D85" s="90"/>
      <c r="E85" s="90"/>
      <c r="F85" s="90"/>
      <c r="G85" s="90"/>
      <c r="H85" s="90"/>
      <c r="I85" s="87"/>
      <c r="J85" s="88"/>
      <c r="K85" s="303">
        <v>0.05</v>
      </c>
      <c r="L85" s="861">
        <f>N79*K85</f>
        <v>2556.7736727981537</v>
      </c>
      <c r="M85" s="862"/>
      <c r="N85" s="51"/>
    </row>
    <row r="86" spans="1:14" ht="15.75" thickBot="1">
      <c r="B86" s="91" t="s">
        <v>974</v>
      </c>
      <c r="C86" s="92"/>
      <c r="D86" s="92"/>
      <c r="E86" s="92"/>
      <c r="F86" s="92"/>
      <c r="G86" s="92"/>
      <c r="H86" s="92"/>
      <c r="I86" s="93"/>
      <c r="J86" s="94"/>
      <c r="K86" s="304">
        <v>0.05</v>
      </c>
      <c r="L86" s="863">
        <f>N79*K86</f>
        <v>2556.7736727981537</v>
      </c>
      <c r="M86" s="864"/>
      <c r="N86" s="51"/>
    </row>
    <row r="87" spans="1:14" ht="15.75" thickBot="1">
      <c r="B87" s="827" t="s">
        <v>953</v>
      </c>
      <c r="C87" s="828"/>
      <c r="D87" s="828"/>
      <c r="E87" s="828"/>
      <c r="F87" s="828"/>
      <c r="G87" s="828"/>
      <c r="H87" s="828"/>
      <c r="I87" s="828"/>
      <c r="J87" s="828"/>
      <c r="K87" s="828"/>
      <c r="L87" s="828"/>
      <c r="M87" s="829"/>
      <c r="N87" s="52">
        <f>L84+L85+L86</f>
        <v>15340.642036788922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66476.115492751996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335">
        <v>2.5</v>
      </c>
      <c r="N36" s="271">
        <f>K36/M36</f>
        <v>3095.3662639288054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3564.7949764288055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41775.04337186824</v>
      </c>
      <c r="N48" s="271">
        <f>K48*M48</f>
        <v>54307.556383428717</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46.172416358380687</v>
      </c>
      <c r="N49" s="271">
        <f>K49*M49</f>
        <v>1385.1724907514206</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55692.728874180139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69714.374323978162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13942.874864795633</v>
      </c>
      <c r="M84" s="862"/>
      <c r="N84" s="51"/>
    </row>
    <row r="85" spans="1:14">
      <c r="B85" s="89" t="s">
        <v>973</v>
      </c>
      <c r="C85" s="90"/>
      <c r="D85" s="90"/>
      <c r="E85" s="90"/>
      <c r="F85" s="90"/>
      <c r="G85" s="90"/>
      <c r="H85" s="90"/>
      <c r="I85" s="87"/>
      <c r="J85" s="88"/>
      <c r="K85" s="303">
        <v>0.05</v>
      </c>
      <c r="L85" s="861">
        <f>N79*K85</f>
        <v>3485.7187161989082</v>
      </c>
      <c r="M85" s="862"/>
      <c r="N85" s="51"/>
    </row>
    <row r="86" spans="1:14" ht="15.75" thickBot="1">
      <c r="B86" s="91" t="s">
        <v>974</v>
      </c>
      <c r="C86" s="92"/>
      <c r="D86" s="92"/>
      <c r="E86" s="92"/>
      <c r="F86" s="92"/>
      <c r="G86" s="92"/>
      <c r="H86" s="92"/>
      <c r="I86" s="93"/>
      <c r="J86" s="94"/>
      <c r="K86" s="304">
        <v>0.05</v>
      </c>
      <c r="L86" s="863">
        <f>N79*K86</f>
        <v>3485.7187161989082</v>
      </c>
      <c r="M86" s="864"/>
      <c r="N86" s="51"/>
    </row>
    <row r="87" spans="1:14" ht="15.75" thickBot="1">
      <c r="B87" s="827" t="s">
        <v>953</v>
      </c>
      <c r="C87" s="828"/>
      <c r="D87" s="828"/>
      <c r="E87" s="828"/>
      <c r="F87" s="828"/>
      <c r="G87" s="828"/>
      <c r="H87" s="828"/>
      <c r="I87" s="828"/>
      <c r="J87" s="828"/>
      <c r="K87" s="828"/>
      <c r="L87" s="828"/>
      <c r="M87" s="829"/>
      <c r="N87" s="52">
        <f>L84+L85+L86</f>
        <v>20914.31229719345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90628.686621171611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6"/>
      <c r="J36" s="267"/>
      <c r="K36" s="268">
        <f>VLOOKUP(A36,EQUIPOS!A6:D163,4,FALSE)</f>
        <v>7738.4156598220134</v>
      </c>
      <c r="L36" s="269"/>
      <c r="M36" s="335">
        <v>2.5</v>
      </c>
      <c r="N36" s="271">
        <f>K36/M36</f>
        <v>3095.3662639288054</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3564.7949764288055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41775.04337186824</v>
      </c>
      <c r="N48" s="271">
        <f>K48*M48</f>
        <v>54307.556383428717</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46.172416358380687</v>
      </c>
      <c r="N49" s="271">
        <f>K49*M49</f>
        <v>1385.1724907514206</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55692.728874180139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69714.374323978162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13942.874864795633</v>
      </c>
      <c r="M84" s="862"/>
      <c r="N84" s="51"/>
    </row>
    <row r="85" spans="1:14">
      <c r="B85" s="89" t="s">
        <v>973</v>
      </c>
      <c r="C85" s="90"/>
      <c r="D85" s="90"/>
      <c r="E85" s="90"/>
      <c r="F85" s="90"/>
      <c r="G85" s="90"/>
      <c r="H85" s="90"/>
      <c r="I85" s="87"/>
      <c r="J85" s="88"/>
      <c r="K85" s="303">
        <v>0.05</v>
      </c>
      <c r="L85" s="861">
        <f>N79*K85</f>
        <v>3485.7187161989082</v>
      </c>
      <c r="M85" s="862"/>
      <c r="N85" s="51"/>
    </row>
    <row r="86" spans="1:14" ht="15.75" thickBot="1">
      <c r="B86" s="91" t="s">
        <v>974</v>
      </c>
      <c r="C86" s="92"/>
      <c r="D86" s="92"/>
      <c r="E86" s="92"/>
      <c r="F86" s="92"/>
      <c r="G86" s="92"/>
      <c r="H86" s="92"/>
      <c r="I86" s="93"/>
      <c r="J86" s="94"/>
      <c r="K86" s="304">
        <v>0.05</v>
      </c>
      <c r="L86" s="863">
        <f>N79*K86</f>
        <v>3485.7187161989082</v>
      </c>
      <c r="M86" s="864"/>
      <c r="N86" s="51"/>
    </row>
    <row r="87" spans="1:14" ht="15.75" thickBot="1">
      <c r="B87" s="827" t="s">
        <v>953</v>
      </c>
      <c r="C87" s="828"/>
      <c r="D87" s="828"/>
      <c r="E87" s="828"/>
      <c r="F87" s="828"/>
      <c r="G87" s="828"/>
      <c r="H87" s="828"/>
      <c r="I87" s="828"/>
      <c r="J87" s="828"/>
      <c r="K87" s="828"/>
      <c r="L87" s="828"/>
      <c r="M87" s="829"/>
      <c r="N87" s="52">
        <f>L84+L85+L86</f>
        <v>20914.31229719345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90628.686621171611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6"/>
      <c r="J36" s="267"/>
      <c r="K36" s="268"/>
      <c r="L36" s="269"/>
      <c r="M36" s="335"/>
      <c r="N36" s="271"/>
      <c r="P36" s="106"/>
    </row>
    <row r="37" spans="1:16">
      <c r="A37" s="113"/>
      <c r="B37" s="840"/>
      <c r="C37" s="841"/>
      <c r="D37" s="841"/>
      <c r="E37" s="841"/>
      <c r="F37" s="841"/>
      <c r="G37" s="841"/>
      <c r="H37" s="842"/>
      <c r="I37" s="420"/>
      <c r="J37" s="421"/>
      <c r="K37" s="268"/>
      <c r="L37" s="334"/>
      <c r="M37" s="335"/>
      <c r="N37" s="271"/>
      <c r="P37" s="103"/>
    </row>
    <row r="38" spans="1:16">
      <c r="A38" s="113"/>
      <c r="B38" s="840"/>
      <c r="C38" s="841"/>
      <c r="D38" s="841"/>
      <c r="E38" s="841"/>
      <c r="F38" s="841"/>
      <c r="G38" s="841"/>
      <c r="H38" s="842"/>
      <c r="I38" s="327"/>
      <c r="J38" s="329"/>
      <c r="K38" s="268"/>
      <c r="L38" s="422"/>
      <c r="M38" s="423"/>
      <c r="N38" s="271"/>
      <c r="P38" s="106"/>
    </row>
    <row r="39" spans="1:16">
      <c r="B39" s="840"/>
      <c r="C39" s="841"/>
      <c r="D39" s="841"/>
      <c r="E39" s="841"/>
      <c r="F39" s="841"/>
      <c r="G39" s="841"/>
      <c r="H39" s="84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7" t="s">
        <v>952</v>
      </c>
      <c r="C41" s="848"/>
      <c r="D41" s="848"/>
      <c r="E41" s="38"/>
      <c r="F41" s="39"/>
      <c r="G41" s="39"/>
      <c r="H41" s="40"/>
      <c r="I41" s="36"/>
      <c r="J41" s="37"/>
      <c r="K41" s="278"/>
      <c r="L41" s="275"/>
      <c r="M41" s="400">
        <v>0.05</v>
      </c>
      <c r="N41" s="343">
        <f>N77*M41</f>
        <v>469.42871250000002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3">
        <f>SUM(N36:N42)</f>
        <v>469.42871250000002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4" t="s">
        <v>945</v>
      </c>
      <c r="K47" s="85" t="s">
        <v>946</v>
      </c>
      <c r="L47" s="821" t="s">
        <v>955</v>
      </c>
      <c r="M47" s="820"/>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49470.44609826502</v>
      </c>
      <c r="N48" s="271">
        <f>K48*M48</f>
        <v>64311.579927744526</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64311.579927744526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75237.859113613755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15047.571822722752</v>
      </c>
      <c r="M84" s="862"/>
      <c r="N84" s="51"/>
    </row>
    <row r="85" spans="1:14">
      <c r="B85" s="89" t="s">
        <v>973</v>
      </c>
      <c r="C85" s="90"/>
      <c r="D85" s="90"/>
      <c r="E85" s="90"/>
      <c r="F85" s="90"/>
      <c r="G85" s="90"/>
      <c r="H85" s="90"/>
      <c r="I85" s="87"/>
      <c r="J85" s="88"/>
      <c r="K85" s="303">
        <v>0.05</v>
      </c>
      <c r="L85" s="861">
        <f>N79*K85</f>
        <v>3761.8929556806879</v>
      </c>
      <c r="M85" s="862"/>
      <c r="N85" s="51"/>
    </row>
    <row r="86" spans="1:14" ht="15.75" thickBot="1">
      <c r="B86" s="91" t="s">
        <v>974</v>
      </c>
      <c r="C86" s="92"/>
      <c r="D86" s="92"/>
      <c r="E86" s="92"/>
      <c r="F86" s="92"/>
      <c r="G86" s="92"/>
      <c r="H86" s="92"/>
      <c r="I86" s="93"/>
      <c r="J86" s="94"/>
      <c r="K86" s="304">
        <v>0.05</v>
      </c>
      <c r="L86" s="863">
        <f>N79*K86</f>
        <v>3761.8929556806879</v>
      </c>
      <c r="M86" s="864"/>
      <c r="N86" s="51"/>
    </row>
    <row r="87" spans="1:14" ht="15.75" thickBot="1">
      <c r="B87" s="827" t="s">
        <v>953</v>
      </c>
      <c r="C87" s="828"/>
      <c r="D87" s="828"/>
      <c r="E87" s="828"/>
      <c r="F87" s="828"/>
      <c r="G87" s="828"/>
      <c r="H87" s="828"/>
      <c r="I87" s="828"/>
      <c r="J87" s="828"/>
      <c r="K87" s="828"/>
      <c r="L87" s="828"/>
      <c r="M87" s="829"/>
      <c r="N87" s="52">
        <f>L84+L85+L86</f>
        <v>22571.357734084126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97809.216847697884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6"/>
      <c r="J36" s="267"/>
      <c r="K36" s="268"/>
      <c r="L36" s="269"/>
      <c r="M36" s="335"/>
      <c r="N36" s="271"/>
      <c r="P36" s="106"/>
    </row>
    <row r="37" spans="1:16">
      <c r="A37" s="113"/>
      <c r="B37" s="840"/>
      <c r="C37" s="841"/>
      <c r="D37" s="841"/>
      <c r="E37" s="841"/>
      <c r="F37" s="841"/>
      <c r="G37" s="841"/>
      <c r="H37" s="842"/>
      <c r="I37" s="420"/>
      <c r="J37" s="421"/>
      <c r="K37" s="268"/>
      <c r="L37" s="334"/>
      <c r="M37" s="335"/>
      <c r="N37" s="271"/>
      <c r="P37" s="103"/>
    </row>
    <row r="38" spans="1:16">
      <c r="A38" s="113"/>
      <c r="B38" s="840"/>
      <c r="C38" s="841"/>
      <c r="D38" s="841"/>
      <c r="E38" s="841"/>
      <c r="F38" s="841"/>
      <c r="G38" s="841"/>
      <c r="H38" s="842"/>
      <c r="I38" s="327"/>
      <c r="J38" s="329"/>
      <c r="K38" s="268"/>
      <c r="L38" s="422"/>
      <c r="M38" s="423"/>
      <c r="N38" s="271"/>
      <c r="P38" s="106"/>
    </row>
    <row r="39" spans="1:16">
      <c r="B39" s="840"/>
      <c r="C39" s="841"/>
      <c r="D39" s="841"/>
      <c r="E39" s="841"/>
      <c r="F39" s="841"/>
      <c r="G39" s="841"/>
      <c r="H39" s="84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7" t="s">
        <v>952</v>
      </c>
      <c r="C41" s="848"/>
      <c r="D41" s="848"/>
      <c r="E41" s="38"/>
      <c r="F41" s="39"/>
      <c r="G41" s="39"/>
      <c r="H41" s="40"/>
      <c r="I41" s="36"/>
      <c r="J41" s="37"/>
      <c r="K41" s="278"/>
      <c r="L41" s="275"/>
      <c r="M41" s="400">
        <v>0.05</v>
      </c>
      <c r="N41" s="343">
        <f>N77*M41</f>
        <v>469.42871250000002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3">
        <f>SUM(N36:N42)</f>
        <v>469.42871250000002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4" t="s">
        <v>945</v>
      </c>
      <c r="K47" s="85" t="s">
        <v>946</v>
      </c>
      <c r="L47" s="821" t="s">
        <v>955</v>
      </c>
      <c r="M47" s="820"/>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76954.027263967801</v>
      </c>
      <c r="N48" s="271">
        <f>K48*M48</f>
        <v>100040.23544315815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100040.23544315815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110966.51462902737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22193.302925805474</v>
      </c>
      <c r="M84" s="862"/>
      <c r="N84" s="51"/>
    </row>
    <row r="85" spans="1:14">
      <c r="B85" s="89" t="s">
        <v>973</v>
      </c>
      <c r="C85" s="90"/>
      <c r="D85" s="90"/>
      <c r="E85" s="90"/>
      <c r="F85" s="90"/>
      <c r="G85" s="90"/>
      <c r="H85" s="90"/>
      <c r="I85" s="87"/>
      <c r="J85" s="88"/>
      <c r="K85" s="303">
        <v>0.05</v>
      </c>
      <c r="L85" s="861">
        <f>N79*K85</f>
        <v>5548.3257314513685</v>
      </c>
      <c r="M85" s="862"/>
      <c r="N85" s="51"/>
    </row>
    <row r="86" spans="1:14" ht="15.75" thickBot="1">
      <c r="B86" s="91" t="s">
        <v>974</v>
      </c>
      <c r="C86" s="92"/>
      <c r="D86" s="92"/>
      <c r="E86" s="92"/>
      <c r="F86" s="92"/>
      <c r="G86" s="92"/>
      <c r="H86" s="92"/>
      <c r="I86" s="93"/>
      <c r="J86" s="94"/>
      <c r="K86" s="304">
        <v>0.05</v>
      </c>
      <c r="L86" s="863">
        <f>N79*K86</f>
        <v>5548.3257314513685</v>
      </c>
      <c r="M86" s="864"/>
      <c r="N86" s="51"/>
    </row>
    <row r="87" spans="1:14" ht="15.75" thickBot="1">
      <c r="B87" s="827" t="s">
        <v>953</v>
      </c>
      <c r="C87" s="828"/>
      <c r="D87" s="828"/>
      <c r="E87" s="828"/>
      <c r="F87" s="828"/>
      <c r="G87" s="828"/>
      <c r="H87" s="828"/>
      <c r="I87" s="828"/>
      <c r="J87" s="828"/>
      <c r="K87" s="828"/>
      <c r="L87" s="828"/>
      <c r="M87" s="829"/>
      <c r="N87" s="52">
        <f>L84+L85+L86</f>
        <v>33289.954388708211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144256.46901773557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6"/>
      <c r="J36" s="267"/>
      <c r="K36" s="268"/>
      <c r="L36" s="269"/>
      <c r="M36" s="335"/>
      <c r="N36" s="271"/>
      <c r="P36" s="106"/>
    </row>
    <row r="37" spans="1:16">
      <c r="A37" s="113"/>
      <c r="B37" s="840"/>
      <c r="C37" s="841"/>
      <c r="D37" s="841"/>
      <c r="E37" s="841"/>
      <c r="F37" s="841"/>
      <c r="G37" s="841"/>
      <c r="H37" s="842"/>
      <c r="I37" s="420"/>
      <c r="J37" s="421"/>
      <c r="K37" s="268"/>
      <c r="L37" s="334"/>
      <c r="M37" s="335"/>
      <c r="N37" s="271"/>
      <c r="P37" s="103"/>
    </row>
    <row r="38" spans="1:16">
      <c r="A38" s="113"/>
      <c r="B38" s="840"/>
      <c r="C38" s="841"/>
      <c r="D38" s="841"/>
      <c r="E38" s="841"/>
      <c r="F38" s="841"/>
      <c r="G38" s="841"/>
      <c r="H38" s="842"/>
      <c r="I38" s="327"/>
      <c r="J38" s="329"/>
      <c r="K38" s="268"/>
      <c r="L38" s="422"/>
      <c r="M38" s="423"/>
      <c r="N38" s="271"/>
      <c r="P38" s="106"/>
    </row>
    <row r="39" spans="1:16">
      <c r="B39" s="840"/>
      <c r="C39" s="841"/>
      <c r="D39" s="841"/>
      <c r="E39" s="841"/>
      <c r="F39" s="841"/>
      <c r="G39" s="841"/>
      <c r="H39" s="84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7" t="s">
        <v>952</v>
      </c>
      <c r="C41" s="848"/>
      <c r="D41" s="848"/>
      <c r="E41" s="38"/>
      <c r="F41" s="39"/>
      <c r="G41" s="39"/>
      <c r="H41" s="40"/>
      <c r="I41" s="36"/>
      <c r="J41" s="37"/>
      <c r="K41" s="278"/>
      <c r="L41" s="275"/>
      <c r="M41" s="400">
        <v>0.05</v>
      </c>
      <c r="N41" s="343">
        <f>N77*M41</f>
        <v>312.95247499999999</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3">
        <f>SUM(N36:N42)</f>
        <v>312.95247499999999</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4" t="s">
        <v>945</v>
      </c>
      <c r="K47" s="85" t="s">
        <v>946</v>
      </c>
      <c r="L47" s="821" t="s">
        <v>955</v>
      </c>
      <c r="M47" s="820"/>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49712.301612523202</v>
      </c>
      <c r="N48" s="271">
        <f>K48*M48</f>
        <v>64625.992096280163</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64625.992096280163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1">
        <f>VLOOKUP(A60,TRANSPORTE!A5:D117,4,FALSE)</f>
        <v>821.75094105324695</v>
      </c>
      <c r="M60" s="832"/>
      <c r="N60" s="286">
        <f>K60*L60</f>
        <v>1068.276223369221</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20</v>
      </c>
      <c r="N71" s="394">
        <f>K71/M71</f>
        <v>6259.0494999999992</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6259.0494999999992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72266.270294649381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14453.254058929877</v>
      </c>
      <c r="M84" s="862"/>
      <c r="N84" s="51"/>
    </row>
    <row r="85" spans="1:14">
      <c r="B85" s="89" t="s">
        <v>973</v>
      </c>
      <c r="C85" s="90"/>
      <c r="D85" s="90"/>
      <c r="E85" s="90"/>
      <c r="F85" s="90"/>
      <c r="G85" s="90"/>
      <c r="H85" s="90"/>
      <c r="I85" s="87"/>
      <c r="J85" s="88"/>
      <c r="K85" s="303">
        <v>0.05</v>
      </c>
      <c r="L85" s="861">
        <f>N79*K85</f>
        <v>3613.3135147324692</v>
      </c>
      <c r="M85" s="862"/>
      <c r="N85" s="51"/>
    </row>
    <row r="86" spans="1:14" ht="15.75" thickBot="1">
      <c r="B86" s="91" t="s">
        <v>974</v>
      </c>
      <c r="C86" s="92"/>
      <c r="D86" s="92"/>
      <c r="E86" s="92"/>
      <c r="F86" s="92"/>
      <c r="G86" s="92"/>
      <c r="H86" s="92"/>
      <c r="I86" s="93"/>
      <c r="J86" s="94"/>
      <c r="K86" s="304">
        <v>0.05</v>
      </c>
      <c r="L86" s="863">
        <f>N79*K86</f>
        <v>3613.3135147324692</v>
      </c>
      <c r="M86" s="864"/>
      <c r="N86" s="51"/>
    </row>
    <row r="87" spans="1:14" ht="15.75" thickBot="1">
      <c r="B87" s="827" t="s">
        <v>953</v>
      </c>
      <c r="C87" s="828"/>
      <c r="D87" s="828"/>
      <c r="E87" s="828"/>
      <c r="F87" s="828"/>
      <c r="G87" s="828"/>
      <c r="H87" s="828"/>
      <c r="I87" s="828"/>
      <c r="J87" s="828"/>
      <c r="K87" s="828"/>
      <c r="L87" s="828"/>
      <c r="M87" s="829"/>
      <c r="N87" s="52">
        <f>L84+L85+L86</f>
        <v>21679.881088394814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93946.151383044198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6"/>
      <c r="J36" s="267"/>
      <c r="K36" s="268">
        <f>VLOOKUP(A36,EQUIPOS!A6:D163,4,FALSE)</f>
        <v>2865.2488028140551</v>
      </c>
      <c r="L36" s="269"/>
      <c r="M36" s="270">
        <v>2</v>
      </c>
      <c r="N36" s="271">
        <f>K36/M36</f>
        <v>1432.6244014070276</v>
      </c>
    </row>
    <row r="37" spans="1:14">
      <c r="A37" s="113" t="s">
        <v>282</v>
      </c>
      <c r="B37" s="840" t="str">
        <f>VLOOKUP(A37,EQUIPOS!A7:D154,3,FALSE)</f>
        <v>Piloteadora potencia 250KW, RPM 1800, fuerza elevadora 200KN</v>
      </c>
      <c r="C37" s="841"/>
      <c r="D37" s="841"/>
      <c r="E37" s="841"/>
      <c r="F37" s="841"/>
      <c r="G37" s="841"/>
      <c r="H37" s="842"/>
      <c r="I37" s="420"/>
      <c r="J37" s="421"/>
      <c r="K37" s="268">
        <f>VLOOKUP(A37,EQUIPOS!A7:D164,4,FALSE)</f>
        <v>604191.78315972071</v>
      </c>
      <c r="L37" s="334"/>
      <c r="M37" s="335">
        <v>4</v>
      </c>
      <c r="N37" s="271">
        <f>K37/M37</f>
        <v>151047.94578993018</v>
      </c>
    </row>
    <row r="38" spans="1:14">
      <c r="A38" s="113" t="s">
        <v>363</v>
      </c>
      <c r="B38" s="840" t="str">
        <f>VLOOKUP(A38,EQUIPOS!A8:D154,3,FALSE)</f>
        <v>Vibrador de concreto, Motor de 3 hp a 18.000 rpm Mangueras de 4 mt</v>
      </c>
      <c r="C38" s="841"/>
      <c r="D38" s="841"/>
      <c r="E38" s="841"/>
      <c r="F38" s="841"/>
      <c r="G38" s="841"/>
      <c r="H38" s="842"/>
      <c r="I38" s="327"/>
      <c r="J38" s="329"/>
      <c r="K38" s="268">
        <f>VLOOKUP(A38,EQUIPOS!A8:D165,4,FALSE)</f>
        <v>5473.0065183401503</v>
      </c>
      <c r="L38" s="422"/>
      <c r="M38" s="423">
        <v>2</v>
      </c>
      <c r="N38" s="271">
        <f>K38/M38</f>
        <v>2736.5032591700751</v>
      </c>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0.1</v>
      </c>
      <c r="N40" s="343">
        <f>N76*M40</f>
        <v>1381.7853224957469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156598.85877300301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3023.1939282273065</v>
      </c>
      <c r="N47" s="271">
        <f>K47*M47</f>
        <v>35901.093697419543</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5003.1111154045357</v>
      </c>
      <c r="N48" s="271">
        <f>K48*M48</f>
        <v>2501.5555577022678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5886.9830856935369</v>
      </c>
      <c r="N49" s="271">
        <f>K49*M49</f>
        <v>2943.4915428467684</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392360.88156915683</v>
      </c>
      <c r="N50" s="271">
        <f>K50*M50</f>
        <v>51770.798649934477</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7" t="s">
        <v>953</v>
      </c>
      <c r="C54" s="828"/>
      <c r="D54" s="828"/>
      <c r="E54" s="828"/>
      <c r="F54" s="828"/>
      <c r="G54" s="828"/>
      <c r="H54" s="828"/>
      <c r="I54" s="828"/>
      <c r="J54" s="828"/>
      <c r="K54" s="828"/>
      <c r="L54" s="828"/>
      <c r="M54" s="829"/>
      <c r="N54" s="393">
        <f>SUM(N47:N53)</f>
        <v>93116.939447903045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1">
        <f>VLOOKUP(A59,TRANSPORTE!A5:D117,4,FALSE)</f>
        <v>41.397980179016123</v>
      </c>
      <c r="M59" s="832"/>
      <c r="N59" s="286">
        <f>K59*L59</f>
        <v>2.0698990089508063</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2.0698990089508063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3">
        <v>47.058819999999997</v>
      </c>
      <c r="N70" s="394">
        <f>K70/M70</f>
        <v>2660.096237007218</v>
      </c>
      <c r="O70" s="106"/>
    </row>
    <row r="71" spans="1:15">
      <c r="A71" s="162"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431">
        <v>32</v>
      </c>
      <c r="N71" s="394">
        <f>K71/M71</f>
        <v>7823.8118749999994</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13817.853224957467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263535.72134487249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52707.144268974502</v>
      </c>
      <c r="M83" s="862"/>
      <c r="N83" s="51"/>
    </row>
    <row r="84" spans="1:14">
      <c r="B84" s="89" t="s">
        <v>973</v>
      </c>
      <c r="C84" s="90"/>
      <c r="D84" s="90"/>
      <c r="E84" s="90"/>
      <c r="F84" s="90"/>
      <c r="G84" s="90"/>
      <c r="H84" s="90"/>
      <c r="I84" s="87"/>
      <c r="J84" s="88"/>
      <c r="K84" s="303">
        <v>0.05</v>
      </c>
      <c r="L84" s="861">
        <f>N78*K84</f>
        <v>13176.786067243625</v>
      </c>
      <c r="M84" s="862"/>
      <c r="N84" s="51"/>
    </row>
    <row r="85" spans="1:14" ht="15.75" thickBot="1">
      <c r="B85" s="91" t="s">
        <v>974</v>
      </c>
      <c r="C85" s="92"/>
      <c r="D85" s="92"/>
      <c r="E85" s="92"/>
      <c r="F85" s="92"/>
      <c r="G85" s="92"/>
      <c r="H85" s="92"/>
      <c r="I85" s="93"/>
      <c r="J85" s="94"/>
      <c r="K85" s="304">
        <v>0.05</v>
      </c>
      <c r="L85" s="863">
        <f>N78*K85</f>
        <v>13176.786067243625</v>
      </c>
      <c r="M85" s="864"/>
      <c r="N85" s="51"/>
    </row>
    <row r="86" spans="1:14" ht="15.75" thickBot="1">
      <c r="B86" s="827" t="s">
        <v>953</v>
      </c>
      <c r="C86" s="828"/>
      <c r="D86" s="828"/>
      <c r="E86" s="828"/>
      <c r="F86" s="828"/>
      <c r="G86" s="828"/>
      <c r="H86" s="828"/>
      <c r="I86" s="828"/>
      <c r="J86" s="828"/>
      <c r="K86" s="828"/>
      <c r="L86" s="828"/>
      <c r="M86" s="829"/>
      <c r="N86" s="52">
        <f>L83+L84+L85</f>
        <v>79060.716403461745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342596.43774833425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6"/>
      <c r="J36" s="267"/>
      <c r="K36" s="268">
        <f>VLOOKUP(A36,EQUIPOS!A6:D163,4,FALSE)</f>
        <v>2865.2488028140551</v>
      </c>
      <c r="L36" s="269"/>
      <c r="M36" s="270">
        <v>2</v>
      </c>
      <c r="N36" s="271">
        <f>K36/M36</f>
        <v>1432.6244014070276</v>
      </c>
    </row>
    <row r="37" spans="1:14">
      <c r="A37" s="113" t="s">
        <v>282</v>
      </c>
      <c r="B37" s="840" t="str">
        <f>VLOOKUP(A37,EQUIPOS!A7:D154,3,FALSE)</f>
        <v>Piloteadora potencia 250KW, RPM 1800, fuerza elevadora 200KN</v>
      </c>
      <c r="C37" s="841"/>
      <c r="D37" s="841"/>
      <c r="E37" s="841"/>
      <c r="F37" s="841"/>
      <c r="G37" s="841"/>
      <c r="H37" s="842"/>
      <c r="I37" s="420"/>
      <c r="J37" s="421"/>
      <c r="K37" s="268">
        <f>VLOOKUP(A37,EQUIPOS!A7:D164,4,FALSE)</f>
        <v>604191.78315972071</v>
      </c>
      <c r="L37" s="334"/>
      <c r="M37" s="335">
        <v>4</v>
      </c>
      <c r="N37" s="271">
        <f>K37/M37</f>
        <v>151047.94578993018</v>
      </c>
    </row>
    <row r="38" spans="1:14">
      <c r="A38" s="113" t="s">
        <v>363</v>
      </c>
      <c r="B38" s="840" t="str">
        <f>VLOOKUP(A38,EQUIPOS!A8:D154,3,FALSE)</f>
        <v>Vibrador de concreto, Motor de 3 hp a 18.000 rpm Mangueras de 4 mt</v>
      </c>
      <c r="C38" s="841"/>
      <c r="D38" s="841"/>
      <c r="E38" s="841"/>
      <c r="F38" s="841"/>
      <c r="G38" s="841"/>
      <c r="H38" s="842"/>
      <c r="I38" s="327"/>
      <c r="J38" s="329"/>
      <c r="K38" s="268">
        <f>VLOOKUP(A38,EQUIPOS!A8:D165,4,FALSE)</f>
        <v>5473.0065183401503</v>
      </c>
      <c r="L38" s="422"/>
      <c r="M38" s="423">
        <v>2</v>
      </c>
      <c r="N38" s="271">
        <f>K38/M38</f>
        <v>2736.5032591700751</v>
      </c>
    </row>
    <row r="39" spans="1:14">
      <c r="B39" s="840"/>
      <c r="C39" s="841"/>
      <c r="D39" s="841"/>
      <c r="E39" s="846"/>
      <c r="F39" s="841"/>
      <c r="G39" s="841"/>
      <c r="H39" s="842"/>
      <c r="I39" s="36"/>
      <c r="J39" s="37"/>
      <c r="K39" s="273"/>
      <c r="L39" s="275"/>
      <c r="M39" s="276"/>
      <c r="N39" s="277"/>
    </row>
    <row r="40" spans="1:14">
      <c r="B40" s="847" t="s">
        <v>952</v>
      </c>
      <c r="C40" s="848"/>
      <c r="D40" s="848"/>
      <c r="E40" s="38"/>
      <c r="F40" s="39"/>
      <c r="G40" s="39"/>
      <c r="H40" s="40"/>
      <c r="I40" s="36"/>
      <c r="J40" s="37"/>
      <c r="K40" s="278"/>
      <c r="L40" s="275"/>
      <c r="M40" s="400">
        <v>0.1</v>
      </c>
      <c r="N40" s="343">
        <f>N76*M40</f>
        <v>1381.7853224957469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3">
        <f>SUM(N36:N41)</f>
        <v>156598.85877300301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4" t="s">
        <v>945</v>
      </c>
      <c r="K46" s="85" t="s">
        <v>946</v>
      </c>
      <c r="L46" s="821" t="s">
        <v>955</v>
      </c>
      <c r="M46" s="820"/>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3023.1939282273065</v>
      </c>
      <c r="N47" s="271">
        <f>K47*M47</f>
        <v>35901.093697419543</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5003.1111154045357</v>
      </c>
      <c r="N48" s="271">
        <f>K48*M48</f>
        <v>2501.5555577022678</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5886.9830856935369</v>
      </c>
      <c r="N49" s="271">
        <f>K49*M49</f>
        <v>2943.4915428467684</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392360.88156915683</v>
      </c>
      <c r="N50" s="271">
        <f>K50*M50</f>
        <v>51770.798649934477</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7" t="s">
        <v>953</v>
      </c>
      <c r="C54" s="828"/>
      <c r="D54" s="828"/>
      <c r="E54" s="828"/>
      <c r="F54" s="828"/>
      <c r="G54" s="828"/>
      <c r="H54" s="828"/>
      <c r="I54" s="828"/>
      <c r="J54" s="828"/>
      <c r="K54" s="828"/>
      <c r="L54" s="828"/>
      <c r="M54" s="829"/>
      <c r="N54" s="393">
        <f>SUM(N47:N53)</f>
        <v>93116.939447903045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1">
        <f>VLOOKUP(A59,TRANSPORTE!A5:D117,4,FALSE)</f>
        <v>41.397980179016123</v>
      </c>
      <c r="M59" s="832"/>
      <c r="N59" s="286">
        <f>K59*L59</f>
        <v>2.0698990089508063</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2.0698990089508063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6">
        <v>47.058819999999997</v>
      </c>
      <c r="N70" s="394">
        <f>K70/M70</f>
        <v>2660.096237007218</v>
      </c>
      <c r="O70" s="106"/>
    </row>
    <row r="71" spans="1:15">
      <c r="A71" s="162"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431">
        <v>32</v>
      </c>
      <c r="N71" s="394">
        <f>K71/M71</f>
        <v>7823.8118749999994</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0">
        <f>SUM(N70:N75)</f>
        <v>13817.853224957467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263535.72134487249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52707.144268974502</v>
      </c>
      <c r="M83" s="862"/>
      <c r="N83" s="51"/>
    </row>
    <row r="84" spans="1:14">
      <c r="B84" s="89" t="s">
        <v>973</v>
      </c>
      <c r="C84" s="90"/>
      <c r="D84" s="90"/>
      <c r="E84" s="90"/>
      <c r="F84" s="90"/>
      <c r="G84" s="90"/>
      <c r="H84" s="90"/>
      <c r="I84" s="87"/>
      <c r="J84" s="88"/>
      <c r="K84" s="303">
        <v>0.05</v>
      </c>
      <c r="L84" s="861">
        <f>N78*K84</f>
        <v>13176.786067243625</v>
      </c>
      <c r="M84" s="862"/>
      <c r="N84" s="51"/>
    </row>
    <row r="85" spans="1:14" ht="15.75" thickBot="1">
      <c r="B85" s="91" t="s">
        <v>974</v>
      </c>
      <c r="C85" s="92"/>
      <c r="D85" s="92"/>
      <c r="E85" s="92"/>
      <c r="F85" s="92"/>
      <c r="G85" s="92"/>
      <c r="H85" s="92"/>
      <c r="I85" s="93"/>
      <c r="J85" s="94"/>
      <c r="K85" s="304">
        <v>0.05</v>
      </c>
      <c r="L85" s="863">
        <f>N78*K85</f>
        <v>13176.786067243625</v>
      </c>
      <c r="M85" s="864"/>
      <c r="N85" s="51"/>
    </row>
    <row r="86" spans="1:14" ht="15.75" thickBot="1">
      <c r="B86" s="827" t="s">
        <v>953</v>
      </c>
      <c r="C86" s="828"/>
      <c r="D86" s="828"/>
      <c r="E86" s="828"/>
      <c r="F86" s="828"/>
      <c r="G86" s="828"/>
      <c r="H86" s="828"/>
      <c r="I86" s="828"/>
      <c r="J86" s="828"/>
      <c r="K86" s="828"/>
      <c r="L86" s="828"/>
      <c r="M86" s="829"/>
      <c r="N86" s="52">
        <f>L83+L84+L85</f>
        <v>79060.716403461745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342596.43774833425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71"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243</v>
      </c>
      <c r="B36" s="840" t="str">
        <f>VLOOKUP(A36,EQUIPOS!A6:D154,3,FALSE)</f>
        <v>Grúa 10 ton</v>
      </c>
      <c r="C36" s="841"/>
      <c r="D36" s="841"/>
      <c r="E36" s="841"/>
      <c r="F36" s="841"/>
      <c r="G36" s="841"/>
      <c r="H36" s="842"/>
      <c r="I36" s="266"/>
      <c r="J36" s="267"/>
      <c r="K36" s="268">
        <f>VLOOKUP(A36,EQUIPOS!A6:D163,4,FALSE)</f>
        <v>127636.33145098102</v>
      </c>
      <c r="L36" s="269"/>
      <c r="M36" s="270">
        <v>0.158</v>
      </c>
      <c r="N36" s="271">
        <f t="shared" ref="N36:N44" si="0">K36/M36</f>
        <v>807824.88260114565</v>
      </c>
    </row>
    <row r="37" spans="1:14">
      <c r="A37" s="113" t="s">
        <v>121</v>
      </c>
      <c r="B37" s="840" t="str">
        <f>VLOOKUP(A37,EQUIPOS!A7:D154,3,FALSE)</f>
        <v>Bomba eléctrica para accionar la celda</v>
      </c>
      <c r="C37" s="841"/>
      <c r="D37" s="841"/>
      <c r="E37" s="841"/>
      <c r="F37" s="841"/>
      <c r="G37" s="841"/>
      <c r="H37" s="842"/>
      <c r="I37" s="420"/>
      <c r="J37" s="421"/>
      <c r="K37" s="268">
        <f>VLOOKUP(A37,EQUIPOS!A7:D164,4,FALSE)</f>
        <v>47900.087399962242</v>
      </c>
      <c r="L37" s="334"/>
      <c r="M37" s="335">
        <v>0.158</v>
      </c>
      <c r="N37" s="271">
        <f t="shared" si="0"/>
        <v>303165.11012634332</v>
      </c>
    </row>
    <row r="38" spans="1:14">
      <c r="A38" s="113" t="s">
        <v>217</v>
      </c>
      <c r="B38" s="840" t="str">
        <f>VLOOKUP(A38,EQUIPOS!A8:D154,3,FALSE)</f>
        <v>Equipo de soldadura y de acetileno (incluye soldadura)</v>
      </c>
      <c r="C38" s="841"/>
      <c r="D38" s="841"/>
      <c r="E38" s="841"/>
      <c r="F38" s="841"/>
      <c r="G38" s="841"/>
      <c r="H38" s="842"/>
      <c r="I38" s="420"/>
      <c r="J38" s="421"/>
      <c r="K38" s="437">
        <f>VLOOKUP(A38,EQUIPOS!A8:D165,4,FALSE)</f>
        <v>23089.487144900468</v>
      </c>
      <c r="L38" s="334"/>
      <c r="M38" s="335">
        <v>0.158</v>
      </c>
      <c r="N38" s="271">
        <f t="shared" si="0"/>
        <v>146135.99458797765</v>
      </c>
    </row>
    <row r="39" spans="1:14">
      <c r="A39" s="113" t="s">
        <v>255</v>
      </c>
      <c r="B39" s="840" t="str">
        <f>VLOOKUP(A39,EQUIPOS!A9:D154,3,FALSE)</f>
        <v>Manómetro cable de acero para bajar la celda</v>
      </c>
      <c r="C39" s="841"/>
      <c r="D39" s="841"/>
      <c r="E39" s="841"/>
      <c r="F39" s="841"/>
      <c r="G39" s="841"/>
      <c r="H39" s="842"/>
      <c r="I39" s="420"/>
      <c r="J39" s="421"/>
      <c r="K39" s="437">
        <f>VLOOKUP(A39,EQUIPOS!A9:D166,4,FALSE)</f>
        <v>1330443.2707857611</v>
      </c>
      <c r="L39" s="334"/>
      <c r="M39" s="335">
        <v>0.158</v>
      </c>
      <c r="N39" s="271">
        <f t="shared" si="0"/>
        <v>8420527.0302896276</v>
      </c>
    </row>
    <row r="40" spans="1:14">
      <c r="A40" s="113" t="s">
        <v>1648</v>
      </c>
      <c r="B40" s="840" t="str">
        <f>VLOOKUP(A40,EQUIPOS!A10:D154,3,FALSE)</f>
        <v xml:space="preserve">Retroexcavadora sobre llantas 
</v>
      </c>
      <c r="C40" s="841"/>
      <c r="D40" s="841"/>
      <c r="E40" s="841"/>
      <c r="F40" s="841"/>
      <c r="G40" s="841"/>
      <c r="H40" s="842"/>
      <c r="I40" s="420"/>
      <c r="J40" s="421"/>
      <c r="K40" s="437">
        <f>VLOOKUP(A40,EQUIPOS!A10:D167,4,FALSE)</f>
        <v>78034.443628457273</v>
      </c>
      <c r="L40" s="334"/>
      <c r="M40" s="335">
        <v>0.158</v>
      </c>
      <c r="N40" s="271">
        <f t="shared" si="0"/>
        <v>493888.88372441311</v>
      </c>
    </row>
    <row r="41" spans="1:14">
      <c r="A41" s="113" t="s">
        <v>115</v>
      </c>
      <c r="B41" s="840" t="str">
        <f>VLOOKUP(A41,EQUIPOS!A6:D154,3,FALSE)</f>
        <v>Andamiaje para Aplicar la Carga (Equipos Sustituto de la Tara)</v>
      </c>
      <c r="C41" s="841"/>
      <c r="D41" s="841"/>
      <c r="E41" s="841"/>
      <c r="F41" s="841"/>
      <c r="G41" s="841"/>
      <c r="H41" s="842"/>
      <c r="I41" s="420"/>
      <c r="J41" s="421"/>
      <c r="K41" s="437">
        <f>VLOOKUP(A41,EQUIPOS!A6:D154,4,FALSE)</f>
        <v>49150.555226529053</v>
      </c>
      <c r="L41" s="334"/>
      <c r="M41" s="335">
        <v>0.158</v>
      </c>
      <c r="N41" s="271">
        <f t="shared" si="0"/>
        <v>311079.46345904464</v>
      </c>
    </row>
    <row r="42" spans="1:14">
      <c r="A42" s="113" t="s">
        <v>224</v>
      </c>
      <c r="B42" s="840" t="str">
        <f>VLOOKUP(A42,EQUIPOS!A12:D156,3,FALSE)</f>
        <v>Equipo de Medición (Deformimetros Eléctricos, Mecánicos, Celdas de Carga,  Etc.)</v>
      </c>
      <c r="C42" s="841"/>
      <c r="D42" s="841"/>
      <c r="E42" s="841"/>
      <c r="F42" s="841"/>
      <c r="G42" s="841"/>
      <c r="H42" s="842"/>
      <c r="I42" s="327"/>
      <c r="J42" s="329"/>
      <c r="K42" s="437">
        <f>VLOOKUP(A42,EQUIPOS!A12:D169,4,FALSE)</f>
        <v>160185.72087979395</v>
      </c>
      <c r="L42" s="422"/>
      <c r="M42" s="423">
        <v>0.158</v>
      </c>
      <c r="N42" s="271">
        <f t="shared" si="0"/>
        <v>1013833.6764543921</v>
      </c>
    </row>
    <row r="43" spans="1:14">
      <c r="A43" t="s">
        <v>335</v>
      </c>
      <c r="B43" s="840" t="str">
        <f>VLOOKUP(A43,EQUIPOS!A13:D157,3,FALSE)</f>
        <v>Tara (Recebo, Agua, Etc.)</v>
      </c>
      <c r="C43" s="841"/>
      <c r="D43" s="841"/>
      <c r="E43" s="841"/>
      <c r="F43" s="841"/>
      <c r="G43" s="841"/>
      <c r="H43" s="842"/>
      <c r="I43" s="36"/>
      <c r="J43" s="37"/>
      <c r="K43" s="437">
        <f>VLOOKUP(A43,EQUIPOS!A13:D170,4,FALSE)</f>
        <v>252504.45783838391</v>
      </c>
      <c r="L43" s="275"/>
      <c r="M43" s="276">
        <v>2.8000000000000001E-2</v>
      </c>
      <c r="N43" s="271">
        <f t="shared" si="0"/>
        <v>9018016.3513708543</v>
      </c>
    </row>
    <row r="44" spans="1:14">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7">
        <f>VLOOKUP(A44,EQUIPOS!A14:D171,4,FALSE)</f>
        <v>5202.296241897152</v>
      </c>
      <c r="L44" s="275"/>
      <c r="M44" s="276">
        <v>0.158</v>
      </c>
      <c r="N44" s="272">
        <f t="shared" si="0"/>
        <v>32925.925581627547</v>
      </c>
    </row>
    <row r="45" spans="1:14">
      <c r="B45" s="847" t="s">
        <v>952</v>
      </c>
      <c r="C45" s="848"/>
      <c r="D45" s="848"/>
      <c r="E45" s="38"/>
      <c r="F45" s="39"/>
      <c r="G45" s="39"/>
      <c r="H45" s="40"/>
      <c r="I45" s="36"/>
      <c r="J45" s="37"/>
      <c r="K45" s="278"/>
      <c r="L45" s="275"/>
      <c r="M45" s="400">
        <v>0.02</v>
      </c>
      <c r="N45" s="343">
        <f>N79*M45</f>
        <v>8647.9318827683801</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3">
        <f>SUM(N36:N46)</f>
        <v>20556045.250078194</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4" t="s">
        <v>945</v>
      </c>
      <c r="K51" s="85" t="s">
        <v>946</v>
      </c>
      <c r="L51" s="821" t="s">
        <v>955</v>
      </c>
      <c r="M51" s="820"/>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13953586.565026507</v>
      </c>
      <c r="N52" s="271">
        <f t="shared" ref="N52:N58" si="1">K52*M52</f>
        <v>13953586.565026507</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84192.476105187568</v>
      </c>
      <c r="N53" s="271">
        <f t="shared" si="1"/>
        <v>2525774.2831556271</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54826.19527012809</v>
      </c>
      <c r="N54" s="271">
        <f t="shared" si="1"/>
        <v>3289571.7162076854</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35159.680123769918</v>
      </c>
      <c r="N55" s="271">
        <f t="shared" si="1"/>
        <v>421916.16148523905</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1379703.9785918703</v>
      </c>
      <c r="N56" s="271">
        <f t="shared" si="1"/>
        <v>2759407.9571837406</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846098.8364477352</v>
      </c>
      <c r="N57" s="271">
        <f t="shared" si="1"/>
        <v>4230494.1822386757</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27483.581165702788</v>
      </c>
      <c r="N58" s="271">
        <f t="shared" si="1"/>
        <v>1923850.6815991951</v>
      </c>
    </row>
    <row r="59" spans="1:14" ht="15.75" thickBot="1">
      <c r="B59" s="827" t="s">
        <v>953</v>
      </c>
      <c r="C59" s="828"/>
      <c r="D59" s="828"/>
      <c r="E59" s="828"/>
      <c r="F59" s="828"/>
      <c r="G59" s="828"/>
      <c r="H59" s="828"/>
      <c r="I59" s="828"/>
      <c r="J59" s="828"/>
      <c r="K59" s="828"/>
      <c r="L59" s="828"/>
      <c r="M59" s="829"/>
      <c r="N59" s="393">
        <f>SUM(N52:N58)</f>
        <v>29104601.546896674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31">
        <f>VLOOKUP(A64,TRANSPORTE!A5:D117,4,FALSE)</f>
        <v>132134.91541826929</v>
      </c>
      <c r="M64" s="832"/>
      <c r="N64" s="286">
        <f>K64*L64</f>
        <v>6606.7457709134651</v>
      </c>
    </row>
    <row r="65" spans="1:15">
      <c r="B65" s="46"/>
      <c r="C65" s="47"/>
      <c r="D65" s="47"/>
      <c r="E65" s="47"/>
      <c r="F65" s="47"/>
      <c r="G65" s="47"/>
      <c r="H65" s="310"/>
      <c r="I65" s="278"/>
      <c r="J65" s="285"/>
      <c r="K65" s="278"/>
      <c r="L65" s="831"/>
      <c r="M65" s="832"/>
      <c r="N65" s="286"/>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6606.7457709134651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15</v>
      </c>
      <c r="B75" s="49" t="str">
        <f>VLOOKUP(A75,'MANO DE OBRA'!A8:D68,3,FALSE)</f>
        <v>Obrero (6)</v>
      </c>
      <c r="C75" s="47"/>
      <c r="D75" s="47"/>
      <c r="E75" s="47"/>
      <c r="F75" s="47"/>
      <c r="G75" s="47"/>
      <c r="H75" s="47"/>
      <c r="I75" s="291">
        <f>K75/J75*100</f>
        <v>202996.19999999998</v>
      </c>
      <c r="J75" s="292">
        <v>185</v>
      </c>
      <c r="K75" s="293">
        <f>VLOOKUP(A75,'MANO DE OBRA'!A8:D99,4,FALSE)</f>
        <v>375542.97</v>
      </c>
      <c r="L75" s="50"/>
      <c r="M75" s="433">
        <v>1.26</v>
      </c>
      <c r="N75" s="394">
        <f>K75/M75</f>
        <v>298049.97619047615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33832.699999999997</v>
      </c>
      <c r="J77" s="292">
        <v>185</v>
      </c>
      <c r="K77" s="297">
        <f>VLOOKUP(A77,'MANO DE OBRA'!A11:D103,4,FALSE)</f>
        <v>62590.494999999995</v>
      </c>
      <c r="L77" s="317"/>
      <c r="M77" s="299">
        <v>1.26</v>
      </c>
      <c r="N77" s="394">
        <f>K77/M77</f>
        <v>49674.996031746028</v>
      </c>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0">
        <f>SUM(N75:N78)</f>
        <v>432396.59413841902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50099650.136884205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3"/>
      <c r="J85" s="333"/>
      <c r="K85" s="301" t="s">
        <v>970</v>
      </c>
      <c r="L85" s="857" t="s">
        <v>971</v>
      </c>
      <c r="M85" s="858"/>
      <c r="N85" s="302"/>
    </row>
    <row r="86" spans="1:14">
      <c r="B86" s="859" t="s">
        <v>972</v>
      </c>
      <c r="C86" s="860"/>
      <c r="D86" s="860"/>
      <c r="E86" s="860"/>
      <c r="F86" s="860"/>
      <c r="G86" s="860"/>
      <c r="H86" s="860"/>
      <c r="I86" s="87"/>
      <c r="J86" s="88"/>
      <c r="K86" s="303">
        <v>0.2</v>
      </c>
      <c r="L86" s="861">
        <f>N81*K86</f>
        <v>10019930.027376842</v>
      </c>
      <c r="M86" s="862"/>
      <c r="N86" s="51"/>
    </row>
    <row r="87" spans="1:14">
      <c r="B87" s="89" t="s">
        <v>973</v>
      </c>
      <c r="C87" s="90"/>
      <c r="D87" s="90"/>
      <c r="E87" s="90"/>
      <c r="F87" s="90"/>
      <c r="G87" s="90"/>
      <c r="H87" s="90"/>
      <c r="I87" s="87"/>
      <c r="J87" s="88"/>
      <c r="K87" s="303">
        <v>0.05</v>
      </c>
      <c r="L87" s="861">
        <f>N81*K87</f>
        <v>2504982.5068442104</v>
      </c>
      <c r="M87" s="862"/>
      <c r="N87" s="51"/>
    </row>
    <row r="88" spans="1:14" ht="15.75" thickBot="1">
      <c r="B88" s="91" t="s">
        <v>974</v>
      </c>
      <c r="C88" s="92"/>
      <c r="D88" s="92"/>
      <c r="E88" s="92"/>
      <c r="F88" s="92"/>
      <c r="G88" s="92"/>
      <c r="H88" s="92"/>
      <c r="I88" s="93"/>
      <c r="J88" s="94"/>
      <c r="K88" s="304">
        <v>0.05</v>
      </c>
      <c r="L88" s="863">
        <f>N81*K88</f>
        <v>2504982.5068442104</v>
      </c>
      <c r="M88" s="864"/>
      <c r="N88" s="51"/>
    </row>
    <row r="89" spans="1:14" ht="15.75" thickBot="1">
      <c r="B89" s="827" t="s">
        <v>953</v>
      </c>
      <c r="C89" s="828"/>
      <c r="D89" s="828"/>
      <c r="E89" s="828"/>
      <c r="F89" s="828"/>
      <c r="G89" s="828"/>
      <c r="H89" s="828"/>
      <c r="I89" s="828"/>
      <c r="J89" s="828"/>
      <c r="K89" s="828"/>
      <c r="L89" s="828"/>
      <c r="M89" s="829"/>
      <c r="N89" s="52">
        <f>L86+L87+L88</f>
        <v>15029895.041065264</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7">
        <f>N81+N89</f>
        <v>65129545.177949473</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5"/>
      <c r="K121" s="975"/>
      <c r="L121" s="975"/>
      <c r="M121" s="975"/>
      <c r="N121" s="976"/>
    </row>
    <row r="122" spans="2:14" ht="15.75" thickBot="1">
      <c r="B122" s="418" t="s">
        <v>2221</v>
      </c>
      <c r="C122" s="419"/>
      <c r="D122" s="419"/>
      <c r="E122" s="258"/>
      <c r="F122" s="258"/>
      <c r="G122" s="258"/>
      <c r="H122" s="258"/>
      <c r="I122" s="258"/>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6"/>
      <c r="J36" s="267"/>
      <c r="K36" s="268">
        <f>VLOOKUP(A36,EQUIPOS!A6:D163,4,FALSE)</f>
        <v>27053.2725277135</v>
      </c>
      <c r="L36" s="269"/>
      <c r="M36" s="270">
        <v>1</v>
      </c>
      <c r="N36" s="271">
        <f t="shared" ref="N36:N42" si="0">K36/M36</f>
        <v>27053.2725277135</v>
      </c>
    </row>
    <row r="37" spans="1:14">
      <c r="A37" s="113" t="s">
        <v>206</v>
      </c>
      <c r="B37" s="840" t="str">
        <f>VLOOKUP(A37,EQUIPOS!A7:D154,3,FALSE)</f>
        <v>Equipo de Soldadura</v>
      </c>
      <c r="C37" s="841"/>
      <c r="D37" s="841"/>
      <c r="E37" s="841"/>
      <c r="F37" s="841"/>
      <c r="G37" s="841"/>
      <c r="H37" s="842"/>
      <c r="I37" s="420"/>
      <c r="J37" s="421"/>
      <c r="K37" s="268">
        <f>VLOOKUP(A37,EQUIPOS!A7:D164,4,FALSE)</f>
        <v>7399.9380500828329</v>
      </c>
      <c r="L37" s="334"/>
      <c r="M37" s="335">
        <v>1</v>
      </c>
      <c r="N37" s="271">
        <f t="shared" si="0"/>
        <v>7399.9380500828329</v>
      </c>
    </row>
    <row r="38" spans="1:14">
      <c r="A38" s="113" t="s">
        <v>242</v>
      </c>
      <c r="B38" s="840" t="str">
        <f>VLOOKUP(A38,EQUIPOS!A8:D154,3,FALSE)</f>
        <v>Grúa con torre capacidad 1 ton en la punta.</v>
      </c>
      <c r="C38" s="841"/>
      <c r="D38" s="841"/>
      <c r="E38" s="841"/>
      <c r="F38" s="841"/>
      <c r="G38" s="841"/>
      <c r="H38" s="842"/>
      <c r="I38" s="420"/>
      <c r="J38" s="421"/>
      <c r="K38" s="437">
        <f>VLOOKUP(A38,EQUIPOS!A8:D165,4,FALSE)</f>
        <v>132919.7431773635</v>
      </c>
      <c r="L38" s="334"/>
      <c r="M38" s="335">
        <v>2.5</v>
      </c>
      <c r="N38" s="271">
        <f t="shared" si="0"/>
        <v>53167.897270945403</v>
      </c>
    </row>
    <row r="39" spans="1:14">
      <c r="A39" s="113" t="s">
        <v>267</v>
      </c>
      <c r="B39" s="840" t="str">
        <f>VLOOKUP(A39,EQUIPOS!A9:D154,3,FALSE)</f>
        <v>Motobomba de concreto</v>
      </c>
      <c r="C39" s="841"/>
      <c r="D39" s="841"/>
      <c r="E39" s="841"/>
      <c r="F39" s="841"/>
      <c r="G39" s="841"/>
      <c r="H39" s="842"/>
      <c r="I39" s="420"/>
      <c r="J39" s="421"/>
      <c r="K39" s="437">
        <f>VLOOKUP(A39,EQUIPOS!A9:D166,4,FALSE)</f>
        <v>57689.723385615471</v>
      </c>
      <c r="L39" s="334"/>
      <c r="M39" s="335">
        <v>2.5499800000000001</v>
      </c>
      <c r="N39" s="271">
        <f t="shared" si="0"/>
        <v>22623.598375522735</v>
      </c>
    </row>
    <row r="40" spans="1:14">
      <c r="A40" s="113" t="s">
        <v>277</v>
      </c>
      <c r="B40" s="840" t="str">
        <f>VLOOKUP(A40,EQUIPOS!A10:D154,3,FALSE)</f>
        <v>Pala auxiliar de piloteadora</v>
      </c>
      <c r="C40" s="841"/>
      <c r="D40" s="841"/>
      <c r="E40" s="841"/>
      <c r="F40" s="841"/>
      <c r="G40" s="841"/>
      <c r="H40" s="842"/>
      <c r="I40" s="420"/>
      <c r="J40" s="421"/>
      <c r="K40" s="437">
        <f>VLOOKUP(A40,EQUIPOS!A10:D167,4,FALSE)</f>
        <v>278983.34678958531</v>
      </c>
      <c r="L40" s="334"/>
      <c r="M40" s="335">
        <v>2.5</v>
      </c>
      <c r="N40" s="271">
        <f t="shared" si="0"/>
        <v>111593.33871583412</v>
      </c>
    </row>
    <row r="41" spans="1:14">
      <c r="A41" s="113" t="s">
        <v>282</v>
      </c>
      <c r="B41" s="840" t="str">
        <f>VLOOKUP(A41,EQUIPOS!A6:D154,3,FALSE)</f>
        <v>Piloteadora potencia 250KW, RPM 1800, fuerza elevadora 200KN</v>
      </c>
      <c r="C41" s="841"/>
      <c r="D41" s="841"/>
      <c r="E41" s="841"/>
      <c r="F41" s="841"/>
      <c r="G41" s="841"/>
      <c r="H41" s="842"/>
      <c r="I41" s="420"/>
      <c r="J41" s="421"/>
      <c r="K41" s="437">
        <f>VLOOKUP(A41,EQUIPOS!A6:D154,4,FALSE)</f>
        <v>604191.78315972071</v>
      </c>
      <c r="L41" s="334"/>
      <c r="M41" s="335">
        <v>1</v>
      </c>
      <c r="N41" s="271">
        <f t="shared" si="0"/>
        <v>604191.78315972071</v>
      </c>
    </row>
    <row r="42" spans="1:14">
      <c r="A42" s="113" t="s">
        <v>310</v>
      </c>
      <c r="B42" s="840" t="str">
        <f>VLOOKUP(A42,EQUIPOS!A12:D156,3,FALSE)</f>
        <v>Retroexcavadora A25C</v>
      </c>
      <c r="C42" s="841"/>
      <c r="D42" s="841"/>
      <c r="E42" s="841"/>
      <c r="F42" s="841"/>
      <c r="G42" s="841"/>
      <c r="H42" s="842"/>
      <c r="I42" s="327"/>
      <c r="J42" s="329"/>
      <c r="K42" s="437">
        <f>VLOOKUP(A42,EQUIPOS!A12:D169,4,FALSE)</f>
        <v>125072.4300324388</v>
      </c>
      <c r="L42" s="422"/>
      <c r="M42" s="423">
        <v>2.5</v>
      </c>
      <c r="N42" s="271">
        <f t="shared" si="0"/>
        <v>50028.972012975522</v>
      </c>
    </row>
    <row r="43" spans="1:14">
      <c r="B43" s="840"/>
      <c r="C43" s="841"/>
      <c r="D43" s="841"/>
      <c r="E43" s="841"/>
      <c r="F43" s="841"/>
      <c r="G43" s="841"/>
      <c r="H43" s="842"/>
      <c r="I43" s="36"/>
      <c r="J43" s="37"/>
      <c r="K43" s="437"/>
      <c r="L43" s="275"/>
      <c r="M43" s="276"/>
      <c r="N43" s="271"/>
    </row>
    <row r="44" spans="1:14">
      <c r="B44" s="319"/>
      <c r="C44" s="320"/>
      <c r="D44" s="320"/>
      <c r="E44" s="320"/>
      <c r="F44" s="322"/>
      <c r="G44" s="322"/>
      <c r="H44" s="125"/>
      <c r="I44" s="36"/>
      <c r="J44" s="37"/>
      <c r="K44" s="437"/>
      <c r="L44" s="275"/>
      <c r="M44" s="276"/>
      <c r="N44" s="272"/>
    </row>
    <row r="45" spans="1:14">
      <c r="B45" s="847" t="s">
        <v>952</v>
      </c>
      <c r="C45" s="848"/>
      <c r="D45" s="848"/>
      <c r="E45" s="38"/>
      <c r="F45" s="39"/>
      <c r="G45" s="39"/>
      <c r="H45" s="40"/>
      <c r="I45" s="36"/>
      <c r="J45" s="37"/>
      <c r="K45" s="278"/>
      <c r="L45" s="275"/>
      <c r="M45" s="400">
        <v>0.1</v>
      </c>
      <c r="N45" s="343">
        <f>N83*M45</f>
        <v>10046.441950300166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3">
        <f>SUM(N36:N46)</f>
        <v>886105.24206309498</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4" t="s">
        <v>945</v>
      </c>
      <c r="K51" s="85" t="s">
        <v>946</v>
      </c>
      <c r="L51" s="821" t="s">
        <v>955</v>
      </c>
      <c r="M51" s="820"/>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2930.8490955105449</v>
      </c>
      <c r="N52" s="271">
        <f>K52*M52</f>
        <v>6902.1496199273333</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3023.1939282273065</v>
      </c>
      <c r="N53" s="271">
        <f>K53*M53</f>
        <v>373969.72601478687</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392360.88156915683</v>
      </c>
      <c r="N54" s="271">
        <f>K54*M54</f>
        <v>323567.49156209046</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SUM(N52:N58)</f>
        <v>704439.36719680461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31">
        <f>VLOOKUP(A64,TRANSPORTE!A5:D117,4,FALSE)</f>
        <v>821.75094105324695</v>
      </c>
      <c r="M64" s="832"/>
      <c r="N64" s="286">
        <f>K64*L64</f>
        <v>1068.276223369221</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31">
        <f>VLOOKUP(A65,TRANSPORTE!A6:D117,4,FALSE)</f>
        <v>41.397980179016123</v>
      </c>
      <c r="M65" s="832"/>
      <c r="N65" s="286">
        <f>K65*L65</f>
        <v>2.0698990089508063</v>
      </c>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1070.3461223781719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202996.19999999998</v>
      </c>
      <c r="J76" s="292">
        <v>185</v>
      </c>
      <c r="K76" s="293">
        <f>VLOOKUP(A76,'MANO DE OBRA'!A8:D99,4,FALSE)</f>
        <v>375542.97</v>
      </c>
      <c r="L76" s="50"/>
      <c r="M76" s="433">
        <v>8</v>
      </c>
      <c r="N76" s="394">
        <f>K76/M76</f>
        <v>46942.871249999997</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202996.19999999998</v>
      </c>
      <c r="J79" s="292">
        <v>185</v>
      </c>
      <c r="K79" s="293">
        <f>VLOOKUP(A79,'MANO DE OBRA'!A9:D101,4,FALSE)</f>
        <v>375542.97</v>
      </c>
      <c r="L79" s="50"/>
      <c r="M79" s="299">
        <v>12</v>
      </c>
      <c r="N79" s="394">
        <f>K79/M79</f>
        <v>31295.247499999998</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59">
        <f>SUM(N76:N82)</f>
        <v>100464.41950300166</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1692079.3748852797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338415.87497705594</v>
      </c>
      <c r="M90" s="862"/>
      <c r="N90" s="51"/>
    </row>
    <row r="91" spans="1:14">
      <c r="B91" s="89" t="s">
        <v>973</v>
      </c>
      <c r="C91" s="90"/>
      <c r="D91" s="90"/>
      <c r="E91" s="90"/>
      <c r="F91" s="90"/>
      <c r="G91" s="90"/>
      <c r="H91" s="90"/>
      <c r="I91" s="87"/>
      <c r="J91" s="88"/>
      <c r="K91" s="303">
        <v>0.05</v>
      </c>
      <c r="L91" s="861">
        <f>N85*K91</f>
        <v>84603.968744263984</v>
      </c>
      <c r="M91" s="862"/>
      <c r="N91" s="51"/>
    </row>
    <row r="92" spans="1:14" ht="15.75" thickBot="1">
      <c r="B92" s="91" t="s">
        <v>974</v>
      </c>
      <c r="C92" s="92"/>
      <c r="D92" s="92"/>
      <c r="E92" s="92"/>
      <c r="F92" s="92"/>
      <c r="G92" s="92"/>
      <c r="H92" s="92"/>
      <c r="I92" s="93"/>
      <c r="J92" s="94"/>
      <c r="K92" s="304">
        <v>0.05</v>
      </c>
      <c r="L92" s="863">
        <f>N85*K92</f>
        <v>84603.968744263984</v>
      </c>
      <c r="M92" s="864"/>
      <c r="N92" s="51"/>
    </row>
    <row r="93" spans="1:14" ht="15.75" thickBot="1">
      <c r="B93" s="827" t="s">
        <v>953</v>
      </c>
      <c r="C93" s="828"/>
      <c r="D93" s="828"/>
      <c r="E93" s="828"/>
      <c r="F93" s="828"/>
      <c r="G93" s="828"/>
      <c r="H93" s="828"/>
      <c r="I93" s="828"/>
      <c r="J93" s="828"/>
      <c r="K93" s="828"/>
      <c r="L93" s="828"/>
      <c r="M93" s="829"/>
      <c r="N93" s="52">
        <f>L90+L91+L92</f>
        <v>507623.81246558391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2199703.1873508636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5"/>
      <c r="K125" s="975"/>
      <c r="L125" s="975"/>
      <c r="M125" s="975"/>
      <c r="N125" s="976"/>
    </row>
    <row r="126" spans="2:14" ht="15.75" thickBot="1">
      <c r="B126" s="418" t="s">
        <v>2221</v>
      </c>
      <c r="C126" s="419"/>
      <c r="D126" s="419"/>
      <c r="E126" s="258"/>
      <c r="F126" s="258"/>
      <c r="G126" s="258"/>
      <c r="H126" s="258"/>
      <c r="I126" s="258"/>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6"/>
      <c r="J36" s="267"/>
      <c r="K36" s="268">
        <f>VLOOKUP(A36,EQUIPOS!A6:D163,4,FALSE)</f>
        <v>83236.739870354431</v>
      </c>
      <c r="L36" s="269"/>
      <c r="M36" s="270">
        <v>0.125</v>
      </c>
      <c r="N36" s="271">
        <f>K36/M36</f>
        <v>665893.91896283545</v>
      </c>
    </row>
    <row r="37" spans="1:14">
      <c r="A37" s="113" t="s">
        <v>242</v>
      </c>
      <c r="B37" s="840" t="str">
        <f>VLOOKUP(A37,EQUIPOS!A7:D154,3,FALSE)</f>
        <v>Grúa con torre capacidad 1 ton en la punta.</v>
      </c>
      <c r="C37" s="841"/>
      <c r="D37" s="841"/>
      <c r="E37" s="841"/>
      <c r="F37" s="841"/>
      <c r="G37" s="841"/>
      <c r="H37" s="842"/>
      <c r="I37" s="420"/>
      <c r="J37" s="421"/>
      <c r="K37" s="268">
        <f>VLOOKUP(A37,EQUIPOS!A7:D164,4,FALSE)</f>
        <v>132919.7431773635</v>
      </c>
      <c r="L37" s="334"/>
      <c r="M37" s="335">
        <v>2.5</v>
      </c>
      <c r="N37" s="271">
        <f>K37/M37</f>
        <v>53167.897270945403</v>
      </c>
    </row>
    <row r="38" spans="1:14">
      <c r="A38" s="113" t="s">
        <v>267</v>
      </c>
      <c r="B38" s="840" t="str">
        <f>VLOOKUP(A38,EQUIPOS!A8:D154,3,FALSE)</f>
        <v>Motobomba de concreto</v>
      </c>
      <c r="C38" s="841"/>
      <c r="D38" s="841"/>
      <c r="E38" s="841"/>
      <c r="F38" s="841"/>
      <c r="G38" s="841"/>
      <c r="H38" s="842"/>
      <c r="I38" s="420"/>
      <c r="J38" s="421"/>
      <c r="K38" s="437">
        <f>VLOOKUP(A38,EQUIPOS!A8:D165,4,FALSE)</f>
        <v>57689.723385615471</v>
      </c>
      <c r="L38" s="334"/>
      <c r="M38" s="335">
        <v>0.65</v>
      </c>
      <c r="N38" s="271">
        <f>K38/M38</f>
        <v>88753.420593254574</v>
      </c>
    </row>
    <row r="39" spans="1:14">
      <c r="A39" s="113" t="s">
        <v>310</v>
      </c>
      <c r="B39" s="840" t="str">
        <f>VLOOKUP(A39,EQUIPOS!A9:D154,3,FALSE)</f>
        <v>Retroexcavadora A25C</v>
      </c>
      <c r="C39" s="841"/>
      <c r="D39" s="841"/>
      <c r="E39" s="841"/>
      <c r="F39" s="841"/>
      <c r="G39" s="841"/>
      <c r="H39" s="842"/>
      <c r="I39" s="420"/>
      <c r="J39" s="421"/>
      <c r="K39" s="437">
        <f>VLOOKUP(A39,EQUIPOS!A9:D166,4,FALSE)</f>
        <v>125072.4300324388</v>
      </c>
      <c r="L39" s="334"/>
      <c r="M39" s="335">
        <v>0.65</v>
      </c>
      <c r="N39" s="271">
        <f>K39/M39</f>
        <v>192419.12312682893</v>
      </c>
    </row>
    <row r="40" spans="1:14">
      <c r="A40" s="113"/>
      <c r="B40" s="840"/>
      <c r="C40" s="841"/>
      <c r="D40" s="841"/>
      <c r="E40" s="841"/>
      <c r="F40" s="841"/>
      <c r="G40" s="841"/>
      <c r="H40" s="842"/>
      <c r="I40" s="420"/>
      <c r="J40" s="421"/>
      <c r="K40" s="437"/>
      <c r="L40" s="334"/>
      <c r="M40" s="335"/>
      <c r="N40" s="271"/>
    </row>
    <row r="41" spans="1:14">
      <c r="A41" s="113"/>
      <c r="B41" s="840"/>
      <c r="C41" s="841"/>
      <c r="D41" s="841"/>
      <c r="E41" s="841"/>
      <c r="F41" s="841"/>
      <c r="G41" s="841"/>
      <c r="H41" s="842"/>
      <c r="I41" s="420"/>
      <c r="J41" s="421"/>
      <c r="K41" s="437"/>
      <c r="L41" s="334"/>
      <c r="M41" s="335"/>
      <c r="N41" s="271"/>
    </row>
    <row r="42" spans="1:14">
      <c r="A42" s="113"/>
      <c r="B42" s="840"/>
      <c r="C42" s="841"/>
      <c r="D42" s="841"/>
      <c r="E42" s="841"/>
      <c r="F42" s="841"/>
      <c r="G42" s="841"/>
      <c r="H42" s="842"/>
      <c r="I42" s="327"/>
      <c r="J42" s="329"/>
      <c r="K42" s="437"/>
      <c r="L42" s="422"/>
      <c r="M42" s="423"/>
      <c r="N42" s="271"/>
    </row>
    <row r="43" spans="1:14">
      <c r="B43" s="840"/>
      <c r="C43" s="841"/>
      <c r="D43" s="841"/>
      <c r="E43" s="841"/>
      <c r="F43" s="841"/>
      <c r="G43" s="841"/>
      <c r="H43" s="842"/>
      <c r="I43" s="36"/>
      <c r="J43" s="37"/>
      <c r="K43" s="437"/>
      <c r="L43" s="275"/>
      <c r="M43" s="276"/>
      <c r="N43" s="271"/>
    </row>
    <row r="44" spans="1:14">
      <c r="B44" s="319"/>
      <c r="C44" s="320"/>
      <c r="D44" s="320"/>
      <c r="E44" s="320"/>
      <c r="F44" s="322"/>
      <c r="G44" s="322"/>
      <c r="H44" s="125"/>
      <c r="I44" s="36"/>
      <c r="J44" s="37"/>
      <c r="K44" s="437"/>
      <c r="L44" s="275"/>
      <c r="M44" s="276"/>
      <c r="N44" s="272"/>
    </row>
    <row r="45" spans="1:14">
      <c r="B45" s="847" t="s">
        <v>952</v>
      </c>
      <c r="C45" s="848"/>
      <c r="D45" s="848"/>
      <c r="E45" s="38"/>
      <c r="F45" s="39"/>
      <c r="G45" s="39"/>
      <c r="H45" s="40"/>
      <c r="I45" s="36"/>
      <c r="J45" s="37"/>
      <c r="K45" s="278"/>
      <c r="L45" s="275"/>
      <c r="M45" s="400">
        <v>0.1</v>
      </c>
      <c r="N45" s="343">
        <f>N87*M45</f>
        <v>52241.498141560864</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3">
        <f>SUM(N36:N46)</f>
        <v>1052475.8580954252</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4" t="s">
        <v>945</v>
      </c>
      <c r="K51" s="85" t="s">
        <v>946</v>
      </c>
      <c r="L51" s="821" t="s">
        <v>955</v>
      </c>
      <c r="M51" s="820"/>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3023.1939282273065</v>
      </c>
      <c r="N52" s="271">
        <f>K52*M52</f>
        <v>538516.40546129306</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392360.88156915683</v>
      </c>
      <c r="N53" s="271">
        <f t="shared" ref="N53:N59" si="0">K53*M53</f>
        <v>465937.18784941029</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7524.3449172214459</v>
      </c>
      <c r="N54" s="271">
        <f t="shared" si="0"/>
        <v>2257.3034751664336</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1917.2546221194264</v>
      </c>
      <c r="N55" s="271">
        <f t="shared" si="0"/>
        <v>5751.7638663582793</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18353.469541861519</v>
      </c>
      <c r="N56" s="271">
        <f t="shared" si="0"/>
        <v>4588.3673854653798</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1255.4499876493032</v>
      </c>
      <c r="N57" s="271">
        <f t="shared" si="0"/>
        <v>1255.4499876493032</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1349.9935068593209</v>
      </c>
      <c r="N58" s="271">
        <f t="shared" si="0"/>
        <v>1349.9935068593209</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5769.5912513507055</v>
      </c>
      <c r="N59" s="271">
        <f t="shared" si="0"/>
        <v>2642.472793118623</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7" t="s">
        <v>953</v>
      </c>
      <c r="C63" s="828"/>
      <c r="D63" s="828"/>
      <c r="E63" s="828"/>
      <c r="F63" s="828"/>
      <c r="G63" s="828"/>
      <c r="H63" s="828"/>
      <c r="I63" s="828"/>
      <c r="J63" s="828"/>
      <c r="K63" s="828"/>
      <c r="L63" s="828"/>
      <c r="M63" s="829"/>
      <c r="N63" s="393">
        <f>SUM(N52:N62)</f>
        <v>1022298.9443253208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31">
        <f>VLOOKUP(A68,TRANSPORTE!A5:D117,4,FALSE)</f>
        <v>821.75094105324695</v>
      </c>
      <c r="M68" s="832"/>
      <c r="N68" s="286">
        <f>K68*L68</f>
        <v>1068.276223369221</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31">
        <f>VLOOKUP(A69,TRANSPORTE!A6:D117,4,FALSE)</f>
        <v>41.397980179016123</v>
      </c>
      <c r="M69" s="832"/>
      <c r="N69" s="286">
        <f>K69*L69</f>
        <v>2.0698990089508063</v>
      </c>
    </row>
    <row r="70" spans="1:15">
      <c r="B70" s="46"/>
      <c r="C70" s="47"/>
      <c r="D70" s="47"/>
      <c r="E70" s="47"/>
      <c r="F70" s="47"/>
      <c r="G70" s="47"/>
      <c r="H70" s="310"/>
      <c r="I70" s="278"/>
      <c r="J70" s="285"/>
      <c r="K70" s="278"/>
      <c r="L70" s="831"/>
      <c r="M70" s="832"/>
      <c r="N70" s="286"/>
    </row>
    <row r="71" spans="1:15">
      <c r="B71" s="46"/>
      <c r="C71" s="47"/>
      <c r="D71" s="47"/>
      <c r="E71" s="47"/>
      <c r="F71" s="47"/>
      <c r="G71" s="47"/>
      <c r="H71" s="310"/>
      <c r="I71" s="278"/>
      <c r="J71" s="285"/>
      <c r="K71" s="278"/>
      <c r="L71" s="831"/>
      <c r="M71" s="832"/>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1070.3461223781719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202996.19999999998</v>
      </c>
      <c r="J80" s="292">
        <v>185</v>
      </c>
      <c r="K80" s="293">
        <f>VLOOKUP(A80,'MANO DE OBRA'!A8:D99,4,FALSE)</f>
        <v>375542.97</v>
      </c>
      <c r="L80" s="50"/>
      <c r="M80" s="433">
        <v>1</v>
      </c>
      <c r="N80" s="394">
        <f>K80/M80</f>
        <v>375542.97</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202996.19999999998</v>
      </c>
      <c r="J83" s="292">
        <v>185</v>
      </c>
      <c r="K83" s="293">
        <f>VLOOKUP(A83,'MANO DE OBRA'!A9:D101,4,FALSE)</f>
        <v>375542.97</v>
      </c>
      <c r="L83" s="50"/>
      <c r="M83" s="299">
        <v>12</v>
      </c>
      <c r="N83" s="394">
        <f>K83/M83</f>
        <v>31295.247499999998</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0">
        <f>SUM(N80:N86)</f>
        <v>522414.98141560861</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2598260.129958733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3"/>
      <c r="J93" s="333"/>
      <c r="K93" s="301" t="s">
        <v>970</v>
      </c>
      <c r="L93" s="857" t="s">
        <v>971</v>
      </c>
      <c r="M93" s="858"/>
      <c r="N93" s="302"/>
    </row>
    <row r="94" spans="1:14">
      <c r="B94" s="859" t="s">
        <v>972</v>
      </c>
      <c r="C94" s="860"/>
      <c r="D94" s="860"/>
      <c r="E94" s="860"/>
      <c r="F94" s="860"/>
      <c r="G94" s="860"/>
      <c r="H94" s="860"/>
      <c r="I94" s="87"/>
      <c r="J94" s="88"/>
      <c r="K94" s="303">
        <v>0.2</v>
      </c>
      <c r="L94" s="861">
        <f>N89*K94</f>
        <v>519652.02599174663</v>
      </c>
      <c r="M94" s="862"/>
      <c r="N94" s="51"/>
    </row>
    <row r="95" spans="1:14">
      <c r="B95" s="89" t="s">
        <v>973</v>
      </c>
      <c r="C95" s="90"/>
      <c r="D95" s="90"/>
      <c r="E95" s="90"/>
      <c r="F95" s="90"/>
      <c r="G95" s="90"/>
      <c r="H95" s="90"/>
      <c r="I95" s="87"/>
      <c r="J95" s="88"/>
      <c r="K95" s="303">
        <v>0.05</v>
      </c>
      <c r="L95" s="861">
        <f>N89*K95</f>
        <v>129913.00649793666</v>
      </c>
      <c r="M95" s="862"/>
      <c r="N95" s="51"/>
    </row>
    <row r="96" spans="1:14" ht="15.75" thickBot="1">
      <c r="B96" s="91" t="s">
        <v>974</v>
      </c>
      <c r="C96" s="92"/>
      <c r="D96" s="92"/>
      <c r="E96" s="92"/>
      <c r="F96" s="92"/>
      <c r="G96" s="92"/>
      <c r="H96" s="92"/>
      <c r="I96" s="93"/>
      <c r="J96" s="94"/>
      <c r="K96" s="304">
        <v>0.05</v>
      </c>
      <c r="L96" s="863">
        <f>N89*K96</f>
        <v>129913.00649793666</v>
      </c>
      <c r="M96" s="864"/>
      <c r="N96" s="51"/>
    </row>
    <row r="97" spans="1:14" ht="15.75" thickBot="1">
      <c r="B97" s="827" t="s">
        <v>953</v>
      </c>
      <c r="C97" s="828"/>
      <c r="D97" s="828"/>
      <c r="E97" s="828"/>
      <c r="F97" s="828"/>
      <c r="G97" s="828"/>
      <c r="H97" s="828"/>
      <c r="I97" s="828"/>
      <c r="J97" s="828"/>
      <c r="K97" s="828"/>
      <c r="L97" s="828"/>
      <c r="M97" s="829"/>
      <c r="N97" s="52">
        <f>L94+L95+L96</f>
        <v>779478.03898761992</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7">
        <f>N89+N97</f>
        <v>3377738.1689463528</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5"/>
      <c r="K129" s="975"/>
      <c r="L129" s="975"/>
      <c r="M129" s="975"/>
      <c r="N129" s="976"/>
    </row>
    <row r="130" spans="2:14" ht="15.75" thickBot="1">
      <c r="B130" s="418" t="s">
        <v>2221</v>
      </c>
      <c r="C130" s="419"/>
      <c r="D130" s="419"/>
      <c r="E130" s="258"/>
      <c r="F130" s="258"/>
      <c r="G130" s="258"/>
      <c r="H130" s="258"/>
      <c r="I130" s="258"/>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2" hidden="1" customHeight="1" thickBo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6"/>
      <c r="J36" s="267"/>
      <c r="K36" s="268">
        <f>VLOOKUP(A36,EQUIPOS!A6:D163,4,FALSE)</f>
        <v>52022.962418971518</v>
      </c>
      <c r="L36" s="269"/>
      <c r="M36" s="270">
        <v>0.16</v>
      </c>
      <c r="N36" s="271">
        <f>K36/M36</f>
        <v>325143.51511857199</v>
      </c>
    </row>
    <row r="37" spans="1:14">
      <c r="A37" s="113" t="s">
        <v>261</v>
      </c>
      <c r="B37" s="840" t="str">
        <f>VLOOKUP(A37,EQUIPOS!A7:D154,3,FALSE)</f>
        <v xml:space="preserve">Motobomba 3 PULGADAS (incluye operario)
</v>
      </c>
      <c r="C37" s="841"/>
      <c r="D37" s="841"/>
      <c r="E37" s="841"/>
      <c r="F37" s="841"/>
      <c r="G37" s="841"/>
      <c r="H37" s="842"/>
      <c r="I37" s="420"/>
      <c r="J37" s="421"/>
      <c r="K37" s="268">
        <f>VLOOKUP(A37,EQUIPOS!A7:D164,4,FALSE)</f>
        <v>11193.650766284052</v>
      </c>
      <c r="L37" s="334"/>
      <c r="M37" s="335">
        <v>0.16</v>
      </c>
      <c r="N37" s="271">
        <f>K37/M37</f>
        <v>69960.317289275321</v>
      </c>
    </row>
    <row r="38" spans="1:14">
      <c r="A38" s="113"/>
      <c r="B38" s="840"/>
      <c r="C38" s="841"/>
      <c r="D38" s="841"/>
      <c r="E38" s="841"/>
      <c r="F38" s="841"/>
      <c r="G38" s="841"/>
      <c r="H38" s="842"/>
      <c r="I38" s="420"/>
      <c r="J38" s="421"/>
      <c r="K38" s="437"/>
      <c r="L38" s="334"/>
      <c r="M38" s="335"/>
      <c r="N38" s="271"/>
    </row>
    <row r="39" spans="1:14">
      <c r="A39" s="113"/>
      <c r="B39" s="840"/>
      <c r="C39" s="841"/>
      <c r="D39" s="841"/>
      <c r="E39" s="841"/>
      <c r="F39" s="841"/>
      <c r="G39" s="841"/>
      <c r="H39" s="842"/>
      <c r="I39" s="420"/>
      <c r="J39" s="421"/>
      <c r="K39" s="437"/>
      <c r="L39" s="334"/>
      <c r="M39" s="335"/>
      <c r="N39" s="271"/>
    </row>
    <row r="40" spans="1:14">
      <c r="A40" s="113"/>
      <c r="B40" s="840"/>
      <c r="C40" s="841"/>
      <c r="D40" s="841"/>
      <c r="E40" s="841"/>
      <c r="F40" s="841"/>
      <c r="G40" s="841"/>
      <c r="H40" s="842"/>
      <c r="I40" s="327"/>
      <c r="J40" s="329"/>
      <c r="K40" s="437"/>
      <c r="L40" s="422"/>
      <c r="M40" s="423"/>
      <c r="N40" s="271"/>
    </row>
    <row r="41" spans="1:14">
      <c r="B41" s="840"/>
      <c r="C41" s="841"/>
      <c r="D41" s="841"/>
      <c r="E41" s="841"/>
      <c r="F41" s="841"/>
      <c r="G41" s="841"/>
      <c r="H41" s="842"/>
      <c r="I41" s="36"/>
      <c r="J41" s="37"/>
      <c r="K41" s="437"/>
      <c r="L41" s="275"/>
      <c r="M41" s="276"/>
      <c r="N41" s="271"/>
    </row>
    <row r="42" spans="1:14">
      <c r="B42" s="319"/>
      <c r="C42" s="320"/>
      <c r="D42" s="320"/>
      <c r="E42" s="320"/>
      <c r="F42" s="322"/>
      <c r="G42" s="322"/>
      <c r="H42" s="125"/>
      <c r="I42" s="36"/>
      <c r="J42" s="37"/>
      <c r="K42" s="437"/>
      <c r="L42" s="275"/>
      <c r="M42" s="276"/>
      <c r="N42" s="272"/>
    </row>
    <row r="43" spans="1:14">
      <c r="B43" s="847" t="s">
        <v>952</v>
      </c>
      <c r="C43" s="848"/>
      <c r="D43" s="848"/>
      <c r="E43" s="38"/>
      <c r="F43" s="39"/>
      <c r="G43" s="39"/>
      <c r="H43" s="40"/>
      <c r="I43" s="36"/>
      <c r="J43" s="37"/>
      <c r="K43" s="278"/>
      <c r="L43" s="275"/>
      <c r="M43" s="400">
        <v>0.05</v>
      </c>
      <c r="N43" s="343">
        <f>N77*M43</f>
        <v>13947.19623493781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3">
        <f>SUM(N36:N44)</f>
        <v>409051.0286427851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18353.469541861519</v>
      </c>
      <c r="N50" s="271">
        <f>K50*M50</f>
        <v>3670.6939083723041</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1255.4499876493032</v>
      </c>
      <c r="N51" s="271">
        <f>K51*M51</f>
        <v>1255.4499876493032</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1349.9935068593209</v>
      </c>
      <c r="N52" s="271">
        <f>K52*M52</f>
        <v>674.99675342966043</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3107.8433582176713</v>
      </c>
      <c r="N53" s="271">
        <f>K53*M53</f>
        <v>466176.50373265072</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406442.54511013569</v>
      </c>
      <c r="N54" s="271">
        <f>K54*M54</f>
        <v>406442.54511013569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7" t="s">
        <v>953</v>
      </c>
      <c r="C58" s="828"/>
      <c r="D58" s="828"/>
      <c r="E58" s="828"/>
      <c r="F58" s="828"/>
      <c r="G58" s="828"/>
      <c r="H58" s="828"/>
      <c r="I58" s="828"/>
      <c r="J58" s="828"/>
      <c r="K58" s="828"/>
      <c r="L58" s="828"/>
      <c r="M58" s="829"/>
      <c r="N58" s="393">
        <f>SUM(N50:N57)</f>
        <v>878220.18949223775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31">
        <f>VLOOKUP(A63,TRANSPORTE!A5:D117,4,FALSE)</f>
        <v>821.75094105324695</v>
      </c>
      <c r="M63" s="832"/>
      <c r="N63" s="286">
        <f>K63*L63</f>
        <v>821.75094105324695</v>
      </c>
    </row>
    <row r="64" spans="1:14">
      <c r="B64" s="46"/>
      <c r="C64" s="47"/>
      <c r="D64" s="47"/>
      <c r="E64" s="47"/>
      <c r="F64" s="47"/>
      <c r="G64" s="47"/>
      <c r="H64" s="310"/>
      <c r="I64" s="278"/>
      <c r="J64" s="285"/>
      <c r="K64" s="278"/>
      <c r="L64" s="831"/>
      <c r="M64" s="832"/>
      <c r="N64" s="286"/>
    </row>
    <row r="65" spans="1:15">
      <c r="B65" s="46"/>
      <c r="C65" s="47"/>
      <c r="D65" s="47"/>
      <c r="E65" s="47"/>
      <c r="F65" s="47"/>
      <c r="G65" s="47"/>
      <c r="H65" s="310"/>
      <c r="I65" s="278"/>
      <c r="J65" s="285"/>
      <c r="K65" s="278"/>
      <c r="L65" s="831"/>
      <c r="M65" s="832"/>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821.75094105324695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1">
        <f>K73/J73*100</f>
        <v>135330.79999999999</v>
      </c>
      <c r="J73" s="292">
        <v>185</v>
      </c>
      <c r="K73" s="293">
        <f>VLOOKUP(A73,'MANO DE OBRA'!A8:D99,4,FALSE)</f>
        <v>250361.97999999998</v>
      </c>
      <c r="L73" s="50"/>
      <c r="M73" s="433">
        <v>1.28</v>
      </c>
      <c r="N73" s="394">
        <f>K73/M73</f>
        <v>195595.29687499997</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SUM(N73:N76)</f>
        <v>278943.92469875619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1567036.8937748321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313407.37875496643</v>
      </c>
      <c r="M84" s="862"/>
      <c r="N84" s="51"/>
    </row>
    <row r="85" spans="1:14">
      <c r="B85" s="89" t="s">
        <v>973</v>
      </c>
      <c r="C85" s="90"/>
      <c r="D85" s="90"/>
      <c r="E85" s="90"/>
      <c r="F85" s="90"/>
      <c r="G85" s="90"/>
      <c r="H85" s="90"/>
      <c r="I85" s="87"/>
      <c r="J85" s="88"/>
      <c r="K85" s="303">
        <v>0.05</v>
      </c>
      <c r="L85" s="861">
        <f>N79*K85</f>
        <v>78351.844688741607</v>
      </c>
      <c r="M85" s="862"/>
      <c r="N85" s="51"/>
    </row>
    <row r="86" spans="1:14" ht="15.75" thickBot="1">
      <c r="B86" s="91" t="s">
        <v>974</v>
      </c>
      <c r="C86" s="92"/>
      <c r="D86" s="92"/>
      <c r="E86" s="92"/>
      <c r="F86" s="92"/>
      <c r="G86" s="92"/>
      <c r="H86" s="92"/>
      <c r="I86" s="93"/>
      <c r="J86" s="94"/>
      <c r="K86" s="304">
        <v>0.05</v>
      </c>
      <c r="L86" s="863">
        <f>N79*K86</f>
        <v>78351.844688741607</v>
      </c>
      <c r="M86" s="864"/>
      <c r="N86" s="51"/>
    </row>
    <row r="87" spans="1:14" ht="15.75" thickBot="1">
      <c r="B87" s="827" t="s">
        <v>953</v>
      </c>
      <c r="C87" s="828"/>
      <c r="D87" s="828"/>
      <c r="E87" s="828"/>
      <c r="F87" s="828"/>
      <c r="G87" s="828"/>
      <c r="H87" s="828"/>
      <c r="I87" s="828"/>
      <c r="J87" s="828"/>
      <c r="K87" s="828"/>
      <c r="L87" s="828"/>
      <c r="M87" s="829"/>
      <c r="N87" s="52">
        <f>L84+L85+L86</f>
        <v>470111.06813244964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2037147.9619072818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0"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451"/>
      <c r="L30" s="838" t="s">
        <v>945</v>
      </c>
      <c r="M30" s="839"/>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6"/>
      <c r="J36" s="267"/>
      <c r="K36" s="268">
        <f>VLOOKUP(A36,EQUIPOS!A6:D163,4,FALSE)</f>
        <v>47900.087399962242</v>
      </c>
      <c r="L36" s="269"/>
      <c r="M36" s="270">
        <v>0.01</v>
      </c>
      <c r="N36" s="271">
        <f t="shared" ref="N36:N41" si="0">K36/M36</f>
        <v>4790008.7399962237</v>
      </c>
    </row>
    <row r="37" spans="1:14">
      <c r="A37" s="113" t="s">
        <v>192</v>
      </c>
      <c r="B37" s="840" t="str">
        <f>VLOOKUP(A37,EQUIPOS!A7:D154,3,FALSE)</f>
        <v>Equipo de acarreo interno</v>
      </c>
      <c r="C37" s="841"/>
      <c r="D37" s="841"/>
      <c r="E37" s="841"/>
      <c r="F37" s="841"/>
      <c r="G37" s="841"/>
      <c r="H37" s="842"/>
      <c r="I37" s="420"/>
      <c r="J37" s="421"/>
      <c r="K37" s="268">
        <f>VLOOKUP(A37,EQUIPOS!A7:D164,4,FALSE)</f>
        <v>71531.57332608584</v>
      </c>
      <c r="L37" s="334"/>
      <c r="M37" s="335">
        <v>0.05</v>
      </c>
      <c r="N37" s="271">
        <f t="shared" si="0"/>
        <v>1430631.4665217167</v>
      </c>
    </row>
    <row r="38" spans="1:14">
      <c r="A38" s="113" t="s">
        <v>217</v>
      </c>
      <c r="B38" s="840" t="str">
        <f>VLOOKUP(A38,EQUIPOS!A8:D154,3,FALSE)</f>
        <v>Equipo de soldadura y de acetileno (incluye soldadura)</v>
      </c>
      <c r="C38" s="841"/>
      <c r="D38" s="841"/>
      <c r="E38" s="841"/>
      <c r="F38" s="841"/>
      <c r="G38" s="841"/>
      <c r="H38" s="842"/>
      <c r="I38" s="420"/>
      <c r="J38" s="421"/>
      <c r="K38" s="268">
        <f>VLOOKUP(A38,EQUIPOS!A8:D165,4,FALSE)</f>
        <v>23089.487144900468</v>
      </c>
      <c r="L38" s="334"/>
      <c r="M38" s="335">
        <v>0.01</v>
      </c>
      <c r="N38" s="271">
        <f t="shared" si="0"/>
        <v>2308948.7144900467</v>
      </c>
    </row>
    <row r="39" spans="1:14">
      <c r="A39" s="113" t="s">
        <v>242</v>
      </c>
      <c r="B39" s="840" t="str">
        <f>VLOOKUP(A39,EQUIPOS!A9:D154,3,FALSE)</f>
        <v>Grúa con torre capacidad 1 ton en la punta.</v>
      </c>
      <c r="C39" s="841"/>
      <c r="D39" s="841"/>
      <c r="E39" s="841"/>
      <c r="F39" s="841"/>
      <c r="G39" s="841"/>
      <c r="H39" s="842"/>
      <c r="I39" s="420"/>
      <c r="J39" s="421"/>
      <c r="K39" s="268">
        <f>VLOOKUP(A39,EQUIPOS!A9:D166,4,FALSE)</f>
        <v>132919.7431773635</v>
      </c>
      <c r="L39" s="334"/>
      <c r="M39" s="335">
        <v>0.04</v>
      </c>
      <c r="N39" s="271">
        <f t="shared" si="0"/>
        <v>3322993.5794340875</v>
      </c>
    </row>
    <row r="40" spans="1:14">
      <c r="A40" s="113" t="s">
        <v>255</v>
      </c>
      <c r="B40" s="840" t="str">
        <f>VLOOKUP(A40,EQUIPOS!A10:D154,3,FALSE)</f>
        <v>Manómetro cable de acero para bajar la celda</v>
      </c>
      <c r="C40" s="841"/>
      <c r="D40" s="841"/>
      <c r="E40" s="841"/>
      <c r="F40" s="841"/>
      <c r="G40" s="841"/>
      <c r="H40" s="842"/>
      <c r="I40" s="327"/>
      <c r="J40" s="329"/>
      <c r="K40" s="268">
        <f>VLOOKUP(A40,EQUIPOS!A10:D167,4,FALSE)</f>
        <v>1330443.2707857611</v>
      </c>
      <c r="L40" s="422"/>
      <c r="M40" s="423">
        <v>1</v>
      </c>
      <c r="N40" s="271">
        <f t="shared" si="0"/>
        <v>1330443.2707857611</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8">
        <f>VLOOKUP(A41,EQUIPOS!A11:D168,4,FALSE)</f>
        <v>90443.573223156229</v>
      </c>
      <c r="L41" s="275"/>
      <c r="M41" s="276">
        <v>0.2</v>
      </c>
      <c r="N41" s="271">
        <f t="shared" si="0"/>
        <v>452217.86611578113</v>
      </c>
    </row>
    <row r="42" spans="1:14">
      <c r="B42" s="319"/>
      <c r="C42" s="320"/>
      <c r="D42" s="320"/>
      <c r="E42" s="320"/>
      <c r="F42" s="322"/>
      <c r="G42" s="322"/>
      <c r="H42" s="125"/>
      <c r="I42" s="36"/>
      <c r="J42" s="37"/>
      <c r="K42" s="437"/>
      <c r="L42" s="275"/>
      <c r="M42" s="276"/>
      <c r="N42" s="272"/>
    </row>
    <row r="43" spans="1:14">
      <c r="B43" s="847" t="s">
        <v>952</v>
      </c>
      <c r="C43" s="848"/>
      <c r="D43" s="848"/>
      <c r="E43" s="38"/>
      <c r="F43" s="39"/>
      <c r="G43" s="39"/>
      <c r="H43" s="40"/>
      <c r="I43" s="36"/>
      <c r="J43" s="37"/>
      <c r="K43" s="278"/>
      <c r="L43" s="275"/>
      <c r="M43" s="400">
        <v>0.01</v>
      </c>
      <c r="N43" s="343">
        <f>N81*M43</f>
        <v>6998.5517413614798</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3">
        <f>SUM(N36:N44)</f>
        <v>13642242.189084979</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13953586.565026507</v>
      </c>
      <c r="N50" s="271">
        <f t="shared" ref="N50:N55" si="1">K50*M50</f>
        <v>13953586.565026507</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84192.476105187568</v>
      </c>
      <c r="N51" s="271">
        <f t="shared" si="1"/>
        <v>2525774.2831556271</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1379703.9785918703</v>
      </c>
      <c r="N52" s="271">
        <f t="shared" si="1"/>
        <v>2759407.9571837406</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846098.8364477352</v>
      </c>
      <c r="N53" s="271">
        <f t="shared" si="1"/>
        <v>4230494.1822386757</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54826.19527012809</v>
      </c>
      <c r="N54" s="271">
        <f t="shared" si="1"/>
        <v>3289571.7162076854</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35159.680123769918</v>
      </c>
      <c r="N55" s="271">
        <f t="shared" si="1"/>
        <v>421916.16148523905</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7" t="s">
        <v>953</v>
      </c>
      <c r="C58" s="828"/>
      <c r="D58" s="828"/>
      <c r="E58" s="828"/>
      <c r="F58" s="828"/>
      <c r="G58" s="828"/>
      <c r="H58" s="828"/>
      <c r="I58" s="828"/>
      <c r="J58" s="828"/>
      <c r="K58" s="828"/>
      <c r="L58" s="828"/>
      <c r="M58" s="829"/>
      <c r="N58" s="393">
        <f>SUM(N50:N57)</f>
        <v>27180750.865297478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31">
        <f>VLOOKUP(A63,TRANSPORTE!A5:D117,4,FALSE)</f>
        <v>1093611.7855257893</v>
      </c>
      <c r="M63" s="832"/>
      <c r="N63" s="286">
        <f>K63*L63</f>
        <v>1093611.7855257893</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31">
        <f>VLOOKUP(A64,TRANSPORTE!A6:D117,4,FALSE)</f>
        <v>126449.68190384902</v>
      </c>
      <c r="M64" s="832"/>
      <c r="N64" s="286">
        <f>K64*L64</f>
        <v>1011597.4552307922</v>
      </c>
    </row>
    <row r="65" spans="1:15">
      <c r="A65" t="s">
        <v>1399</v>
      </c>
      <c r="B65" s="46" t="str">
        <f>VLOOKUP(A65,TRANSPORTE!A6:D117,3,FALSE)</f>
        <v>Pasajes aéreos</v>
      </c>
      <c r="C65" s="47"/>
      <c r="D65" s="47"/>
      <c r="E65" s="47"/>
      <c r="F65" s="47"/>
      <c r="G65" s="47"/>
      <c r="H65" s="310" t="s">
        <v>945</v>
      </c>
      <c r="I65" s="278">
        <v>3</v>
      </c>
      <c r="J65" s="285">
        <v>1</v>
      </c>
      <c r="K65" s="278">
        <f>I65*J65</f>
        <v>3</v>
      </c>
      <c r="L65" s="831">
        <f>VLOOKUP(A65,TRANSPORTE!A6:D117,4,FALSE)</f>
        <v>264867.81649910513</v>
      </c>
      <c r="M65" s="832"/>
      <c r="N65" s="286">
        <f>K65*L65</f>
        <v>794603.44949731533</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2899812.6902538966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1">
        <f t="shared" ref="I73:I76" si="2">K73/J73*100</f>
        <v>33832.699999999997</v>
      </c>
      <c r="J73" s="292">
        <v>185</v>
      </c>
      <c r="K73" s="293">
        <f>VLOOKUP(A73,'MANO DE OBRA'!A8:D99,4,FALSE)</f>
        <v>62590.494999999995</v>
      </c>
      <c r="L73" s="50"/>
      <c r="M73" s="433">
        <v>1</v>
      </c>
      <c r="N73" s="394">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SUM(N73:N80)</f>
        <v>699855.17413614795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44422660.918772504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8884532.1837545019</v>
      </c>
      <c r="M88" s="862"/>
      <c r="N88" s="51"/>
    </row>
    <row r="89" spans="1:14">
      <c r="B89" s="89" t="s">
        <v>973</v>
      </c>
      <c r="C89" s="90"/>
      <c r="D89" s="90"/>
      <c r="E89" s="90"/>
      <c r="F89" s="90"/>
      <c r="G89" s="90"/>
      <c r="H89" s="90"/>
      <c r="I89" s="87"/>
      <c r="J89" s="88"/>
      <c r="K89" s="303">
        <v>0.05</v>
      </c>
      <c r="L89" s="861">
        <f>N83*K89</f>
        <v>2221133.0459386255</v>
      </c>
      <c r="M89" s="862"/>
      <c r="N89" s="51"/>
    </row>
    <row r="90" spans="1:14" ht="15.75" thickBot="1">
      <c r="B90" s="91" t="s">
        <v>974</v>
      </c>
      <c r="C90" s="92"/>
      <c r="D90" s="92"/>
      <c r="E90" s="92"/>
      <c r="F90" s="92"/>
      <c r="G90" s="92"/>
      <c r="H90" s="92"/>
      <c r="I90" s="93"/>
      <c r="J90" s="94"/>
      <c r="K90" s="304">
        <v>0.05</v>
      </c>
      <c r="L90" s="863">
        <f>N83*K90</f>
        <v>2221133.0459386255</v>
      </c>
      <c r="M90" s="864"/>
      <c r="N90" s="51"/>
    </row>
    <row r="91" spans="1:14" ht="15.75" thickBot="1">
      <c r="B91" s="827" t="s">
        <v>953</v>
      </c>
      <c r="C91" s="828"/>
      <c r="D91" s="828"/>
      <c r="E91" s="828"/>
      <c r="F91" s="828"/>
      <c r="G91" s="828"/>
      <c r="H91" s="828"/>
      <c r="I91" s="828"/>
      <c r="J91" s="828"/>
      <c r="K91" s="828"/>
      <c r="L91" s="828"/>
      <c r="M91" s="829"/>
      <c r="N91" s="52">
        <f>L88+L89+L90</f>
        <v>13326798.275631754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57749459.194404259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1"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6"/>
      <c r="J36" s="267"/>
      <c r="K36" s="268">
        <f>VLOOKUP(A36,EQUIPOS!A6:D163,4,FALSE)</f>
        <v>47900.087399962242</v>
      </c>
      <c r="L36" s="269"/>
      <c r="M36" s="270">
        <v>0.01</v>
      </c>
      <c r="N36" s="271">
        <f>K36/M36</f>
        <v>4790008.7399962237</v>
      </c>
    </row>
    <row r="37" spans="1:16">
      <c r="A37" s="113" t="s">
        <v>217</v>
      </c>
      <c r="B37" s="840" t="str">
        <f>VLOOKUP(A37,EQUIPOS!A7:D154,3,FALSE)</f>
        <v>Equipo de soldadura y de acetileno (incluye soldadura)</v>
      </c>
      <c r="C37" s="841"/>
      <c r="D37" s="841"/>
      <c r="E37" s="841"/>
      <c r="F37" s="841"/>
      <c r="G37" s="841"/>
      <c r="H37" s="842"/>
      <c r="I37" s="420"/>
      <c r="J37" s="421"/>
      <c r="K37" s="268">
        <f>VLOOKUP(A37,EQUIPOS!A7:D164,4,FALSE)</f>
        <v>23089.487144900468</v>
      </c>
      <c r="L37" s="334"/>
      <c r="M37" s="335">
        <v>0.01</v>
      </c>
      <c r="N37" s="271">
        <f>K37/M37</f>
        <v>2308948.7144900467</v>
      </c>
    </row>
    <row r="38" spans="1:16">
      <c r="A38" s="113" t="s">
        <v>255</v>
      </c>
      <c r="B38" s="840" t="str">
        <f>VLOOKUP(A38,EQUIPOS!A8:D154,3,FALSE)</f>
        <v>Manómetro cable de acero para bajar la celda</v>
      </c>
      <c r="C38" s="841"/>
      <c r="D38" s="841"/>
      <c r="E38" s="841"/>
      <c r="F38" s="841"/>
      <c r="G38" s="841"/>
      <c r="H38" s="842"/>
      <c r="I38" s="420"/>
      <c r="J38" s="421"/>
      <c r="K38" s="268">
        <f>VLOOKUP(A38,EQUIPOS!A8:D165,4,FALSE)</f>
        <v>1330443.2707857611</v>
      </c>
      <c r="L38" s="334"/>
      <c r="M38" s="335">
        <v>1</v>
      </c>
      <c r="N38" s="271">
        <f>K38/M38</f>
        <v>1330443.2707857611</v>
      </c>
    </row>
    <row r="39" spans="1:16">
      <c r="A39" s="113"/>
      <c r="B39" s="840"/>
      <c r="C39" s="841"/>
      <c r="D39" s="841"/>
      <c r="E39" s="841"/>
      <c r="F39" s="841"/>
      <c r="G39" s="841"/>
      <c r="H39" s="842"/>
      <c r="I39" s="420"/>
      <c r="J39" s="421"/>
      <c r="K39" s="268"/>
      <c r="L39" s="334"/>
      <c r="M39" s="335"/>
      <c r="N39" s="271"/>
    </row>
    <row r="40" spans="1:16">
      <c r="A40" s="113"/>
      <c r="B40" s="840"/>
      <c r="C40" s="841"/>
      <c r="D40" s="841"/>
      <c r="E40" s="841"/>
      <c r="F40" s="841"/>
      <c r="G40" s="841"/>
      <c r="H40" s="842"/>
      <c r="I40" s="327"/>
      <c r="J40" s="329"/>
      <c r="K40" s="268"/>
      <c r="L40" s="422"/>
      <c r="M40" s="423"/>
      <c r="N40" s="271"/>
    </row>
    <row r="41" spans="1:16">
      <c r="B41" s="840"/>
      <c r="C41" s="841"/>
      <c r="D41" s="841"/>
      <c r="E41" s="841"/>
      <c r="F41" s="841"/>
      <c r="G41" s="841"/>
      <c r="H41" s="842"/>
      <c r="I41" s="36"/>
      <c r="J41" s="37"/>
      <c r="K41" s="268"/>
      <c r="L41" s="275"/>
      <c r="M41" s="276"/>
      <c r="N41" s="271"/>
    </row>
    <row r="42" spans="1:16">
      <c r="B42" s="319"/>
      <c r="C42" s="320"/>
      <c r="D42" s="320"/>
      <c r="E42" s="320"/>
      <c r="F42" s="322"/>
      <c r="G42" s="322"/>
      <c r="H42" s="125"/>
      <c r="I42" s="36"/>
      <c r="J42" s="37"/>
      <c r="K42" s="437"/>
      <c r="L42" s="275"/>
      <c r="M42" s="276"/>
      <c r="N42" s="272"/>
    </row>
    <row r="43" spans="1:16">
      <c r="B43" s="847" t="s">
        <v>952</v>
      </c>
      <c r="C43" s="848"/>
      <c r="D43" s="848"/>
      <c r="E43" s="38"/>
      <c r="F43" s="39"/>
      <c r="G43" s="39"/>
      <c r="H43" s="40"/>
      <c r="I43" s="36"/>
      <c r="J43" s="37"/>
      <c r="K43" s="278"/>
      <c r="L43" s="275"/>
      <c r="M43" s="400">
        <v>0.01</v>
      </c>
      <c r="N43" s="343">
        <f>N81*M43</f>
        <v>6998.5517413614798</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3">
        <f>SUM(N36:N44)</f>
        <v>8436399.2770133931</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4" t="s">
        <v>945</v>
      </c>
      <c r="K49" s="85" t="s">
        <v>946</v>
      </c>
      <c r="L49" s="821" t="s">
        <v>955</v>
      </c>
      <c r="M49" s="820"/>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13953586.565026507</v>
      </c>
      <c r="N50" s="271">
        <f t="shared" ref="N50:N55" si="0">K50*M50</f>
        <v>13953586.565026507</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84192.476105187568</v>
      </c>
      <c r="N51" s="271">
        <f t="shared" si="0"/>
        <v>2525774.2831556271</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1379703.9785918703</v>
      </c>
      <c r="N52" s="271">
        <f t="shared" si="0"/>
        <v>2759407.9571837406</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846098.8364477352</v>
      </c>
      <c r="N53" s="271">
        <f t="shared" si="0"/>
        <v>4230494.1822386757</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54826.19527012809</v>
      </c>
      <c r="N54" s="271">
        <f t="shared" si="0"/>
        <v>3289571.7162076854</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35159.680123769918</v>
      </c>
      <c r="N55" s="271">
        <f t="shared" si="0"/>
        <v>421916.16148523905</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7" t="s">
        <v>953</v>
      </c>
      <c r="C58" s="828"/>
      <c r="D58" s="828"/>
      <c r="E58" s="828"/>
      <c r="F58" s="828"/>
      <c r="G58" s="828"/>
      <c r="H58" s="828"/>
      <c r="I58" s="828"/>
      <c r="J58" s="828"/>
      <c r="K58" s="828"/>
      <c r="L58" s="828"/>
      <c r="M58" s="829"/>
      <c r="N58" s="393">
        <f>SUM(N50:N57)</f>
        <v>27180750.865297478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0" t="s">
        <v>961</v>
      </c>
      <c r="M62" s="803"/>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31">
        <f>VLOOKUP(A63,TRANSPORTE!A5:D117,4,FALSE)</f>
        <v>264867.81649910513</v>
      </c>
      <c r="M63" s="832"/>
      <c r="N63" s="286">
        <f>K63*L63</f>
        <v>794603.44949731533</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31">
        <f>VLOOKUP(A64,TRANSPORTE!A6:D117,4,FALSE)</f>
        <v>1093611.7855257893</v>
      </c>
      <c r="M64" s="832"/>
      <c r="N64" s="286">
        <f>K64*L64</f>
        <v>1093611.7855257893</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31">
        <f>VLOOKUP(A65,TRANSPORTE!A6:D118,4,FALSE)</f>
        <v>126449.68190384902</v>
      </c>
      <c r="M65" s="832"/>
      <c r="N65" s="286">
        <f>K65*L65</f>
        <v>1011597.4552307922</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2899812.6902538966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1">
        <f t="shared" ref="I73:I76" si="1">K73/J73*100</f>
        <v>33832.699999999997</v>
      </c>
      <c r="J73" s="292">
        <v>185</v>
      </c>
      <c r="K73" s="293">
        <f>VLOOKUP(A73,'MANO DE OBRA'!A8:D99,4,FALSE)</f>
        <v>62590.494999999995</v>
      </c>
      <c r="L73" s="50"/>
      <c r="M73" s="433">
        <v>1</v>
      </c>
      <c r="N73" s="394">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0">
        <f>SUM(N73:N80)</f>
        <v>699855.17413614795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39216818.006700918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7843363.601340184</v>
      </c>
      <c r="M88" s="862"/>
      <c r="N88" s="51"/>
    </row>
    <row r="89" spans="1:14">
      <c r="B89" s="89" t="s">
        <v>973</v>
      </c>
      <c r="C89" s="90"/>
      <c r="D89" s="90"/>
      <c r="E89" s="90"/>
      <c r="F89" s="90"/>
      <c r="G89" s="90"/>
      <c r="H89" s="90"/>
      <c r="I89" s="87"/>
      <c r="J89" s="88"/>
      <c r="K89" s="303">
        <v>0.05</v>
      </c>
      <c r="L89" s="861">
        <f>N83*K89</f>
        <v>1960840.900335046</v>
      </c>
      <c r="M89" s="862"/>
      <c r="N89" s="51"/>
    </row>
    <row r="90" spans="1:14" ht="15.75" thickBot="1">
      <c r="B90" s="91" t="s">
        <v>974</v>
      </c>
      <c r="C90" s="92"/>
      <c r="D90" s="92"/>
      <c r="E90" s="92"/>
      <c r="F90" s="92"/>
      <c r="G90" s="92"/>
      <c r="H90" s="92"/>
      <c r="I90" s="93"/>
      <c r="J90" s="94"/>
      <c r="K90" s="304">
        <v>0.05</v>
      </c>
      <c r="L90" s="863">
        <f>N83*K90</f>
        <v>1960840.900335046</v>
      </c>
      <c r="M90" s="864"/>
      <c r="N90" s="51"/>
    </row>
    <row r="91" spans="1:14" ht="15.75" thickBot="1">
      <c r="B91" s="827" t="s">
        <v>953</v>
      </c>
      <c r="C91" s="828"/>
      <c r="D91" s="828"/>
      <c r="E91" s="828"/>
      <c r="F91" s="828"/>
      <c r="G91" s="828"/>
      <c r="H91" s="828"/>
      <c r="I91" s="828"/>
      <c r="J91" s="828"/>
      <c r="K91" s="828"/>
      <c r="L91" s="828"/>
      <c r="M91" s="829"/>
      <c r="N91" s="52">
        <f>L88+L89+L90</f>
        <v>11765045.402010275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50981863.408711195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6"/>
      <c r="J36" s="267"/>
      <c r="K36" s="268">
        <f>VLOOKUP(A36,EQUIPOS!A6:D163,4,FALSE)</f>
        <v>72832.147386560115</v>
      </c>
      <c r="L36" s="269"/>
      <c r="M36" s="335">
        <v>1.5</v>
      </c>
      <c r="N36" s="271">
        <f>K36/M36</f>
        <v>48554.764924373412</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51530.166787826813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7002.8264220162582</v>
      </c>
      <c r="N48" s="271">
        <f>K48*M48</f>
        <v>2193292.7956243372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2193292.7956243372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1">
        <f>K71/J71*100</f>
        <v>270661.59999999998</v>
      </c>
      <c r="J71" s="292">
        <v>185</v>
      </c>
      <c r="K71" s="293">
        <f>VLOOKUP(A71,'MANO DE OBRA'!A8:D99,4,FALSE)</f>
        <v>500723.95999999996</v>
      </c>
      <c r="L71" s="50"/>
      <c r="M71" s="433">
        <v>12</v>
      </c>
      <c r="N71" s="394">
        <f>K71/M71</f>
        <v>41726.996666666666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59508.037269067994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2304330.999681232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460866.19993624644</v>
      </c>
      <c r="M84" s="862"/>
      <c r="N84" s="51"/>
    </row>
    <row r="85" spans="1:14">
      <c r="B85" s="89" t="s">
        <v>973</v>
      </c>
      <c r="C85" s="90"/>
      <c r="D85" s="90"/>
      <c r="E85" s="90"/>
      <c r="F85" s="90"/>
      <c r="G85" s="90"/>
      <c r="H85" s="90"/>
      <c r="I85" s="87"/>
      <c r="J85" s="88"/>
      <c r="K85" s="303">
        <v>0.05</v>
      </c>
      <c r="L85" s="861">
        <f>N79*K85</f>
        <v>115216.54998406161</v>
      </c>
      <c r="M85" s="862"/>
      <c r="N85" s="51"/>
    </row>
    <row r="86" spans="1:14" ht="15.75" thickBot="1">
      <c r="B86" s="91" t="s">
        <v>974</v>
      </c>
      <c r="C86" s="92"/>
      <c r="D86" s="92"/>
      <c r="E86" s="92"/>
      <c r="F86" s="92"/>
      <c r="G86" s="92"/>
      <c r="H86" s="92"/>
      <c r="I86" s="93"/>
      <c r="J86" s="94"/>
      <c r="K86" s="304">
        <v>0.05</v>
      </c>
      <c r="L86" s="863">
        <f>N79*K86</f>
        <v>115216.54998406161</v>
      </c>
      <c r="M86" s="864"/>
      <c r="N86" s="51"/>
    </row>
    <row r="87" spans="1:14" ht="15.75" thickBot="1">
      <c r="B87" s="827" t="s">
        <v>953</v>
      </c>
      <c r="C87" s="828"/>
      <c r="D87" s="828"/>
      <c r="E87" s="828"/>
      <c r="F87" s="828"/>
      <c r="G87" s="828"/>
      <c r="H87" s="828"/>
      <c r="I87" s="828"/>
      <c r="J87" s="828"/>
      <c r="K87" s="828"/>
      <c r="L87" s="828"/>
      <c r="M87" s="829"/>
      <c r="N87" s="52">
        <f>L84+L85+L86</f>
        <v>691299.29990436963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2995630.2995856018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6"/>
      <c r="J36" s="267"/>
      <c r="K36" s="268">
        <f>VLOOKUP(A36,EQUIPOS!A6:D163,4,FALSE)</f>
        <v>57689.723385615471</v>
      </c>
      <c r="L36" s="269"/>
      <c r="M36" s="335">
        <v>2.5</v>
      </c>
      <c r="N36" s="271">
        <f>K36/M36</f>
        <v>23075.889354246188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23075.889354246188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3023.1939282273065</v>
      </c>
      <c r="N48" s="271">
        <f>K48*M48</f>
        <v>141360.55643358943</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364077.19838855811</v>
      </c>
      <c r="N49" s="271">
        <f>K49*M49</f>
        <v>243196.70128834728</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384557.25772193668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31">
        <f>VLOOKUP(A60,TRANSPORTE!A2:D117,4,FALSE)</f>
        <v>821.75094105324695</v>
      </c>
      <c r="M60" s="832"/>
      <c r="N60" s="286">
        <f>K60*L60</f>
        <v>713.58836735196383</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713.58836735196383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408346.73544353485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81669.347088706971</v>
      </c>
      <c r="M84" s="862"/>
      <c r="N84" s="51"/>
    </row>
    <row r="85" spans="1:14">
      <c r="B85" s="89" t="s">
        <v>973</v>
      </c>
      <c r="C85" s="90"/>
      <c r="D85" s="90"/>
      <c r="E85" s="90"/>
      <c r="F85" s="90"/>
      <c r="G85" s="90"/>
      <c r="H85" s="90"/>
      <c r="I85" s="87"/>
      <c r="J85" s="88"/>
      <c r="K85" s="303">
        <v>0.05</v>
      </c>
      <c r="L85" s="861">
        <f>N79*K85</f>
        <v>20417.336772176743</v>
      </c>
      <c r="M85" s="862"/>
      <c r="N85" s="51"/>
    </row>
    <row r="86" spans="1:14" ht="15.75" thickBot="1">
      <c r="B86" s="91" t="s">
        <v>974</v>
      </c>
      <c r="C86" s="92"/>
      <c r="D86" s="92"/>
      <c r="E86" s="92"/>
      <c r="F86" s="92"/>
      <c r="G86" s="92"/>
      <c r="H86" s="92"/>
      <c r="I86" s="93"/>
      <c r="J86" s="94"/>
      <c r="K86" s="304">
        <v>0.05</v>
      </c>
      <c r="L86" s="863">
        <f>N79*K86</f>
        <v>20417.336772176743</v>
      </c>
      <c r="M86" s="864"/>
      <c r="N86" s="51"/>
    </row>
    <row r="87" spans="1:14" ht="15.75" thickBot="1">
      <c r="B87" s="827" t="s">
        <v>953</v>
      </c>
      <c r="C87" s="828"/>
      <c r="D87" s="828"/>
      <c r="E87" s="828"/>
      <c r="F87" s="828"/>
      <c r="G87" s="828"/>
      <c r="H87" s="828"/>
      <c r="I87" s="828"/>
      <c r="J87" s="828"/>
      <c r="K87" s="828"/>
      <c r="L87" s="828"/>
      <c r="M87" s="829"/>
      <c r="N87" s="52">
        <f>L84+L85+L86</f>
        <v>122504.02063306046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530850.75607659528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6"/>
      <c r="J36" s="267"/>
      <c r="K36" s="268">
        <f>VLOOKUP(A36,EQUIPOS!A6:D163,4,FALSE)</f>
        <v>47900.087399962242</v>
      </c>
      <c r="L36" s="269"/>
      <c r="M36" s="270">
        <v>0.01</v>
      </c>
      <c r="N36" s="271">
        <f t="shared" ref="N36:N41" si="0">K36/M36</f>
        <v>4790008.7399962237</v>
      </c>
    </row>
    <row r="37" spans="1:14">
      <c r="A37" s="113" t="s">
        <v>192</v>
      </c>
      <c r="B37" s="840" t="str">
        <f>VLOOKUP(A37,EQUIPOS!A7:D154,3,FALSE)</f>
        <v>Equipo de acarreo interno</v>
      </c>
      <c r="C37" s="841"/>
      <c r="D37" s="841"/>
      <c r="E37" s="841"/>
      <c r="F37" s="841"/>
      <c r="G37" s="841"/>
      <c r="H37" s="842"/>
      <c r="I37" s="420"/>
      <c r="J37" s="421"/>
      <c r="K37" s="268">
        <f>VLOOKUP(A37,EQUIPOS!A7:D164,4,FALSE)</f>
        <v>71531.57332608584</v>
      </c>
      <c r="L37" s="334"/>
      <c r="M37" s="335">
        <v>0.05</v>
      </c>
      <c r="N37" s="271">
        <f t="shared" si="0"/>
        <v>1430631.4665217167</v>
      </c>
    </row>
    <row r="38" spans="1:14">
      <c r="A38" s="113" t="s">
        <v>214</v>
      </c>
      <c r="B38" s="840" t="str">
        <f>VLOOKUP(A38,EQUIPOS!A8:D154,3,FALSE)</f>
        <v>Equipo de oxigeno y soldadura</v>
      </c>
      <c r="C38" s="841"/>
      <c r="D38" s="841"/>
      <c r="E38" s="841"/>
      <c r="F38" s="841"/>
      <c r="G38" s="841"/>
      <c r="H38" s="842"/>
      <c r="I38" s="420"/>
      <c r="J38" s="421"/>
      <c r="K38" s="437">
        <f>VLOOKUP(A38,EQUIPOS!A8:D165,4,FALSE)</f>
        <v>15107.450067442574</v>
      </c>
      <c r="L38" s="334"/>
      <c r="M38" s="335">
        <v>0.01</v>
      </c>
      <c r="N38" s="271">
        <f t="shared" si="0"/>
        <v>1510745.0067442574</v>
      </c>
    </row>
    <row r="39" spans="1:14">
      <c r="A39" s="113" t="s">
        <v>248</v>
      </c>
      <c r="B39" s="840" t="str">
        <f>VLOOKUP(A39,EQUIPOS!A9:D154,3,FALSE)</f>
        <v>Grúa telescópica de 50 Ton.</v>
      </c>
      <c r="C39" s="841"/>
      <c r="D39" s="841"/>
      <c r="E39" s="841"/>
      <c r="F39" s="841"/>
      <c r="G39" s="841"/>
      <c r="H39" s="842"/>
      <c r="I39" s="420"/>
      <c r="J39" s="421"/>
      <c r="K39" s="437">
        <f>VLOOKUP(A39,EQUIPOS!A9:D166,4,FALSE)</f>
        <v>221835.58988171679</v>
      </c>
      <c r="L39" s="334"/>
      <c r="M39" s="335">
        <v>0.04</v>
      </c>
      <c r="N39" s="271">
        <f t="shared" si="0"/>
        <v>5545889.7470429195</v>
      </c>
    </row>
    <row r="40" spans="1:14">
      <c r="A40" s="113" t="s">
        <v>255</v>
      </c>
      <c r="B40" s="840" t="str">
        <f>VLOOKUP(A40,EQUIPOS!A10:D154,3,FALSE)</f>
        <v>Manómetro cable de acero para bajar la celda</v>
      </c>
      <c r="C40" s="841"/>
      <c r="D40" s="841"/>
      <c r="E40" s="841"/>
      <c r="F40" s="841"/>
      <c r="G40" s="841"/>
      <c r="H40" s="842"/>
      <c r="I40" s="420"/>
      <c r="J40" s="421"/>
      <c r="K40" s="437">
        <f>VLOOKUP(A40,EQUIPOS!A10:D167,4,FALSE)</f>
        <v>1330443.2707857611</v>
      </c>
      <c r="L40" s="334"/>
      <c r="M40" s="335">
        <v>1</v>
      </c>
      <c r="N40" s="271">
        <f t="shared" si="0"/>
        <v>1330443.2707857611</v>
      </c>
    </row>
    <row r="41" spans="1:14">
      <c r="A41" s="113" t="s">
        <v>322</v>
      </c>
      <c r="B41" s="840" t="str">
        <f>VLOOKUP(A41,EQUIPOS!A11:D155,3,FALSE)</f>
        <v xml:space="preserve">Retroexcavadora sobre llantas JD 410
</v>
      </c>
      <c r="C41" s="841"/>
      <c r="D41" s="841"/>
      <c r="E41" s="841"/>
      <c r="F41" s="841"/>
      <c r="G41" s="841"/>
      <c r="H41" s="842"/>
      <c r="I41" s="420"/>
      <c r="J41" s="421"/>
      <c r="K41" s="437">
        <f>VLOOKUP(A41,EQUIPOS!A11:D168,4,FALSE)</f>
        <v>93641.332354148719</v>
      </c>
      <c r="L41" s="334"/>
      <c r="M41" s="335">
        <v>0.2</v>
      </c>
      <c r="N41" s="271">
        <f t="shared" si="0"/>
        <v>468206.66177074355</v>
      </c>
    </row>
    <row r="42" spans="1:14">
      <c r="A42" s="113"/>
      <c r="B42" s="840"/>
      <c r="C42" s="841"/>
      <c r="D42" s="841"/>
      <c r="E42" s="841"/>
      <c r="F42" s="841"/>
      <c r="G42" s="841"/>
      <c r="H42" s="842"/>
      <c r="I42" s="327"/>
      <c r="J42" s="329"/>
      <c r="K42" s="437"/>
      <c r="L42" s="422"/>
      <c r="M42" s="423"/>
      <c r="N42" s="271"/>
    </row>
    <row r="43" spans="1:14">
      <c r="B43" s="840"/>
      <c r="C43" s="841"/>
      <c r="D43" s="841"/>
      <c r="E43" s="841"/>
      <c r="F43" s="841"/>
      <c r="G43" s="841"/>
      <c r="H43" s="842"/>
      <c r="I43" s="36"/>
      <c r="J43" s="37"/>
      <c r="K43" s="437"/>
      <c r="L43" s="275"/>
      <c r="M43" s="276"/>
      <c r="N43" s="271"/>
    </row>
    <row r="44" spans="1:14">
      <c r="B44" s="319"/>
      <c r="C44" s="320"/>
      <c r="D44" s="320"/>
      <c r="E44" s="320"/>
      <c r="F44" s="322"/>
      <c r="G44" s="322"/>
      <c r="H44" s="125"/>
      <c r="I44" s="36"/>
      <c r="J44" s="37"/>
      <c r="K44" s="437"/>
      <c r="L44" s="275"/>
      <c r="M44" s="276"/>
      <c r="N44" s="272"/>
    </row>
    <row r="45" spans="1:14">
      <c r="B45" s="847" t="s">
        <v>952</v>
      </c>
      <c r="C45" s="848"/>
      <c r="D45" s="848"/>
      <c r="E45" s="38"/>
      <c r="F45" s="39"/>
      <c r="G45" s="39"/>
      <c r="H45" s="40"/>
      <c r="I45" s="36"/>
      <c r="J45" s="37"/>
      <c r="K45" s="278"/>
      <c r="L45" s="275"/>
      <c r="M45" s="400">
        <v>0.1</v>
      </c>
      <c r="N45" s="343">
        <f>N86*M45</f>
        <v>69985.517413614798</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0">
        <f>SUM(N36:N45)</f>
        <v>15145910.410275236</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4" t="s">
        <v>945</v>
      </c>
      <c r="K51" s="85" t="s">
        <v>946</v>
      </c>
      <c r="L51" s="821" t="s">
        <v>955</v>
      </c>
      <c r="M51" s="820"/>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13953586.565026507</v>
      </c>
      <c r="N52" s="271">
        <f t="shared" ref="N52:N57" si="1">K52*M52</f>
        <v>13953586.565026507</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84192.476105187568</v>
      </c>
      <c r="N53" s="271">
        <f t="shared" si="1"/>
        <v>2525774.2831556271</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1379703.9785918703</v>
      </c>
      <c r="N54" s="271">
        <f t="shared" si="1"/>
        <v>2759407.9571837406</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846098.8364477352</v>
      </c>
      <c r="N55" s="271">
        <f t="shared" si="1"/>
        <v>4230494.1822386757</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56693.03577125373</v>
      </c>
      <c r="N56" s="271">
        <f t="shared" si="1"/>
        <v>3401582.1462752237</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35159.680123769918</v>
      </c>
      <c r="N57" s="271">
        <f t="shared" si="1"/>
        <v>421916.16148523905</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7" t="s">
        <v>953</v>
      </c>
      <c r="C63" s="828"/>
      <c r="D63" s="828"/>
      <c r="E63" s="828"/>
      <c r="F63" s="828"/>
      <c r="G63" s="828"/>
      <c r="H63" s="828"/>
      <c r="I63" s="828"/>
      <c r="J63" s="828"/>
      <c r="K63" s="828"/>
      <c r="L63" s="828"/>
      <c r="M63" s="829"/>
      <c r="N63" s="393">
        <f>SUM(N52:N62)</f>
        <v>27292761.295365013</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31">
        <f>VLOOKUP(A68,TRANSPORTE!A5:D117,4,FALSE)</f>
        <v>1093611.7855257893</v>
      </c>
      <c r="M68" s="832"/>
      <c r="N68" s="286">
        <f>K68*L68</f>
        <v>1093611.7855257893</v>
      </c>
    </row>
    <row r="69" spans="1:15">
      <c r="A69" t="s">
        <v>1399</v>
      </c>
      <c r="B69" s="46" t="str">
        <f>VLOOKUP(A69,TRANSPORTE!A5:D117,3,FALSE)</f>
        <v>Pasajes aéreos</v>
      </c>
      <c r="C69" s="47"/>
      <c r="D69" s="47"/>
      <c r="E69" s="47"/>
      <c r="F69" s="47"/>
      <c r="G69" s="47"/>
      <c r="H69" s="310" t="s">
        <v>945</v>
      </c>
      <c r="I69" s="278">
        <v>3</v>
      </c>
      <c r="J69" s="285">
        <v>1</v>
      </c>
      <c r="K69" s="278">
        <f>I69*J69</f>
        <v>3</v>
      </c>
      <c r="L69" s="831">
        <f>VLOOKUP(A69,TRANSPORTE!A5:D117,4,FALSE)</f>
        <v>264867.81649910513</v>
      </c>
      <c r="M69" s="832"/>
      <c r="N69" s="286">
        <f>K69*L69</f>
        <v>794603.44949731533</v>
      </c>
    </row>
    <row r="70" spans="1:15">
      <c r="B70" s="46"/>
      <c r="C70" s="47"/>
      <c r="D70" s="47"/>
      <c r="E70" s="47"/>
      <c r="F70" s="47"/>
      <c r="G70" s="47"/>
      <c r="H70" s="310"/>
      <c r="I70" s="278"/>
      <c r="J70" s="285"/>
      <c r="K70" s="278"/>
      <c r="L70" s="831"/>
      <c r="M70" s="832"/>
      <c r="N70" s="286"/>
    </row>
    <row r="71" spans="1:15">
      <c r="B71" s="46"/>
      <c r="C71" s="47"/>
      <c r="D71" s="47"/>
      <c r="E71" s="47"/>
      <c r="F71" s="47"/>
      <c r="G71" s="47"/>
      <c r="H71" s="310"/>
      <c r="I71" s="278"/>
      <c r="J71" s="285"/>
      <c r="K71" s="278"/>
      <c r="L71" s="831"/>
      <c r="M71" s="832"/>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1888215.2350231046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1">
        <f t="shared" ref="I79:I82" si="2">K79/J79*100</f>
        <v>33832.699999999997</v>
      </c>
      <c r="J79" s="292">
        <v>185</v>
      </c>
      <c r="K79" s="293">
        <f>VLOOKUP(A79,'MANO DE OBRA'!A8:D99,4,FALSE)</f>
        <v>62590.494999999995</v>
      </c>
      <c r="L79" s="50"/>
      <c r="M79" s="433">
        <v>1</v>
      </c>
      <c r="N79" s="394">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69"/>
      <c r="J85" s="470"/>
      <c r="K85" s="471"/>
      <c r="L85" s="982"/>
      <c r="M85" s="982"/>
      <c r="N85" s="472"/>
    </row>
    <row r="86" spans="1:14" ht="15.75" thickBot="1">
      <c r="B86" s="833" t="s">
        <v>953</v>
      </c>
      <c r="C86" s="834"/>
      <c r="D86" s="834"/>
      <c r="E86" s="834"/>
      <c r="F86" s="834"/>
      <c r="G86" s="834"/>
      <c r="H86" s="834"/>
      <c r="I86" s="834"/>
      <c r="J86" s="834"/>
      <c r="K86" s="834"/>
      <c r="L86" s="834"/>
      <c r="M86" s="835"/>
      <c r="N86" s="459">
        <f>SUM(N79:N85)</f>
        <v>699855.17413614795</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45026742.1147995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3"/>
      <c r="J92" s="333"/>
      <c r="K92" s="301" t="s">
        <v>970</v>
      </c>
      <c r="L92" s="857" t="s">
        <v>971</v>
      </c>
      <c r="M92" s="858"/>
      <c r="N92" s="302"/>
    </row>
    <row r="93" spans="1:14">
      <c r="B93" s="859" t="s">
        <v>972</v>
      </c>
      <c r="C93" s="860"/>
      <c r="D93" s="860"/>
      <c r="E93" s="860"/>
      <c r="F93" s="860"/>
      <c r="G93" s="860"/>
      <c r="H93" s="860"/>
      <c r="I93" s="87"/>
      <c r="J93" s="88"/>
      <c r="K93" s="303">
        <v>0.2</v>
      </c>
      <c r="L93" s="861">
        <f>N88*K93</f>
        <v>9005348.4229598995</v>
      </c>
      <c r="M93" s="862"/>
      <c r="N93" s="51"/>
    </row>
    <row r="94" spans="1:14">
      <c r="B94" s="89" t="s">
        <v>973</v>
      </c>
      <c r="C94" s="90"/>
      <c r="D94" s="90"/>
      <c r="E94" s="90"/>
      <c r="F94" s="90"/>
      <c r="G94" s="90"/>
      <c r="H94" s="90"/>
      <c r="I94" s="87"/>
      <c r="J94" s="88"/>
      <c r="K94" s="303">
        <v>0.05</v>
      </c>
      <c r="L94" s="861">
        <f>N88*K94</f>
        <v>2251337.1057399749</v>
      </c>
      <c r="M94" s="862"/>
      <c r="N94" s="51"/>
    </row>
    <row r="95" spans="1:14" ht="15.75" thickBot="1">
      <c r="B95" s="91" t="s">
        <v>974</v>
      </c>
      <c r="C95" s="92"/>
      <c r="D95" s="92"/>
      <c r="E95" s="92"/>
      <c r="F95" s="92"/>
      <c r="G95" s="92"/>
      <c r="H95" s="92"/>
      <c r="I95" s="93"/>
      <c r="J95" s="94"/>
      <c r="K95" s="304">
        <v>0.05</v>
      </c>
      <c r="L95" s="863">
        <f>N88*K95</f>
        <v>2251337.1057399749</v>
      </c>
      <c r="M95" s="864"/>
      <c r="N95" s="51"/>
    </row>
    <row r="96" spans="1:14" ht="15.75" thickBot="1">
      <c r="B96" s="827" t="s">
        <v>953</v>
      </c>
      <c r="C96" s="828"/>
      <c r="D96" s="828"/>
      <c r="E96" s="828"/>
      <c r="F96" s="828"/>
      <c r="G96" s="828"/>
      <c r="H96" s="828"/>
      <c r="I96" s="828"/>
      <c r="J96" s="828"/>
      <c r="K96" s="828"/>
      <c r="L96" s="828"/>
      <c r="M96" s="829"/>
      <c r="N96" s="52">
        <f>L93+L94+L95</f>
        <v>13508022.63443985</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7">
        <f>N88+N96</f>
        <v>58534764.749239348</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5"/>
      <c r="K128" s="975"/>
      <c r="L128" s="975"/>
      <c r="M128" s="975"/>
      <c r="N128" s="976"/>
    </row>
    <row r="129" spans="2:14" ht="15.75" thickBot="1">
      <c r="B129" s="418" t="s">
        <v>2221</v>
      </c>
      <c r="C129" s="419"/>
      <c r="D129" s="419"/>
      <c r="E129" s="258"/>
      <c r="F129" s="258"/>
      <c r="G129" s="258"/>
      <c r="H129" s="258"/>
      <c r="I129" s="258"/>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6"/>
      <c r="J36" s="267"/>
      <c r="K36" s="268">
        <f>VLOOKUP(A36,EQUIPOS!A6:D163,4,FALSE)</f>
        <v>90856.66943020506</v>
      </c>
      <c r="L36" s="269"/>
      <c r="M36" s="335">
        <v>1</v>
      </c>
      <c r="N36" s="271">
        <f>K36/M36</f>
        <v>90856.66943020506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90856.66943020506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490930.08698496921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98186.017396993848</v>
      </c>
      <c r="M84" s="862"/>
      <c r="N84" s="51"/>
    </row>
    <row r="85" spans="1:14">
      <c r="B85" s="89" t="s">
        <v>973</v>
      </c>
      <c r="C85" s="90"/>
      <c r="D85" s="90"/>
      <c r="E85" s="90"/>
      <c r="F85" s="90"/>
      <c r="G85" s="90"/>
      <c r="H85" s="90"/>
      <c r="I85" s="87"/>
      <c r="J85" s="88"/>
      <c r="K85" s="303">
        <v>0.05</v>
      </c>
      <c r="L85" s="861">
        <f>N79*K85</f>
        <v>24546.504349248462</v>
      </c>
      <c r="M85" s="862"/>
      <c r="N85" s="51"/>
    </row>
    <row r="86" spans="1:14" ht="15.75" thickBot="1">
      <c r="B86" s="91" t="s">
        <v>974</v>
      </c>
      <c r="C86" s="92"/>
      <c r="D86" s="92"/>
      <c r="E86" s="92"/>
      <c r="F86" s="92"/>
      <c r="G86" s="92"/>
      <c r="H86" s="92"/>
      <c r="I86" s="93"/>
      <c r="J86" s="94"/>
      <c r="K86" s="304">
        <v>0.05</v>
      </c>
      <c r="L86" s="863">
        <f>N79*K86</f>
        <v>24546.504349248462</v>
      </c>
      <c r="M86" s="864"/>
      <c r="N86" s="51"/>
    </row>
    <row r="87" spans="1:14" ht="15.75" thickBot="1">
      <c r="B87" s="827" t="s">
        <v>953</v>
      </c>
      <c r="C87" s="828"/>
      <c r="D87" s="828"/>
      <c r="E87" s="828"/>
      <c r="F87" s="828"/>
      <c r="G87" s="828"/>
      <c r="H87" s="828"/>
      <c r="I87" s="828"/>
      <c r="J87" s="828"/>
      <c r="K87" s="828"/>
      <c r="L87" s="828"/>
      <c r="M87" s="829"/>
      <c r="N87" s="52">
        <f>L84+L85+L86</f>
        <v>147279.02609549076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638209.11308046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6"/>
      <c r="J36" s="267"/>
      <c r="K36" s="268">
        <f>VLOOKUP(A36,EQUIPOS!A6:D163,4,FALSE)</f>
        <v>90443.573223156229</v>
      </c>
      <c r="L36" s="269"/>
      <c r="M36" s="335">
        <v>10</v>
      </c>
      <c r="N36" s="271">
        <f>K36/M36</f>
        <v>9044.3573223156236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368.07216076801001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9412.4294830836334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32378.406971314453</v>
      </c>
      <c r="N48" s="271">
        <f>K48*M48</f>
        <v>15829.443408198178</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17039.82032273573</v>
      </c>
      <c r="N49" s="271">
        <f>K49*M49</f>
        <v>22719.760430314305</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5276.8475838149352</v>
      </c>
      <c r="N50" s="271">
        <f>K50*M50</f>
        <v>7915.2713757224028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46464.475214234888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80</v>
      </c>
      <c r="N71" s="394">
        <f>K71/M71</f>
        <v>2347.1435624999999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3680.7216076800996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59557.626304998616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11911.525260999724</v>
      </c>
      <c r="M84" s="862"/>
      <c r="N84" s="51"/>
    </row>
    <row r="85" spans="1:14">
      <c r="B85" s="89" t="s">
        <v>973</v>
      </c>
      <c r="C85" s="90"/>
      <c r="D85" s="90"/>
      <c r="E85" s="90"/>
      <c r="F85" s="90"/>
      <c r="G85" s="90"/>
      <c r="H85" s="90"/>
      <c r="I85" s="87"/>
      <c r="J85" s="88"/>
      <c r="K85" s="303">
        <v>0.05</v>
      </c>
      <c r="L85" s="861">
        <f>N79*K85</f>
        <v>2977.881315249931</v>
      </c>
      <c r="M85" s="862"/>
      <c r="N85" s="51"/>
    </row>
    <row r="86" spans="1:14" ht="15.75" thickBot="1">
      <c r="B86" s="91" t="s">
        <v>974</v>
      </c>
      <c r="C86" s="92"/>
      <c r="D86" s="92"/>
      <c r="E86" s="92"/>
      <c r="F86" s="92"/>
      <c r="G86" s="92"/>
      <c r="H86" s="92"/>
      <c r="I86" s="93"/>
      <c r="J86" s="94"/>
      <c r="K86" s="304">
        <v>0.05</v>
      </c>
      <c r="L86" s="863">
        <f>N79*K86</f>
        <v>2977.881315249931</v>
      </c>
      <c r="M86" s="864"/>
      <c r="N86" s="51"/>
    </row>
    <row r="87" spans="1:14" ht="15.75" thickBot="1">
      <c r="B87" s="827" t="s">
        <v>953</v>
      </c>
      <c r="C87" s="828"/>
      <c r="D87" s="828"/>
      <c r="E87" s="828"/>
      <c r="F87" s="828"/>
      <c r="G87" s="828"/>
      <c r="H87" s="828"/>
      <c r="I87" s="828"/>
      <c r="J87" s="828"/>
      <c r="K87" s="828"/>
      <c r="L87" s="828"/>
      <c r="M87" s="829"/>
      <c r="N87" s="52">
        <f>L84+L85+L86</f>
        <v>17867.287891499585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77424.914196498197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6"/>
      <c r="J36" s="267"/>
      <c r="K36" s="268">
        <f>VLOOKUP(A36,EQUIPOS!A6:D163,4,FALSE)</f>
        <v>10639.784195053606</v>
      </c>
      <c r="L36" s="269"/>
      <c r="M36" s="335">
        <v>10</v>
      </c>
      <c r="N36" s="271">
        <f>K36/M36</f>
        <v>1063.9784195053605</v>
      </c>
    </row>
    <row r="37" spans="1:14">
      <c r="A37" s="113" t="s">
        <v>320</v>
      </c>
      <c r="B37" s="840" t="str">
        <f>VLOOKUP(A37,EQUIPOS!A7:D154,3,FALSE)</f>
        <v>Retroexcavadora sobre llantas, motor 62HP, Profundidad de excavación de 5.41 metros.</v>
      </c>
      <c r="C37" s="841"/>
      <c r="D37" s="841"/>
      <c r="E37" s="841"/>
      <c r="F37" s="841"/>
      <c r="G37" s="841"/>
      <c r="H37" s="842"/>
      <c r="I37" s="420"/>
      <c r="J37" s="421"/>
      <c r="K37" s="268">
        <f>VLOOKUP(A37,EQUIPOS!A7:D164,4,FALSE)</f>
        <v>90443.573223156229</v>
      </c>
      <c r="L37" s="334"/>
      <c r="M37" s="335">
        <v>10</v>
      </c>
      <c r="N37" s="271">
        <f>K37/M37</f>
        <v>9044.3573223156236</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423.19184653601991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10531.527588357003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8669.7986862489797</v>
      </c>
      <c r="N48" s="271">
        <f>K48*M48</f>
        <v>286.10335664621635</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69341.621603346561</v>
      </c>
      <c r="N49" s="271">
        <f>K49*M49</f>
        <v>208024.8648100397</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636.05801563409273</v>
      </c>
      <c r="N50" s="271">
        <f>K50*M50</f>
        <v>6360.5801563409277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214671.54832302686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0">
        <v>80</v>
      </c>
      <c r="N71" s="394">
        <f>K71/M71</f>
        <v>1564.7623749999998</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4231.9184653601988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229434.99437674409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45886.998875348821</v>
      </c>
      <c r="M84" s="862"/>
      <c r="N84" s="51"/>
    </row>
    <row r="85" spans="1:14">
      <c r="B85" s="89" t="s">
        <v>973</v>
      </c>
      <c r="C85" s="90"/>
      <c r="D85" s="90"/>
      <c r="E85" s="90"/>
      <c r="F85" s="90"/>
      <c r="G85" s="90"/>
      <c r="H85" s="90"/>
      <c r="I85" s="87"/>
      <c r="J85" s="88"/>
      <c r="K85" s="303">
        <v>0.05</v>
      </c>
      <c r="L85" s="861">
        <f>N79*K85</f>
        <v>11471.749718837205</v>
      </c>
      <c r="M85" s="862"/>
      <c r="N85" s="51"/>
    </row>
    <row r="86" spans="1:14" ht="15.75" thickBot="1">
      <c r="B86" s="91" t="s">
        <v>974</v>
      </c>
      <c r="C86" s="92"/>
      <c r="D86" s="92"/>
      <c r="E86" s="92"/>
      <c r="F86" s="92"/>
      <c r="G86" s="92"/>
      <c r="H86" s="92"/>
      <c r="I86" s="93"/>
      <c r="J86" s="94"/>
      <c r="K86" s="304">
        <v>0.05</v>
      </c>
      <c r="L86" s="863">
        <f>N79*K86</f>
        <v>11471.749718837205</v>
      </c>
      <c r="M86" s="864"/>
      <c r="N86" s="51"/>
    </row>
    <row r="87" spans="1:14" ht="15.75" thickBot="1">
      <c r="B87" s="827" t="s">
        <v>953</v>
      </c>
      <c r="C87" s="828"/>
      <c r="D87" s="828"/>
      <c r="E87" s="828"/>
      <c r="F87" s="828"/>
      <c r="G87" s="828"/>
      <c r="H87" s="828"/>
      <c r="I87" s="828"/>
      <c r="J87" s="828"/>
      <c r="K87" s="828"/>
      <c r="L87" s="828"/>
      <c r="M87" s="829"/>
      <c r="N87" s="52">
        <f>L84+L85+L86</f>
        <v>68830.498313023229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298265.49268976733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6"/>
      <c r="J36" s="267"/>
      <c r="K36" s="268">
        <f>VLOOKUP(A36,EQUIPOS!A6:D163,4,FALSE)</f>
        <v>604191.78315972071</v>
      </c>
      <c r="L36" s="269"/>
      <c r="M36" s="335">
        <v>2</v>
      </c>
      <c r="N36" s="271">
        <f>K36/M36</f>
        <v>302095.89157986036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5245.4839826800999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307341.37556254043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3023.1939282273065</v>
      </c>
      <c r="N48" s="271">
        <f>K48*M48</f>
        <v>84649.429990364588</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392360.88156915683</v>
      </c>
      <c r="N49" s="271">
        <f>K49*M49</f>
        <v>137326.30854920487</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17096.500292629775</v>
      </c>
      <c r="N50" s="271">
        <f>K50*M50</f>
        <v>51289.500877889324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273265.23941745877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1">
        <f>VLOOKUP(A60,TRANSPORTE!A2:D117,4,FALSE)</f>
        <v>1598.7033654734512</v>
      </c>
      <c r="M60" s="832"/>
      <c r="N60" s="286">
        <f>K60*L60</f>
        <v>559.54617791570786</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559.54617791570786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8</v>
      </c>
      <c r="N71" s="394">
        <f>K71/M71</f>
        <v>39119.059374999997</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52454.839826800991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633621.00098471588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126724.20019694319</v>
      </c>
      <c r="M84" s="862"/>
      <c r="N84" s="51"/>
    </row>
    <row r="85" spans="1:14">
      <c r="B85" s="89" t="s">
        <v>973</v>
      </c>
      <c r="C85" s="90"/>
      <c r="D85" s="90"/>
      <c r="E85" s="90"/>
      <c r="F85" s="90"/>
      <c r="G85" s="90"/>
      <c r="H85" s="90"/>
      <c r="I85" s="87"/>
      <c r="J85" s="88"/>
      <c r="K85" s="303">
        <v>0.05</v>
      </c>
      <c r="L85" s="861">
        <f>N79*K85</f>
        <v>31681.050049235797</v>
      </c>
      <c r="M85" s="862"/>
      <c r="N85" s="51"/>
    </row>
    <row r="86" spans="1:14" ht="15.75" thickBot="1">
      <c r="B86" s="91" t="s">
        <v>974</v>
      </c>
      <c r="C86" s="92"/>
      <c r="D86" s="92"/>
      <c r="E86" s="92"/>
      <c r="F86" s="92"/>
      <c r="G86" s="92"/>
      <c r="H86" s="92"/>
      <c r="I86" s="93"/>
      <c r="J86" s="94"/>
      <c r="K86" s="304">
        <v>0.05</v>
      </c>
      <c r="L86" s="863">
        <f>N79*K86</f>
        <v>31681.050049235797</v>
      </c>
      <c r="M86" s="864"/>
      <c r="N86" s="51"/>
    </row>
    <row r="87" spans="1:14" ht="15.75" thickBot="1">
      <c r="B87" s="827" t="s">
        <v>953</v>
      </c>
      <c r="C87" s="828"/>
      <c r="D87" s="828"/>
      <c r="E87" s="828"/>
      <c r="F87" s="828"/>
      <c r="G87" s="828"/>
      <c r="H87" s="828"/>
      <c r="I87" s="828"/>
      <c r="J87" s="828"/>
      <c r="K87" s="828"/>
      <c r="L87" s="828"/>
      <c r="M87" s="829"/>
      <c r="N87" s="52">
        <f>L84+L85+L86</f>
        <v>190086.30029541481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823707.30128013063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6"/>
      <c r="J36" s="267"/>
      <c r="K36" s="268">
        <f>VLOOKUP(A36,EQUIPOS!A6:D163,4,FALSE)</f>
        <v>604191.78315972071</v>
      </c>
      <c r="L36" s="269"/>
      <c r="M36" s="335">
        <v>2</v>
      </c>
      <c r="N36" s="271">
        <f>K36/M36</f>
        <v>302095.89157986036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5245.4839826800999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307341.37556254043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3023.1939282273065</v>
      </c>
      <c r="N48" s="271">
        <f>K48*M48</f>
        <v>84649.429990364588</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420524.20865111466</v>
      </c>
      <c r="N49" s="271">
        <f>K49*M49</f>
        <v>147183.47302789011</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17096.500292629775</v>
      </c>
      <c r="N50" s="271">
        <f>K50*M50</f>
        <v>34193.00058525955</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266025.90360351425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1">
        <f>VLOOKUP(A60,TRANSPORTE!A2:D117,4,FALSE)</f>
        <v>1598.7033654734512</v>
      </c>
      <c r="M60" s="832"/>
      <c r="N60" s="286">
        <f>K60*L60</f>
        <v>559.54617791570786</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559.54617791570786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8</v>
      </c>
      <c r="N71" s="394">
        <f>K71/M71</f>
        <v>39119.059374999997</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52454.839826800991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626381.66517077142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125276.33303415429</v>
      </c>
      <c r="M84" s="862"/>
      <c r="N84" s="51"/>
    </row>
    <row r="85" spans="1:14">
      <c r="B85" s="89" t="s">
        <v>973</v>
      </c>
      <c r="C85" s="90"/>
      <c r="D85" s="90"/>
      <c r="E85" s="90"/>
      <c r="F85" s="90"/>
      <c r="G85" s="90"/>
      <c r="H85" s="90"/>
      <c r="I85" s="87"/>
      <c r="J85" s="88"/>
      <c r="K85" s="303">
        <v>0.05</v>
      </c>
      <c r="L85" s="861">
        <f>N79*K85</f>
        <v>31319.083258538572</v>
      </c>
      <c r="M85" s="862"/>
      <c r="N85" s="51"/>
    </row>
    <row r="86" spans="1:14" ht="15.75" thickBot="1">
      <c r="B86" s="91" t="s">
        <v>974</v>
      </c>
      <c r="C86" s="92"/>
      <c r="D86" s="92"/>
      <c r="E86" s="92"/>
      <c r="F86" s="92"/>
      <c r="G86" s="92"/>
      <c r="H86" s="92"/>
      <c r="I86" s="93"/>
      <c r="J86" s="94"/>
      <c r="K86" s="304">
        <v>0.05</v>
      </c>
      <c r="L86" s="863">
        <f>N79*K86</f>
        <v>31319.083258538572</v>
      </c>
      <c r="M86" s="864"/>
      <c r="N86" s="51"/>
    </row>
    <row r="87" spans="1:14" ht="15.75" thickBot="1">
      <c r="B87" s="827" t="s">
        <v>953</v>
      </c>
      <c r="C87" s="828"/>
      <c r="D87" s="828"/>
      <c r="E87" s="828"/>
      <c r="F87" s="828"/>
      <c r="G87" s="828"/>
      <c r="H87" s="828"/>
      <c r="I87" s="828"/>
      <c r="J87" s="828"/>
      <c r="K87" s="828"/>
      <c r="L87" s="828"/>
      <c r="M87" s="829"/>
      <c r="N87" s="52">
        <f>L84+L85+L86</f>
        <v>187914.49955123142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814296.16472200281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6"/>
      <c r="J36" s="267"/>
      <c r="K36" s="268">
        <f>VLOOKUP(A36,EQUIPOS!A6:D163,4,FALSE)</f>
        <v>16166.206235573045</v>
      </c>
      <c r="L36" s="269"/>
      <c r="M36" s="335">
        <v>1.1299999999999999</v>
      </c>
      <c r="N36" s="271">
        <f>K36/M36</f>
        <v>14306.377199622166</v>
      </c>
    </row>
    <row r="37" spans="1:14">
      <c r="A37" s="113" t="s">
        <v>332</v>
      </c>
      <c r="B37" s="840" t="str">
        <f>VLOOKUP(A37,EQUIPOS!A7:D154,3,FALSE)</f>
        <v xml:space="preserve">Taladro de 1/2´´, pulidora, lijadora y circular
</v>
      </c>
      <c r="C37" s="841"/>
      <c r="D37" s="841"/>
      <c r="E37" s="841"/>
      <c r="F37" s="841"/>
      <c r="G37" s="841"/>
      <c r="H37" s="842"/>
      <c r="I37" s="420"/>
      <c r="J37" s="421"/>
      <c r="K37" s="268">
        <f>VLOOKUP(A37,EQUIPOS!A7:D164,4,FALSE)</f>
        <v>7738.4156598220134</v>
      </c>
      <c r="L37" s="334"/>
      <c r="M37" s="335">
        <v>0.53</v>
      </c>
      <c r="N37" s="271">
        <f>K37/M37</f>
        <v>14600.78426381512</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2821.2789769067999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31728.440440344086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80455.43550447833</v>
      </c>
      <c r="N48" s="271">
        <f>K48*M48</f>
        <v>1609.1087100895666</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30781.61090558712</v>
      </c>
      <c r="N49" s="271">
        <f>K49*M49</f>
        <v>15390.80545279356</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45364.399072109023</v>
      </c>
      <c r="N50" s="271">
        <f>K50*M50</f>
        <v>3629.1519257687219</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20629.066088651849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6</v>
      </c>
      <c r="N71" s="394">
        <f>K71/M71</f>
        <v>10431.749166666666</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28212.789769067997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80570.296298063928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16114.059259612786</v>
      </c>
      <c r="M84" s="862"/>
      <c r="N84" s="51"/>
    </row>
    <row r="85" spans="1:14">
      <c r="B85" s="89" t="s">
        <v>973</v>
      </c>
      <c r="C85" s="90"/>
      <c r="D85" s="90"/>
      <c r="E85" s="90"/>
      <c r="F85" s="90"/>
      <c r="G85" s="90"/>
      <c r="H85" s="90"/>
      <c r="I85" s="87"/>
      <c r="J85" s="88"/>
      <c r="K85" s="303">
        <v>0.05</v>
      </c>
      <c r="L85" s="861">
        <f>N79*K85</f>
        <v>4028.5148149031966</v>
      </c>
      <c r="M85" s="862"/>
      <c r="N85" s="51"/>
    </row>
    <row r="86" spans="1:14" ht="15.75" thickBot="1">
      <c r="B86" s="91" t="s">
        <v>974</v>
      </c>
      <c r="C86" s="92"/>
      <c r="D86" s="92"/>
      <c r="E86" s="92"/>
      <c r="F86" s="92"/>
      <c r="G86" s="92"/>
      <c r="H86" s="92"/>
      <c r="I86" s="93"/>
      <c r="J86" s="94"/>
      <c r="K86" s="304">
        <v>0.05</v>
      </c>
      <c r="L86" s="863">
        <f>N79*K86</f>
        <v>4028.5148149031966</v>
      </c>
      <c r="M86" s="864"/>
      <c r="N86" s="51"/>
    </row>
    <row r="87" spans="1:14" ht="15.75" thickBot="1">
      <c r="B87" s="827" t="s">
        <v>953</v>
      </c>
      <c r="C87" s="828"/>
      <c r="D87" s="828"/>
      <c r="E87" s="828"/>
      <c r="F87" s="828"/>
      <c r="G87" s="828"/>
      <c r="H87" s="828"/>
      <c r="I87" s="828"/>
      <c r="J87" s="828"/>
      <c r="K87" s="828"/>
      <c r="L87" s="828"/>
      <c r="M87" s="829"/>
      <c r="N87" s="52">
        <f>L84+L85+L86</f>
        <v>24171.088889419178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104741.3851874831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6"/>
      <c r="J36" s="267"/>
      <c r="K36" s="268">
        <f>VLOOKUP(A36,EQUIPOS!A6:D163,4,FALSE)</f>
        <v>21404.543044471993</v>
      </c>
      <c r="L36" s="269"/>
      <c r="M36" s="335">
        <v>12</v>
      </c>
      <c r="N36" s="271">
        <f t="shared" ref="N36:N42" si="0">K36/M36</f>
        <v>1783.7119203726661</v>
      </c>
    </row>
    <row r="37" spans="1:14">
      <c r="A37" s="113" t="s">
        <v>288</v>
      </c>
      <c r="B37" s="840" t="str">
        <f>VLOOKUP(A37,EQUIPOS!A7:D154,3,FALSE)</f>
        <v xml:space="preserve">Planta eléctrica </v>
      </c>
      <c r="C37" s="841"/>
      <c r="D37" s="841"/>
      <c r="E37" s="841"/>
      <c r="F37" s="841"/>
      <c r="G37" s="841"/>
      <c r="H37" s="842"/>
      <c r="I37" s="266"/>
      <c r="J37" s="267"/>
      <c r="K37" s="268">
        <f>VLOOKUP(A37,EQUIPOS!A7:D164,4,FALSE)</f>
        <v>13839.865233252658</v>
      </c>
      <c r="L37" s="269"/>
      <c r="M37" s="335">
        <v>1.3</v>
      </c>
      <c r="N37" s="271">
        <f t="shared" si="0"/>
        <v>10646.050179425121</v>
      </c>
    </row>
    <row r="38" spans="1:14">
      <c r="A38" s="113" t="s">
        <v>125</v>
      </c>
      <c r="B38" s="840" t="str">
        <f>VLOOKUP(A38,EQUIPOS!A8:D154,3,FALSE)</f>
        <v>Bomba para gato de tensionamiento</v>
      </c>
      <c r="C38" s="841"/>
      <c r="D38" s="841"/>
      <c r="E38" s="841"/>
      <c r="F38" s="841"/>
      <c r="G38" s="841"/>
      <c r="H38" s="842"/>
      <c r="I38" s="266"/>
      <c r="J38" s="267"/>
      <c r="K38" s="268">
        <f>VLOOKUP(A38,EQUIPOS!A8:D165,4,FALSE)</f>
        <v>36406.80133021222</v>
      </c>
      <c r="L38" s="269"/>
      <c r="M38" s="335">
        <v>12</v>
      </c>
      <c r="N38" s="271">
        <f t="shared" si="0"/>
        <v>3033.9001108510183</v>
      </c>
    </row>
    <row r="39" spans="1:14">
      <c r="A39" s="113" t="s">
        <v>180</v>
      </c>
      <c r="B39" s="840" t="str">
        <f>VLOOKUP(A39,EQUIPOS!A9:D154,3,FALSE)</f>
        <v>Compresor 120 HP, con martillo.</v>
      </c>
      <c r="C39" s="841"/>
      <c r="D39" s="841"/>
      <c r="E39" s="841"/>
      <c r="F39" s="841"/>
      <c r="G39" s="841"/>
      <c r="H39" s="842"/>
      <c r="I39" s="266"/>
      <c r="J39" s="267"/>
      <c r="K39" s="268">
        <f>VLOOKUP(A39,EQUIPOS!A9:D166,4,FALSE)</f>
        <v>52022.962418971518</v>
      </c>
      <c r="L39" s="269"/>
      <c r="M39" s="335">
        <v>1.3</v>
      </c>
      <c r="N39" s="271">
        <f t="shared" si="0"/>
        <v>40017.663399208861</v>
      </c>
    </row>
    <row r="40" spans="1:14">
      <c r="A40" s="113" t="s">
        <v>197</v>
      </c>
      <c r="B40" s="840" t="str">
        <f>VLOOKUP(A40,EQUIPOS!A10:D154,3,FALSE)</f>
        <v>Equipo de perforación (TRACKDRILL), potencia 40 HP, 2100 golpes / minuto</v>
      </c>
      <c r="C40" s="841"/>
      <c r="D40" s="841"/>
      <c r="E40" s="841"/>
      <c r="F40" s="841"/>
      <c r="G40" s="841"/>
      <c r="H40" s="842"/>
      <c r="I40" s="266"/>
      <c r="J40" s="267"/>
      <c r="K40" s="268">
        <f>VLOOKUP(A40,EQUIPOS!A10:D167,4,FALSE)</f>
        <v>124855.10980553164</v>
      </c>
      <c r="L40" s="269"/>
      <c r="M40" s="335">
        <v>1.3</v>
      </c>
      <c r="N40" s="271">
        <f t="shared" si="0"/>
        <v>96042.392158101255</v>
      </c>
    </row>
    <row r="41" spans="1:14">
      <c r="A41" s="113" t="s">
        <v>195</v>
      </c>
      <c r="B41" s="840" t="str">
        <f>VLOOKUP(A41,EQUIPOS!A11:D155,3,FALSE)</f>
        <v xml:space="preserve">Equipo de oxicorte, Capacidad de corte: hasta 6´´ (152mm) </v>
      </c>
      <c r="C41" s="841"/>
      <c r="D41" s="841"/>
      <c r="E41" s="841"/>
      <c r="F41" s="841"/>
      <c r="G41" s="841"/>
      <c r="H41" s="842"/>
      <c r="I41" s="266"/>
      <c r="J41" s="267"/>
      <c r="K41" s="268">
        <f>VLOOKUP(A41,EQUIPOS!A11:D168,4,FALSE)</f>
        <v>16166.206235573045</v>
      </c>
      <c r="L41" s="269"/>
      <c r="M41" s="335">
        <v>15</v>
      </c>
      <c r="N41" s="271">
        <f t="shared" si="0"/>
        <v>1077.7470823715364</v>
      </c>
    </row>
    <row r="42" spans="1:14">
      <c r="A42" s="113" t="s">
        <v>240</v>
      </c>
      <c r="B42" s="840" t="str">
        <f>VLOOKUP(A42,EQUIPOS!A12:D156,3,FALSE)</f>
        <v>Gato para tensionamiento, fuerza Max 200 ton, área de tensión 314 cm2.</v>
      </c>
      <c r="C42" s="841"/>
      <c r="D42" s="841"/>
      <c r="E42" s="841"/>
      <c r="F42" s="841"/>
      <c r="G42" s="841"/>
      <c r="H42" s="842"/>
      <c r="I42" s="266"/>
      <c r="J42" s="267"/>
      <c r="K42" s="268">
        <f>VLOOKUP(A42,EQUIPOS!A12:D169,4,FALSE)</f>
        <v>110928.60515686253</v>
      </c>
      <c r="L42" s="269"/>
      <c r="M42" s="335">
        <v>12</v>
      </c>
      <c r="N42" s="271">
        <f t="shared" si="0"/>
        <v>9244.0504297385432</v>
      </c>
    </row>
    <row r="43" spans="1:14">
      <c r="A43" s="113"/>
      <c r="B43" s="840"/>
      <c r="C43" s="841"/>
      <c r="D43" s="841"/>
      <c r="E43" s="841"/>
      <c r="F43" s="841"/>
      <c r="G43" s="841"/>
      <c r="H43" s="842"/>
      <c r="I43" s="420"/>
      <c r="J43" s="421"/>
      <c r="K43" s="268"/>
      <c r="L43" s="334"/>
      <c r="M43" s="335"/>
      <c r="N43" s="271"/>
    </row>
    <row r="44" spans="1:14">
      <c r="A44" s="113"/>
      <c r="B44" s="840"/>
      <c r="C44" s="841"/>
      <c r="D44" s="841"/>
      <c r="E44" s="841"/>
      <c r="F44" s="841"/>
      <c r="G44" s="841"/>
      <c r="H44" s="842"/>
      <c r="I44" s="327"/>
      <c r="J44" s="329"/>
      <c r="K44" s="268"/>
      <c r="L44" s="422"/>
      <c r="M44" s="423"/>
      <c r="N44" s="271"/>
    </row>
    <row r="45" spans="1:14">
      <c r="B45" s="840"/>
      <c r="C45" s="841"/>
      <c r="D45" s="841"/>
      <c r="E45" s="841"/>
      <c r="F45" s="841"/>
      <c r="G45" s="841"/>
      <c r="H45" s="842"/>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4458.9852618155373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3">
        <f>SUM(N36:N48)</f>
        <v>166304.50054188454</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4" t="s">
        <v>945</v>
      </c>
      <c r="K53" s="85" t="s">
        <v>946</v>
      </c>
      <c r="L53" s="821" t="s">
        <v>955</v>
      </c>
      <c r="M53" s="820"/>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5886.9830856935369</v>
      </c>
      <c r="N54" s="271">
        <f>K54*M54</f>
        <v>1177.3966171387074</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4643.3433114830514</v>
      </c>
      <c r="N55" s="271">
        <f t="shared" ref="N55:N67" si="1">K55*M55</f>
        <v>25677.688512501274</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36673.297313569761</v>
      </c>
      <c r="N56" s="271">
        <f t="shared" si="1"/>
        <v>293.3863785085581</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46110.613306104729</v>
      </c>
      <c r="N57" s="271">
        <f t="shared" si="1"/>
        <v>1014.433492734304</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971.8194300192506</v>
      </c>
      <c r="N58" s="271">
        <f t="shared" si="1"/>
        <v>291.54582900577515</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1127.9261710404426</v>
      </c>
      <c r="N59" s="271">
        <f t="shared" si="1"/>
        <v>112.79261710404427</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11894.314692790769</v>
      </c>
      <c r="N60" s="271">
        <f t="shared" si="1"/>
        <v>5947.1573463953846</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53247.259944211328</v>
      </c>
      <c r="N61" s="271">
        <f t="shared" si="1"/>
        <v>5324.7259944211328</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834.77394122879616</v>
      </c>
      <c r="N62" s="271">
        <f t="shared" si="1"/>
        <v>8347.7394122879614</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11984.85218539075</v>
      </c>
      <c r="N63" s="271">
        <f t="shared" si="1"/>
        <v>11984.85218539075</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11101.055392170078</v>
      </c>
      <c r="N64" s="271">
        <f t="shared" si="1"/>
        <v>5550.5276960850388</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7267.8803527080709</v>
      </c>
      <c r="N65" s="271">
        <f t="shared" si="1"/>
        <v>3997.3341939894394</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5276.8475838149352</v>
      </c>
      <c r="N66" s="271">
        <f t="shared" si="1"/>
        <v>263.84237919074678</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4490.8171624758352</v>
      </c>
      <c r="N67" s="271">
        <f t="shared" si="1"/>
        <v>4490.8171624758352</v>
      </c>
    </row>
    <row r="68" spans="1:14" ht="15.75" thickBot="1">
      <c r="B68" s="43"/>
      <c r="C68" s="309"/>
      <c r="D68" s="309"/>
      <c r="E68" s="309"/>
      <c r="F68" s="309"/>
      <c r="G68" s="309"/>
      <c r="H68" s="309"/>
      <c r="I68" s="309"/>
      <c r="J68" s="434"/>
      <c r="K68" s="126"/>
      <c r="L68" s="324"/>
      <c r="M68" s="401"/>
      <c r="N68" s="271"/>
    </row>
    <row r="69" spans="1:14" ht="15.75" thickBot="1">
      <c r="B69" s="827" t="s">
        <v>953</v>
      </c>
      <c r="C69" s="828"/>
      <c r="D69" s="828"/>
      <c r="E69" s="828"/>
      <c r="F69" s="828"/>
      <c r="G69" s="828"/>
      <c r="H69" s="828"/>
      <c r="I69" s="828"/>
      <c r="J69" s="828"/>
      <c r="K69" s="828"/>
      <c r="L69" s="828"/>
      <c r="M69" s="829"/>
      <c r="N69" s="393">
        <f>SUM(N54:N68)</f>
        <v>74474.239817228954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30" t="s">
        <v>961</v>
      </c>
      <c r="M73" s="803"/>
      <c r="N73" s="76" t="s">
        <v>951</v>
      </c>
    </row>
    <row r="74" spans="1:14">
      <c r="B74" s="46"/>
      <c r="C74" s="316"/>
      <c r="D74" s="316"/>
      <c r="E74" s="316"/>
      <c r="F74" s="316"/>
      <c r="G74" s="316"/>
      <c r="H74" s="310"/>
      <c r="I74" s="278"/>
      <c r="J74" s="285"/>
      <c r="K74" s="278"/>
      <c r="L74" s="831"/>
      <c r="M74" s="832"/>
      <c r="N74" s="286"/>
    </row>
    <row r="75" spans="1:14">
      <c r="B75" s="46"/>
      <c r="C75" s="47"/>
      <c r="D75" s="47"/>
      <c r="E75" s="47"/>
      <c r="F75" s="47"/>
      <c r="G75" s="47"/>
      <c r="H75" s="310"/>
      <c r="I75" s="278"/>
      <c r="J75" s="285"/>
      <c r="K75" s="278"/>
      <c r="L75" s="831"/>
      <c r="M75" s="832"/>
      <c r="N75" s="286"/>
    </row>
    <row r="76" spans="1:14">
      <c r="B76" s="46"/>
      <c r="C76" s="47"/>
      <c r="D76" s="47"/>
      <c r="E76" s="47"/>
      <c r="F76" s="47"/>
      <c r="G76" s="47"/>
      <c r="H76" s="310"/>
      <c r="I76" s="278"/>
      <c r="J76" s="285"/>
      <c r="K76" s="278"/>
      <c r="L76" s="831"/>
      <c r="M76" s="832"/>
      <c r="N76" s="286"/>
    </row>
    <row r="77" spans="1:14">
      <c r="B77" s="46"/>
      <c r="C77" s="47"/>
      <c r="D77" s="47"/>
      <c r="E77" s="47"/>
      <c r="F77" s="47"/>
      <c r="G77" s="47"/>
      <c r="H77" s="310"/>
      <c r="I77" s="278"/>
      <c r="J77" s="285"/>
      <c r="K77" s="278"/>
      <c r="L77" s="831"/>
      <c r="M77" s="832"/>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1">
        <f>K85/J85*100</f>
        <v>135330.79999999999</v>
      </c>
      <c r="J85" s="292">
        <v>185</v>
      </c>
      <c r="K85" s="293">
        <f>VLOOKUP(A85,'MANO DE OBRA'!A8:D99,4,FALSE)</f>
        <v>250361.97999999998</v>
      </c>
      <c r="L85" s="50"/>
      <c r="M85" s="433">
        <v>10.4</v>
      </c>
      <c r="N85" s="394">
        <f>K85/M85</f>
        <v>24073.267307692306</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0">
        <f>SUM(N85:N90)</f>
        <v>44589.852618155375</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285368.59297726885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3"/>
      <c r="J97" s="333"/>
      <c r="K97" s="301" t="s">
        <v>970</v>
      </c>
      <c r="L97" s="857" t="s">
        <v>971</v>
      </c>
      <c r="M97" s="858"/>
      <c r="N97" s="302"/>
    </row>
    <row r="98" spans="1:14">
      <c r="B98" s="859" t="s">
        <v>972</v>
      </c>
      <c r="C98" s="860"/>
      <c r="D98" s="860"/>
      <c r="E98" s="860"/>
      <c r="F98" s="860"/>
      <c r="G98" s="860"/>
      <c r="H98" s="860"/>
      <c r="I98" s="87"/>
      <c r="J98" s="88"/>
      <c r="K98" s="303">
        <v>0.2</v>
      </c>
      <c r="L98" s="861">
        <f>N93*K98</f>
        <v>57073.718595453771</v>
      </c>
      <c r="M98" s="862"/>
      <c r="N98" s="51"/>
    </row>
    <row r="99" spans="1:14">
      <c r="B99" s="89" t="s">
        <v>973</v>
      </c>
      <c r="C99" s="90"/>
      <c r="D99" s="90"/>
      <c r="E99" s="90"/>
      <c r="F99" s="90"/>
      <c r="G99" s="90"/>
      <c r="H99" s="90"/>
      <c r="I99" s="87"/>
      <c r="J99" s="88"/>
      <c r="K99" s="303">
        <v>0.05</v>
      </c>
      <c r="L99" s="861">
        <f>N93*K99</f>
        <v>14268.429648863443</v>
      </c>
      <c r="M99" s="862"/>
      <c r="N99" s="51"/>
    </row>
    <row r="100" spans="1:14" ht="15.75" thickBot="1">
      <c r="B100" s="91" t="s">
        <v>974</v>
      </c>
      <c r="C100" s="92"/>
      <c r="D100" s="92"/>
      <c r="E100" s="92"/>
      <c r="F100" s="92"/>
      <c r="G100" s="92"/>
      <c r="H100" s="92"/>
      <c r="I100" s="93"/>
      <c r="J100" s="94"/>
      <c r="K100" s="304">
        <v>0.05</v>
      </c>
      <c r="L100" s="863">
        <f>N93*K100</f>
        <v>14268.429648863443</v>
      </c>
      <c r="M100" s="864"/>
      <c r="N100" s="51"/>
    </row>
    <row r="101" spans="1:14" ht="15.75" thickBot="1">
      <c r="B101" s="827" t="s">
        <v>953</v>
      </c>
      <c r="C101" s="828"/>
      <c r="D101" s="828"/>
      <c r="E101" s="828"/>
      <c r="F101" s="828"/>
      <c r="G101" s="828"/>
      <c r="H101" s="828"/>
      <c r="I101" s="828"/>
      <c r="J101" s="828"/>
      <c r="K101" s="828"/>
      <c r="L101" s="828"/>
      <c r="M101" s="829"/>
      <c r="N101" s="52">
        <f>L98+L99+L100</f>
        <v>85610.577893180656</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7">
        <f>N93+N101</f>
        <v>370979.17087044951</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5"/>
      <c r="K133" s="975"/>
      <c r="L133" s="975"/>
      <c r="M133" s="975"/>
      <c r="N133" s="976"/>
    </row>
    <row r="134" spans="2:14" ht="15.75" thickBot="1">
      <c r="B134" s="418" t="s">
        <v>2221</v>
      </c>
      <c r="C134" s="419"/>
      <c r="D134" s="419"/>
      <c r="E134" s="258"/>
      <c r="F134" s="258"/>
      <c r="G134" s="258"/>
      <c r="H134" s="258"/>
      <c r="I134" s="258"/>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6"/>
      <c r="J36" s="267"/>
      <c r="K36" s="268">
        <f>VLOOKUP(A36,EQUIPOS!A6:D163,4,FALSE)</f>
        <v>160185.72087979395</v>
      </c>
      <c r="L36" s="269"/>
      <c r="M36" s="335">
        <v>3.3333333330000001</v>
      </c>
      <c r="N36" s="271">
        <f>K36/M36</f>
        <v>48055.716268743752</v>
      </c>
    </row>
    <row r="37" spans="1:14">
      <c r="A37" s="113" t="s">
        <v>125</v>
      </c>
      <c r="B37" s="840" t="str">
        <f>VLOOKUP(A37,EQUIPOS!A7:D154,3,FALSE)</f>
        <v>Bomba para gato de tensionamiento</v>
      </c>
      <c r="C37" s="841"/>
      <c r="D37" s="841"/>
      <c r="E37" s="841"/>
      <c r="F37" s="841"/>
      <c r="G37" s="841"/>
      <c r="H37" s="842"/>
      <c r="I37" s="420"/>
      <c r="J37" s="421"/>
      <c r="K37" s="268">
        <f>VLOOKUP(A37,EQUIPOS!A7:D164,4,FALSE)</f>
        <v>36406.80133021222</v>
      </c>
      <c r="L37" s="334"/>
      <c r="M37" s="335">
        <v>0.1</v>
      </c>
      <c r="N37" s="271">
        <f>K37/M37</f>
        <v>364068.01330212218</v>
      </c>
    </row>
    <row r="38" spans="1:14">
      <c r="A38" s="113" t="s">
        <v>240</v>
      </c>
      <c r="B38" s="840" t="str">
        <f>VLOOKUP(A38,EQUIPOS!A8:D154,3,FALSE)</f>
        <v>Gato para tensionamiento, fuerza Max 200 ton, área de tensión 314 cm2.</v>
      </c>
      <c r="C38" s="841"/>
      <c r="D38" s="841"/>
      <c r="E38" s="841"/>
      <c r="F38" s="841"/>
      <c r="G38" s="841"/>
      <c r="H38" s="842"/>
      <c r="I38" s="327"/>
      <c r="J38" s="329"/>
      <c r="K38" s="268">
        <f>VLOOKUP(A38,EQUIPOS!A8:D165,4,FALSE)</f>
        <v>110928.60515686253</v>
      </c>
      <c r="L38" s="422"/>
      <c r="M38" s="423">
        <v>0.1</v>
      </c>
      <c r="N38" s="271">
        <f>K38/M38</f>
        <v>1109286.0515686253</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1521409.7811394911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31">
        <f>VLOOKUP(A60,TRANSPORTE!A2:D117,4,FALSE)</f>
        <v>5401.0082763669398</v>
      </c>
      <c r="M60" s="832"/>
      <c r="N60" s="286">
        <f>K60*L60</f>
        <v>81015.124145504102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81015.124145504102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1608525.9249211606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321705.18498423212</v>
      </c>
      <c r="M84" s="862"/>
      <c r="N84" s="51"/>
    </row>
    <row r="85" spans="1:14">
      <c r="B85" s="89" t="s">
        <v>973</v>
      </c>
      <c r="C85" s="90"/>
      <c r="D85" s="90"/>
      <c r="E85" s="90"/>
      <c r="F85" s="90"/>
      <c r="G85" s="90"/>
      <c r="H85" s="90"/>
      <c r="I85" s="87"/>
      <c r="J85" s="88"/>
      <c r="K85" s="303">
        <v>0.05</v>
      </c>
      <c r="L85" s="861">
        <f>N79*K85</f>
        <v>80426.296246058031</v>
      </c>
      <c r="M85" s="862"/>
      <c r="N85" s="51"/>
    </row>
    <row r="86" spans="1:14" ht="15.75" thickBot="1">
      <c r="B86" s="91" t="s">
        <v>974</v>
      </c>
      <c r="C86" s="92"/>
      <c r="D86" s="92"/>
      <c r="E86" s="92"/>
      <c r="F86" s="92"/>
      <c r="G86" s="92"/>
      <c r="H86" s="92"/>
      <c r="I86" s="93"/>
      <c r="J86" s="94"/>
      <c r="K86" s="304">
        <v>0.05</v>
      </c>
      <c r="L86" s="863">
        <f>N79*K86</f>
        <v>80426.296246058031</v>
      </c>
      <c r="M86" s="864"/>
      <c r="N86" s="51"/>
    </row>
    <row r="87" spans="1:14" ht="15.75" thickBot="1">
      <c r="B87" s="827" t="s">
        <v>953</v>
      </c>
      <c r="C87" s="828"/>
      <c r="D87" s="828"/>
      <c r="E87" s="828"/>
      <c r="F87" s="828"/>
      <c r="G87" s="828"/>
      <c r="H87" s="828"/>
      <c r="I87" s="828"/>
      <c r="J87" s="828"/>
      <c r="K87" s="828"/>
      <c r="L87" s="828"/>
      <c r="M87" s="829"/>
      <c r="N87" s="52">
        <f>L84+L85+L86</f>
        <v>482557.77747634816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2091083.7023975088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335">
        <v>2</v>
      </c>
      <c r="N36" s="271">
        <f>K36/M36</f>
        <v>10404.592483794304</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5473.0065183401503</v>
      </c>
      <c r="L37" s="334"/>
      <c r="M37" s="335">
        <v>2</v>
      </c>
      <c r="N37" s="271">
        <f>K37/M37</f>
        <v>2736.5032591700751</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1840.3608038400498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14981.456546804427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37742.68398052542</v>
      </c>
      <c r="N48" s="271">
        <f>K48*M48</f>
        <v>173616.34631041691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5775.9494177840979</v>
      </c>
      <c r="N49" s="271">
        <f>K49*M49</f>
        <v>5775.9494177840979</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420524.20865111466</v>
      </c>
      <c r="N50" s="271">
        <f>K50*M50</f>
        <v>420524.20865111466</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11896.21996610116</v>
      </c>
      <c r="N51" s="271">
        <f>K51*M51</f>
        <v>54722.61184406533</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654639.11622338102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1598.7033654734512</v>
      </c>
      <c r="M60" s="832"/>
      <c r="N60" s="286">
        <f>K60*L60</f>
        <v>1598.7033654734512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1598.7033654734512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36807.216076800993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708026.49221245979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141605.29844249197</v>
      </c>
      <c r="M84" s="862"/>
      <c r="N84" s="51"/>
    </row>
    <row r="85" spans="1:14">
      <c r="B85" s="89" t="s">
        <v>973</v>
      </c>
      <c r="C85" s="90"/>
      <c r="D85" s="90"/>
      <c r="E85" s="90"/>
      <c r="F85" s="90"/>
      <c r="G85" s="90"/>
      <c r="H85" s="90"/>
      <c r="I85" s="87"/>
      <c r="J85" s="88"/>
      <c r="K85" s="303">
        <v>0.05</v>
      </c>
      <c r="L85" s="861">
        <f>N79*K85</f>
        <v>35401.324610622993</v>
      </c>
      <c r="M85" s="862"/>
      <c r="N85" s="51"/>
    </row>
    <row r="86" spans="1:14" ht="15.75" thickBot="1">
      <c r="B86" s="91" t="s">
        <v>974</v>
      </c>
      <c r="C86" s="92"/>
      <c r="D86" s="92"/>
      <c r="E86" s="92"/>
      <c r="F86" s="92"/>
      <c r="G86" s="92"/>
      <c r="H86" s="92"/>
      <c r="I86" s="93"/>
      <c r="J86" s="94"/>
      <c r="K86" s="304">
        <v>0.05</v>
      </c>
      <c r="L86" s="863">
        <f>N79*K86</f>
        <v>35401.324610622993</v>
      </c>
      <c r="M86" s="864"/>
      <c r="N86" s="51"/>
    </row>
    <row r="87" spans="1:14" ht="15.75" thickBot="1">
      <c r="B87" s="827" t="s">
        <v>953</v>
      </c>
      <c r="C87" s="828"/>
      <c r="D87" s="828"/>
      <c r="E87" s="828"/>
      <c r="F87" s="828"/>
      <c r="G87" s="828"/>
      <c r="H87" s="828"/>
      <c r="I87" s="828"/>
      <c r="J87" s="828"/>
      <c r="K87" s="828"/>
      <c r="L87" s="828"/>
      <c r="M87" s="829"/>
      <c r="N87" s="52">
        <f>L84+L85+L86</f>
        <v>212407.94766373798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920434.43987619784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335">
        <v>2</v>
      </c>
      <c r="N36" s="271">
        <f>K36/M36</f>
        <v>10404.592483794304</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5473.0065183401503</v>
      </c>
      <c r="L37" s="334"/>
      <c r="M37" s="335">
        <v>2</v>
      </c>
      <c r="N37" s="271">
        <f>K37/M37</f>
        <v>2736.5032591700751</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14648.062035509403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37742.68398052542</v>
      </c>
      <c r="N48" s="271">
        <f>K48*M48</f>
        <v>173616.34631041691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5775.9494177840979</v>
      </c>
      <c r="N49" s="271">
        <f>K49*M49</f>
        <v>5775.9494177840979</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406442.54511013569</v>
      </c>
      <c r="N50" s="271">
        <f>K50*M50</f>
        <v>406442.54511013569</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11896.21996610116</v>
      </c>
      <c r="N51" s="271">
        <f>K51*M51</f>
        <v>54722.61184406533</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640557.4526824021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1598.7033654734512</v>
      </c>
      <c r="M60" s="832"/>
      <c r="N60" s="286">
        <f>K60*L60</f>
        <v>1598.7033654734512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1598.7033654734512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686943.54393428541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137388.70878685708</v>
      </c>
      <c r="M84" s="862"/>
      <c r="N84" s="51"/>
    </row>
    <row r="85" spans="1:14">
      <c r="B85" s="89" t="s">
        <v>973</v>
      </c>
      <c r="C85" s="90"/>
      <c r="D85" s="90"/>
      <c r="E85" s="90"/>
      <c r="F85" s="90"/>
      <c r="G85" s="90"/>
      <c r="H85" s="90"/>
      <c r="I85" s="87"/>
      <c r="J85" s="88"/>
      <c r="K85" s="303">
        <v>0.05</v>
      </c>
      <c r="L85" s="861">
        <f>N79*K85</f>
        <v>34347.17719671427</v>
      </c>
      <c r="M85" s="862"/>
      <c r="N85" s="51"/>
    </row>
    <row r="86" spans="1:14" ht="15.75" thickBot="1">
      <c r="B86" s="91" t="s">
        <v>974</v>
      </c>
      <c r="C86" s="92"/>
      <c r="D86" s="92"/>
      <c r="E86" s="92"/>
      <c r="F86" s="92"/>
      <c r="G86" s="92"/>
      <c r="H86" s="92"/>
      <c r="I86" s="93"/>
      <c r="J86" s="94"/>
      <c r="K86" s="304">
        <v>0.05</v>
      </c>
      <c r="L86" s="863">
        <f>N79*K86</f>
        <v>34347.17719671427</v>
      </c>
      <c r="M86" s="864"/>
      <c r="N86" s="51"/>
    </row>
    <row r="87" spans="1:14" ht="15.75" thickBot="1">
      <c r="B87" s="827" t="s">
        <v>953</v>
      </c>
      <c r="C87" s="828"/>
      <c r="D87" s="828"/>
      <c r="E87" s="828"/>
      <c r="F87" s="828"/>
      <c r="G87" s="828"/>
      <c r="H87" s="828"/>
      <c r="I87" s="828"/>
      <c r="J87" s="828"/>
      <c r="K87" s="828"/>
      <c r="L87" s="828"/>
      <c r="M87" s="829"/>
      <c r="N87" s="52">
        <f>L84+L85+L86</f>
        <v>206083.06318028562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893026.60711457103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335">
        <v>2</v>
      </c>
      <c r="N36" s="271">
        <f>K36/M36</f>
        <v>10404.592483794304</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5473.0065183401503</v>
      </c>
      <c r="L37" s="334"/>
      <c r="M37" s="335">
        <v>2</v>
      </c>
      <c r="N37" s="271">
        <f>K37/M37</f>
        <v>2736.5032591700751</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14648.062035509403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392360.88156915683</v>
      </c>
      <c r="N48" s="271">
        <f>K48*M48</f>
        <v>392360.88156915683</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5775.9494177840979</v>
      </c>
      <c r="N49" s="271">
        <f>K49*M49</f>
        <v>5775.9494177840979</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11896.21996610116</v>
      </c>
      <c r="N50" s="271">
        <f>K50*M50</f>
        <v>54722.61184406533</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452859.44283100625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1598.7033654734512</v>
      </c>
      <c r="M60" s="832"/>
      <c r="N60" s="286">
        <f>K60*L60</f>
        <v>1598.7033654734512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1598.7033654734512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499245.53408288956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99849.106816577914</v>
      </c>
      <c r="M84" s="862"/>
      <c r="N84" s="51"/>
    </row>
    <row r="85" spans="1:14">
      <c r="B85" s="89" t="s">
        <v>973</v>
      </c>
      <c r="C85" s="90"/>
      <c r="D85" s="90"/>
      <c r="E85" s="90"/>
      <c r="F85" s="90"/>
      <c r="G85" s="90"/>
      <c r="H85" s="90"/>
      <c r="I85" s="87"/>
      <c r="J85" s="88"/>
      <c r="K85" s="303">
        <v>0.05</v>
      </c>
      <c r="L85" s="861">
        <f>N79*K85</f>
        <v>24962.276704144479</v>
      </c>
      <c r="M85" s="862"/>
      <c r="N85" s="51"/>
    </row>
    <row r="86" spans="1:14" ht="15.75" thickBot="1">
      <c r="B86" s="91" t="s">
        <v>974</v>
      </c>
      <c r="C86" s="92"/>
      <c r="D86" s="92"/>
      <c r="E86" s="92"/>
      <c r="F86" s="92"/>
      <c r="G86" s="92"/>
      <c r="H86" s="92"/>
      <c r="I86" s="93"/>
      <c r="J86" s="94"/>
      <c r="K86" s="304">
        <v>0.05</v>
      </c>
      <c r="L86" s="863">
        <f>N79*K86</f>
        <v>24962.276704144479</v>
      </c>
      <c r="M86" s="864"/>
      <c r="N86" s="51"/>
    </row>
    <row r="87" spans="1:14" ht="15.75" thickBot="1">
      <c r="B87" s="827" t="s">
        <v>953</v>
      </c>
      <c r="C87" s="828"/>
      <c r="D87" s="828"/>
      <c r="E87" s="828"/>
      <c r="F87" s="828"/>
      <c r="G87" s="828"/>
      <c r="H87" s="828"/>
      <c r="I87" s="828"/>
      <c r="J87" s="828"/>
      <c r="K87" s="828"/>
      <c r="L87" s="828"/>
      <c r="M87" s="829"/>
      <c r="N87" s="52">
        <f>L84+L85+L86</f>
        <v>149773.66022486688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649019.19430775638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6"/>
      <c r="J36" s="267"/>
      <c r="K36" s="268">
        <f>VLOOKUP(A36,EQUIPOS!A6:D163,4,FALSE)</f>
        <v>20809.184967588608</v>
      </c>
      <c r="L36" s="269"/>
      <c r="M36" s="335">
        <v>2</v>
      </c>
      <c r="N36" s="271">
        <f>K36/M36</f>
        <v>10404.592483794304</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5473.0065183401503</v>
      </c>
      <c r="L37" s="334"/>
      <c r="M37" s="335">
        <v>2</v>
      </c>
      <c r="N37" s="271">
        <f>K37/M37</f>
        <v>2736.5032591700751</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14648.062035509403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364077.19838855811</v>
      </c>
      <c r="N48" s="271">
        <f>K48*M48</f>
        <v>364077.19838855811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5775.9494177840979</v>
      </c>
      <c r="N49" s="271">
        <f>K49*M49</f>
        <v>5775.9494177840979</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5176.5555498294634</v>
      </c>
      <c r="N50" s="271">
        <f>K50*M50</f>
        <v>23812.155529215528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7" t="s">
        <v>953</v>
      </c>
      <c r="C55" s="828"/>
      <c r="D55" s="828"/>
      <c r="E55" s="828"/>
      <c r="F55" s="828"/>
      <c r="G55" s="828"/>
      <c r="H55" s="828"/>
      <c r="I55" s="828"/>
      <c r="J55" s="828"/>
      <c r="K55" s="828"/>
      <c r="L55" s="828"/>
      <c r="M55" s="829"/>
      <c r="N55" s="393">
        <f>SUM(N48:N54)</f>
        <v>393665.30333555775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1">
        <f>VLOOKUP(A60,TRANSPORTE!A2:D117,4,FALSE)</f>
        <v>1598.7033654734512</v>
      </c>
      <c r="M60" s="832"/>
      <c r="N60" s="286">
        <f>K60*L60</f>
        <v>1598.7033654734512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1598.7033654734512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440051.39458744106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88010.27891748822</v>
      </c>
      <c r="M84" s="862"/>
      <c r="N84" s="51"/>
    </row>
    <row r="85" spans="1:14">
      <c r="B85" s="89" t="s">
        <v>973</v>
      </c>
      <c r="C85" s="90"/>
      <c r="D85" s="90"/>
      <c r="E85" s="90"/>
      <c r="F85" s="90"/>
      <c r="G85" s="90"/>
      <c r="H85" s="90"/>
      <c r="I85" s="87"/>
      <c r="J85" s="88"/>
      <c r="K85" s="303">
        <v>0.05</v>
      </c>
      <c r="L85" s="861">
        <f>N79*K85</f>
        <v>22002.569729372055</v>
      </c>
      <c r="M85" s="862"/>
      <c r="N85" s="51"/>
    </row>
    <row r="86" spans="1:14" ht="15.75" thickBot="1">
      <c r="B86" s="91" t="s">
        <v>974</v>
      </c>
      <c r="C86" s="92"/>
      <c r="D86" s="92"/>
      <c r="E86" s="92"/>
      <c r="F86" s="92"/>
      <c r="G86" s="92"/>
      <c r="H86" s="92"/>
      <c r="I86" s="93"/>
      <c r="J86" s="94"/>
      <c r="K86" s="304">
        <v>0.05</v>
      </c>
      <c r="L86" s="863">
        <f>N79*K86</f>
        <v>22002.569729372055</v>
      </c>
      <c r="M86" s="864"/>
      <c r="N86" s="51"/>
    </row>
    <row r="87" spans="1:14" ht="15.75" thickBot="1">
      <c r="B87" s="827" t="s">
        <v>953</v>
      </c>
      <c r="C87" s="828"/>
      <c r="D87" s="828"/>
      <c r="E87" s="828"/>
      <c r="F87" s="828"/>
      <c r="G87" s="828"/>
      <c r="H87" s="828"/>
      <c r="I87" s="828"/>
      <c r="J87" s="828"/>
      <c r="K87" s="828"/>
      <c r="L87" s="828"/>
      <c r="M87" s="829"/>
      <c r="N87" s="52">
        <f>L84+L85+L86</f>
        <v>132015.41837623232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572066.81296367338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15606.888725691455</v>
      </c>
      <c r="L36" s="269"/>
      <c r="M36" s="335">
        <v>1</v>
      </c>
      <c r="N36" s="271">
        <f>K36/M36</f>
        <v>15606.888725691455</v>
      </c>
    </row>
    <row r="37" spans="1:14">
      <c r="A37" s="113" t="s">
        <v>363</v>
      </c>
      <c r="B37" s="840" t="str">
        <f>VLOOKUP(A37,EQUIPOS!A7:D154,3,FALSE)</f>
        <v>Vibrador de concreto, Motor de 3 hp a 18.000 rpm Mangueras de 4 mt</v>
      </c>
      <c r="C37" s="841"/>
      <c r="D37" s="841"/>
      <c r="E37" s="841"/>
      <c r="F37" s="841"/>
      <c r="G37" s="841"/>
      <c r="H37" s="842"/>
      <c r="I37" s="420"/>
      <c r="J37" s="421"/>
      <c r="K37" s="268">
        <f>VLOOKUP(A37,EQUIPOS!A7:D164,4,FALSE)</f>
        <v>5473.0065183401503</v>
      </c>
      <c r="L37" s="334"/>
      <c r="M37" s="335">
        <v>1</v>
      </c>
      <c r="N37" s="271">
        <f>K37/M37</f>
        <v>5473.0065183401503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N81*M41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24876.209016621655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65960.594797686688</v>
      </c>
      <c r="N48" s="271">
        <f>K48*M48</f>
        <v>62662.565057802349</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46.172416358380687</v>
      </c>
      <c r="N49" s="271">
        <f>K49*M49</f>
        <v>7849.3107809247167</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49712.301612523202</v>
      </c>
      <c r="N50" s="271">
        <f>K50*M50</f>
        <v>27341.765886887762</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592.54600993255212</v>
      </c>
      <c r="N51" s="271">
        <f>K51*M51</f>
        <v>177763.80297976563</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5176.5555498294634</v>
      </c>
      <c r="N52" s="271">
        <f>K52*M52</f>
        <v>16047.322204471337</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SUM(N48:N58)</f>
        <v>291664.76690985181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31">
        <f>VLOOKUP(A64,TRANSPORTE!A2:D117,4,FALSE)</f>
        <v>821.75094105324695</v>
      </c>
      <c r="M64" s="832"/>
      <c r="N64" s="286">
        <f>K64*L64</f>
        <v>451.96301757928586</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31">
        <f>VLOOKUP(A65,TRANSPORTE!A3:D117,4,FALSE)</f>
        <v>821.75094105324695</v>
      </c>
      <c r="M65" s="832"/>
      <c r="N65" s="286">
        <f>K65*L65</f>
        <v>780.66339400058462</v>
      </c>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1232.6264115798704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8</v>
      </c>
      <c r="N75" s="394">
        <f>K75/M75</f>
        <v>62590.494999999995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75926.27545180099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393699.8777898543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78739.975557970873</v>
      </c>
      <c r="M88" s="862"/>
      <c r="N88" s="51"/>
    </row>
    <row r="89" spans="1:14">
      <c r="B89" s="89" t="s">
        <v>973</v>
      </c>
      <c r="C89" s="90"/>
      <c r="D89" s="90"/>
      <c r="E89" s="90"/>
      <c r="F89" s="90"/>
      <c r="G89" s="90"/>
      <c r="H89" s="90"/>
      <c r="I89" s="87"/>
      <c r="J89" s="88"/>
      <c r="K89" s="303">
        <v>0.05</v>
      </c>
      <c r="L89" s="861">
        <f>N83*K89</f>
        <v>19684.993889492718</v>
      </c>
      <c r="M89" s="862"/>
      <c r="N89" s="51"/>
    </row>
    <row r="90" spans="1:14" ht="15.75" thickBot="1">
      <c r="B90" s="91" t="s">
        <v>974</v>
      </c>
      <c r="C90" s="92"/>
      <c r="D90" s="92"/>
      <c r="E90" s="92"/>
      <c r="F90" s="92"/>
      <c r="G90" s="92"/>
      <c r="H90" s="92"/>
      <c r="I90" s="93"/>
      <c r="J90" s="94"/>
      <c r="K90" s="304">
        <v>0.05</v>
      </c>
      <c r="L90" s="863">
        <f>N83*K90</f>
        <v>19684.993889492718</v>
      </c>
      <c r="M90" s="864"/>
      <c r="N90" s="51"/>
    </row>
    <row r="91" spans="1:14" ht="15.75" thickBot="1">
      <c r="B91" s="827" t="s">
        <v>953</v>
      </c>
      <c r="C91" s="828"/>
      <c r="D91" s="828"/>
      <c r="E91" s="828"/>
      <c r="F91" s="828"/>
      <c r="G91" s="828"/>
      <c r="H91" s="828"/>
      <c r="I91" s="828"/>
      <c r="J91" s="828"/>
      <c r="K91" s="828"/>
      <c r="L91" s="828"/>
      <c r="M91" s="829"/>
      <c r="N91" s="52">
        <f>L88+L89+L90</f>
        <v>118109.96333695631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511809.84112681064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15606.888725691455</v>
      </c>
      <c r="L36" s="269"/>
      <c r="M36" s="335">
        <v>1</v>
      </c>
      <c r="N36" s="271">
        <f>K36/M36</f>
        <v>15606.888725691455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N81*M41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19403.202498281506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65960.594797686688</v>
      </c>
      <c r="N48" s="271">
        <f>K48*M48</f>
        <v>55406.899630056818</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46.172416358380687</v>
      </c>
      <c r="N49" s="271">
        <f>K49*M49</f>
        <v>8541.8970263004267</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49712.301612523202</v>
      </c>
      <c r="N50" s="271">
        <f>K50*M50</f>
        <v>31318.750015889618</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592.54600993255212</v>
      </c>
      <c r="N51" s="271">
        <f>K51*M51</f>
        <v>154061.96258246354</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SUM(N48:N58)</f>
        <v>249329.5092547104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31">
        <f>VLOOKUP(A64,TRANSPORTE!A2:D117,4,FALSE)</f>
        <v>821.75094105324695</v>
      </c>
      <c r="M64" s="832"/>
      <c r="N64" s="286">
        <f>K64*L64</f>
        <v>517.70309286354563</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31">
        <f>VLOOKUP(A65,TRANSPORTE!A3:D117,4,FALSE)</f>
        <v>821.75094105324695</v>
      </c>
      <c r="M65" s="832"/>
      <c r="N65" s="286">
        <f>K65*L65</f>
        <v>690.2707904847274</v>
      </c>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1207.9738833482729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8</v>
      </c>
      <c r="N75" s="394">
        <f>K75/M75</f>
        <v>62590.494999999995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75926.27545180099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345866.96108814119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69173.392217628236</v>
      </c>
      <c r="M88" s="862"/>
      <c r="N88" s="51"/>
    </row>
    <row r="89" spans="1:14">
      <c r="B89" s="89" t="s">
        <v>973</v>
      </c>
      <c r="C89" s="90"/>
      <c r="D89" s="90"/>
      <c r="E89" s="90"/>
      <c r="F89" s="90"/>
      <c r="G89" s="90"/>
      <c r="H89" s="90"/>
      <c r="I89" s="87"/>
      <c r="J89" s="88"/>
      <c r="K89" s="303">
        <v>0.05</v>
      </c>
      <c r="L89" s="861">
        <f>N83*K89</f>
        <v>17293.348054407059</v>
      </c>
      <c r="M89" s="862"/>
      <c r="N89" s="51"/>
    </row>
    <row r="90" spans="1:14" ht="15.75" thickBot="1">
      <c r="B90" s="91" t="s">
        <v>974</v>
      </c>
      <c r="C90" s="92"/>
      <c r="D90" s="92"/>
      <c r="E90" s="92"/>
      <c r="F90" s="92"/>
      <c r="G90" s="92"/>
      <c r="H90" s="92"/>
      <c r="I90" s="93"/>
      <c r="J90" s="94"/>
      <c r="K90" s="304">
        <v>0.05</v>
      </c>
      <c r="L90" s="863">
        <f>N83*K90</f>
        <v>17293.348054407059</v>
      </c>
      <c r="M90" s="864"/>
      <c r="N90" s="51"/>
    </row>
    <row r="91" spans="1:14" ht="15.75" thickBot="1">
      <c r="B91" s="827" t="s">
        <v>953</v>
      </c>
      <c r="C91" s="828"/>
      <c r="D91" s="828"/>
      <c r="E91" s="828"/>
      <c r="F91" s="828"/>
      <c r="G91" s="828"/>
      <c r="H91" s="828"/>
      <c r="I91" s="828"/>
      <c r="J91" s="828"/>
      <c r="K91" s="828"/>
      <c r="L91" s="828"/>
      <c r="M91" s="829"/>
      <c r="N91" s="52">
        <f>L88+L89+L90</f>
        <v>103760.08832644236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449627.04941458354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15606.888725691455</v>
      </c>
      <c r="L36" s="269"/>
      <c r="M36" s="335">
        <v>1</v>
      </c>
      <c r="N36" s="271">
        <f>K36/M36</f>
        <v>15606.888725691455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N81*M41</f>
        <v>3037.0510180720398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18643.939743763494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65960.594797686688</v>
      </c>
      <c r="N48" s="271">
        <f>K48*M48</f>
        <v>33244.139778034092</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46.172416358380687</v>
      </c>
      <c r="N49" s="271">
        <f>K49*M49</f>
        <v>5125.1382157802564</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32980.297398843344</v>
      </c>
      <c r="N50" s="271">
        <f>K50*M50</f>
        <v>13192.118959537338</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49712.301612523202</v>
      </c>
      <c r="N51" s="271">
        <f>K51*M51</f>
        <v>18791.250009533771</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592.54600993255212</v>
      </c>
      <c r="N52" s="271">
        <f>K52*M52</f>
        <v>92437.177549478132</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SUM(N48:N58)</f>
        <v>162789.82451236359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31">
        <f>VLOOKUP(A64,TRANSPORTE!A2:D117,4,FALSE)</f>
        <v>821.75094105324695</v>
      </c>
      <c r="M64" s="832"/>
      <c r="N64" s="286">
        <f>K64*L64</f>
        <v>310.62185571812734</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31">
        <f>VLOOKUP(A65,TRANSPORTE!A3:D117,4,FALSE)</f>
        <v>821.75094105324695</v>
      </c>
      <c r="M65" s="832"/>
      <c r="N65" s="286">
        <f>K65*L65</f>
        <v>414.16247429083649</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31">
        <f>VLOOKUP(A66,TRANSPORTE!A3:D117,4,FALSE)</f>
        <v>821.75094105324695</v>
      </c>
      <c r="M66" s="832"/>
      <c r="N66" s="286">
        <f>K66*L66</f>
        <v>328.70037642129881</v>
      </c>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1053.4847064302626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10</v>
      </c>
      <c r="N75" s="394">
        <f>K75/M75</f>
        <v>50072.395999999993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0">
        <f>SUM(N75:N80)</f>
        <v>60741.020361440795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243228.26932399813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48645.653864799628</v>
      </c>
      <c r="M88" s="862"/>
      <c r="N88" s="51"/>
    </row>
    <row r="89" spans="1:14">
      <c r="B89" s="89" t="s">
        <v>973</v>
      </c>
      <c r="C89" s="90"/>
      <c r="D89" s="90"/>
      <c r="E89" s="90"/>
      <c r="F89" s="90"/>
      <c r="G89" s="90"/>
      <c r="H89" s="90"/>
      <c r="I89" s="87"/>
      <c r="J89" s="88"/>
      <c r="K89" s="303">
        <v>0.05</v>
      </c>
      <c r="L89" s="861">
        <f>N83*K89</f>
        <v>12161.413466199907</v>
      </c>
      <c r="M89" s="862"/>
      <c r="N89" s="51"/>
    </row>
    <row r="90" spans="1:14" ht="15.75" thickBot="1">
      <c r="B90" s="91" t="s">
        <v>974</v>
      </c>
      <c r="C90" s="92"/>
      <c r="D90" s="92"/>
      <c r="E90" s="92"/>
      <c r="F90" s="92"/>
      <c r="G90" s="92"/>
      <c r="H90" s="92"/>
      <c r="I90" s="93"/>
      <c r="J90" s="94"/>
      <c r="K90" s="304">
        <v>0.05</v>
      </c>
      <c r="L90" s="863">
        <f>N83*K90</f>
        <v>12161.413466199907</v>
      </c>
      <c r="M90" s="864"/>
      <c r="N90" s="51"/>
    </row>
    <row r="91" spans="1:14" ht="15.75" thickBot="1">
      <c r="B91" s="827" t="s">
        <v>953</v>
      </c>
      <c r="C91" s="828"/>
      <c r="D91" s="828"/>
      <c r="E91" s="828"/>
      <c r="F91" s="828"/>
      <c r="G91" s="828"/>
      <c r="H91" s="828"/>
      <c r="I91" s="828"/>
      <c r="J91" s="828"/>
      <c r="K91" s="828"/>
      <c r="L91" s="828"/>
      <c r="M91" s="829"/>
      <c r="N91" s="52">
        <f>L88+L89+L90</f>
        <v>72968.480797199445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316196.75012119755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6"/>
      <c r="J36" s="267"/>
      <c r="K36" s="268">
        <f>VLOOKUP(A36,EQUIPOS!A6:D163,4,FALSE)</f>
        <v>5473.0065183401503</v>
      </c>
      <c r="L36" s="269"/>
      <c r="M36" s="335">
        <v>1</v>
      </c>
      <c r="N36" s="271">
        <f>K36/M36</f>
        <v>5473.0065183401503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1732.1042859671059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7205.1108043072563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3023.1939282273065</v>
      </c>
      <c r="N48" s="271">
        <f>K48*M48</f>
        <v>103127.19127968988</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38367.079307321088</v>
      </c>
      <c r="N49" s="271">
        <f>K49*M49</f>
        <v>5755.0618960981628</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364077.19838855811</v>
      </c>
      <c r="N50" s="271">
        <f>K50*M50</f>
        <v>45873.726996958321</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20567.24981724106</v>
      </c>
      <c r="N51" s="271">
        <f>K51*M51</f>
        <v>20567.24981724106</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175323.22998998745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31">
        <f>VLOOKUP(A61,TRANSPORTE!A3:D117,4,FALSE)</f>
        <v>1598.7033654734512</v>
      </c>
      <c r="M61" s="832"/>
      <c r="N61" s="286">
        <f>K61*L61</f>
        <v>201.43662404965485</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201.43662404965485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1">
        <f>K72/J72*100</f>
        <v>101498.09999999999</v>
      </c>
      <c r="J72" s="292">
        <v>185</v>
      </c>
      <c r="K72" s="293">
        <f>VLOOKUP(A72,'MANO DE OBRA'!A8:D99,4,FALSE)</f>
        <v>187771.48499999999</v>
      </c>
      <c r="L72" s="50"/>
      <c r="M72" s="430">
        <v>3.4</v>
      </c>
      <c r="N72" s="394">
        <f>K72/M72</f>
        <v>55226.907352941176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86605.214298355291</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269334.99171669962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53866.998343339925</v>
      </c>
      <c r="M85" s="862"/>
      <c r="N85" s="51"/>
    </row>
    <row r="86" spans="1:14">
      <c r="B86" s="89" t="s">
        <v>973</v>
      </c>
      <c r="C86" s="90"/>
      <c r="D86" s="90"/>
      <c r="E86" s="90"/>
      <c r="F86" s="90"/>
      <c r="G86" s="90"/>
      <c r="H86" s="90"/>
      <c r="I86" s="87"/>
      <c r="J86" s="88"/>
      <c r="K86" s="303">
        <v>0.05</v>
      </c>
      <c r="L86" s="861">
        <f>N80*K86</f>
        <v>13466.749585834981</v>
      </c>
      <c r="M86" s="862"/>
      <c r="N86" s="51"/>
    </row>
    <row r="87" spans="1:14" ht="15.75" thickBot="1">
      <c r="B87" s="91" t="s">
        <v>974</v>
      </c>
      <c r="C87" s="92"/>
      <c r="D87" s="92"/>
      <c r="E87" s="92"/>
      <c r="F87" s="92"/>
      <c r="G87" s="92"/>
      <c r="H87" s="92"/>
      <c r="I87" s="93"/>
      <c r="J87" s="94"/>
      <c r="K87" s="304">
        <v>0.05</v>
      </c>
      <c r="L87" s="863">
        <f>N80*K87</f>
        <v>13466.749585834981</v>
      </c>
      <c r="M87" s="864"/>
      <c r="N87" s="51"/>
    </row>
    <row r="88" spans="1:14" ht="15.75" thickBot="1">
      <c r="B88" s="827" t="s">
        <v>953</v>
      </c>
      <c r="C88" s="828"/>
      <c r="D88" s="828"/>
      <c r="E88" s="828"/>
      <c r="F88" s="828"/>
      <c r="G88" s="828"/>
      <c r="H88" s="828"/>
      <c r="I88" s="828"/>
      <c r="J88" s="828"/>
      <c r="K88" s="828"/>
      <c r="L88" s="828"/>
      <c r="M88" s="829"/>
      <c r="N88" s="52">
        <f>L85+L86+L87</f>
        <v>80800.497515009891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350135.48923170951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6"/>
      <c r="J36" s="267"/>
      <c r="K36" s="268">
        <f>VLOOKUP(A36,EQUIPOS!A6:D163,4,FALSE)</f>
        <v>5473.0065183401503</v>
      </c>
      <c r="L36" s="269"/>
      <c r="M36" s="335">
        <v>1</v>
      </c>
      <c r="N36" s="271">
        <f>K36/M36</f>
        <v>5473.0065183401503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1732.1042859671059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7205.1108043072563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3023.1939282273065</v>
      </c>
      <c r="N48" s="271">
        <f>K48*M48</f>
        <v>103127.19127968988</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38367.079307321088</v>
      </c>
      <c r="N49" s="271">
        <f>K49*M49</f>
        <v>5755.0618960981628</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392360.88156915683</v>
      </c>
      <c r="N50" s="271">
        <f>K50*M50</f>
        <v>49437.471077713759</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20567.24981724106</v>
      </c>
      <c r="N51" s="271">
        <f>K51*M51</f>
        <v>20567.24981724106</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178886.97407074287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31">
        <f>VLOOKUP(A61,TRANSPORTE!A3:D117,4,FALSE)</f>
        <v>1598.7033654734512</v>
      </c>
      <c r="M61" s="832"/>
      <c r="N61" s="286">
        <f>K61*L61</f>
        <v>201.43662404965485</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201.43662404965485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1">
        <f>K72/J72*100</f>
        <v>101498.09999999999</v>
      </c>
      <c r="J72" s="292">
        <v>185</v>
      </c>
      <c r="K72" s="293">
        <f>VLOOKUP(A72,'MANO DE OBRA'!A8:D99,4,FALSE)</f>
        <v>187771.48499999999</v>
      </c>
      <c r="L72" s="50"/>
      <c r="M72" s="430">
        <v>3.4</v>
      </c>
      <c r="N72" s="394">
        <f>K72/M72</f>
        <v>55226.907352941176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59">
        <f>SUM(N72:N77)</f>
        <v>86605.214298355291</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272898.73579745507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54579.747159491017</v>
      </c>
      <c r="M85" s="862"/>
      <c r="N85" s="51"/>
    </row>
    <row r="86" spans="1:14">
      <c r="B86" s="89" t="s">
        <v>973</v>
      </c>
      <c r="C86" s="90"/>
      <c r="D86" s="90"/>
      <c r="E86" s="90"/>
      <c r="F86" s="90"/>
      <c r="G86" s="90"/>
      <c r="H86" s="90"/>
      <c r="I86" s="87"/>
      <c r="J86" s="88"/>
      <c r="K86" s="303">
        <v>0.05</v>
      </c>
      <c r="L86" s="861">
        <f>N80*K86</f>
        <v>13644.936789872754</v>
      </c>
      <c r="M86" s="862"/>
      <c r="N86" s="51"/>
    </row>
    <row r="87" spans="1:14" ht="15.75" thickBot="1">
      <c r="B87" s="91" t="s">
        <v>974</v>
      </c>
      <c r="C87" s="92"/>
      <c r="D87" s="92"/>
      <c r="E87" s="92"/>
      <c r="F87" s="92"/>
      <c r="G87" s="92"/>
      <c r="H87" s="92"/>
      <c r="I87" s="93"/>
      <c r="J87" s="94"/>
      <c r="K87" s="304">
        <v>0.05</v>
      </c>
      <c r="L87" s="863">
        <f>N80*K87</f>
        <v>13644.936789872754</v>
      </c>
      <c r="M87" s="864"/>
      <c r="N87" s="51"/>
    </row>
    <row r="88" spans="1:14" ht="15.75" thickBot="1">
      <c r="B88" s="827" t="s">
        <v>953</v>
      </c>
      <c r="C88" s="828"/>
      <c r="D88" s="828"/>
      <c r="E88" s="828"/>
      <c r="F88" s="828"/>
      <c r="G88" s="828"/>
      <c r="H88" s="828"/>
      <c r="I88" s="828"/>
      <c r="J88" s="828"/>
      <c r="K88" s="828"/>
      <c r="L88" s="828"/>
      <c r="M88" s="829"/>
      <c r="N88" s="52">
        <f>L85+L86+L87</f>
        <v>81869.620739236518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354768.3565366916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6"/>
      <c r="J36" s="267"/>
      <c r="K36" s="268">
        <f>VLOOKUP(A36,EQUIPOS!A6:D163,4,FALSE)</f>
        <v>1052.2815700694871</v>
      </c>
      <c r="L36" s="269"/>
      <c r="M36" s="335">
        <v>37.5</v>
      </c>
      <c r="N36" s="271">
        <f>K36/M36</f>
        <v>28.060841868519656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16.927673861440798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44.988515729960454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3023.1939282273065</v>
      </c>
      <c r="N48" s="271">
        <f>K48*M48</f>
        <v>3174.353624638672</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5276.8475838149352</v>
      </c>
      <c r="N49" s="271">
        <f>K49*M49</f>
        <v>158.30542751444804</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3332.6590521531202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1">
        <f>VLOOKUP(A61,TRANSPORTE!A3:D117,4,FALSE)</f>
        <v>0.4583156529188312</v>
      </c>
      <c r="M61" s="832"/>
      <c r="N61" s="286">
        <f>K61*L61</f>
        <v>0.48123143556477277</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0.48123143556477277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200</v>
      </c>
      <c r="N72" s="394">
        <f>K72/M72</f>
        <v>312.95247499999999</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846.38369307203993</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4224.512492390686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844.9024984781372</v>
      </c>
      <c r="M85" s="862"/>
      <c r="N85" s="51"/>
    </row>
    <row r="86" spans="1:14">
      <c r="B86" s="89" t="s">
        <v>973</v>
      </c>
      <c r="C86" s="90"/>
      <c r="D86" s="90"/>
      <c r="E86" s="90"/>
      <c r="F86" s="90"/>
      <c r="G86" s="90"/>
      <c r="H86" s="90"/>
      <c r="I86" s="87"/>
      <c r="J86" s="88"/>
      <c r="K86" s="303">
        <v>0.05</v>
      </c>
      <c r="L86" s="861">
        <f>N80*K86</f>
        <v>211.2256246195343</v>
      </c>
      <c r="M86" s="862"/>
      <c r="N86" s="51"/>
    </row>
    <row r="87" spans="1:14" ht="15.75" thickBot="1">
      <c r="B87" s="91" t="s">
        <v>974</v>
      </c>
      <c r="C87" s="92"/>
      <c r="D87" s="92"/>
      <c r="E87" s="92"/>
      <c r="F87" s="92"/>
      <c r="G87" s="92"/>
      <c r="H87" s="92"/>
      <c r="I87" s="93"/>
      <c r="J87" s="94"/>
      <c r="K87" s="304">
        <v>0.05</v>
      </c>
      <c r="L87" s="863">
        <f>N80*K87</f>
        <v>211.2256246195343</v>
      </c>
      <c r="M87" s="864"/>
      <c r="N87" s="51"/>
    </row>
    <row r="88" spans="1:14" ht="15.75" thickBot="1">
      <c r="B88" s="827" t="s">
        <v>953</v>
      </c>
      <c r="C88" s="828"/>
      <c r="D88" s="828"/>
      <c r="E88" s="828"/>
      <c r="F88" s="828"/>
      <c r="G88" s="828"/>
      <c r="H88" s="828"/>
      <c r="I88" s="828"/>
      <c r="J88" s="828"/>
      <c r="K88" s="828"/>
      <c r="L88" s="828"/>
      <c r="M88" s="829"/>
      <c r="N88" s="52">
        <f>L85+L86+L87</f>
        <v>1267.3537477172058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5491.8662401078918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6"/>
      <c r="J36" s="267"/>
      <c r="K36" s="268">
        <f>VLOOKUP(A36,EQUIPOS!A6:D163,4,FALSE)</f>
        <v>1052.2815700694871</v>
      </c>
      <c r="L36" s="269"/>
      <c r="M36" s="335">
        <v>37.5</v>
      </c>
      <c r="N36" s="271">
        <f>K36/M36</f>
        <v>28.060841868519656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16.927673861440798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44.988515729960454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2495.0263449127524</v>
      </c>
      <c r="N48" s="271">
        <f>K48*M48</f>
        <v>2619.7776621583903</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5276.8475838149352</v>
      </c>
      <c r="N49" s="271">
        <f>K49*M49</f>
        <v>158.30542751444804</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2778.0830896728385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1">
        <f>VLOOKUP(A61,TRANSPORTE!A3:D117,4,FALSE)</f>
        <v>0.4583156529188312</v>
      </c>
      <c r="M61" s="832"/>
      <c r="N61" s="286">
        <f>K61*L61</f>
        <v>0.48123143556477277</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0.48123143556477277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200</v>
      </c>
      <c r="N72" s="394">
        <f>K72/M72</f>
        <v>312.95247499999999</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846.38369307203993</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3669.9365299104038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733.98730598208078</v>
      </c>
      <c r="M85" s="862"/>
      <c r="N85" s="51"/>
    </row>
    <row r="86" spans="1:14">
      <c r="B86" s="89" t="s">
        <v>973</v>
      </c>
      <c r="C86" s="90"/>
      <c r="D86" s="90"/>
      <c r="E86" s="90"/>
      <c r="F86" s="90"/>
      <c r="G86" s="90"/>
      <c r="H86" s="90"/>
      <c r="I86" s="87"/>
      <c r="J86" s="88"/>
      <c r="K86" s="303">
        <v>0.05</v>
      </c>
      <c r="L86" s="861">
        <f>N80*K86</f>
        <v>183.4968264955202</v>
      </c>
      <c r="M86" s="862"/>
      <c r="N86" s="51"/>
    </row>
    <row r="87" spans="1:14" ht="15.75" thickBot="1">
      <c r="B87" s="91" t="s">
        <v>974</v>
      </c>
      <c r="C87" s="92"/>
      <c r="D87" s="92"/>
      <c r="E87" s="92"/>
      <c r="F87" s="92"/>
      <c r="G87" s="92"/>
      <c r="H87" s="92"/>
      <c r="I87" s="93"/>
      <c r="J87" s="94"/>
      <c r="K87" s="304">
        <v>0.05</v>
      </c>
      <c r="L87" s="863">
        <f>N80*K87</f>
        <v>183.4968264955202</v>
      </c>
      <c r="M87" s="864"/>
      <c r="N87" s="51"/>
    </row>
    <row r="88" spans="1:14" ht="15.75" thickBot="1">
      <c r="B88" s="827" t="s">
        <v>953</v>
      </c>
      <c r="C88" s="828"/>
      <c r="D88" s="828"/>
      <c r="E88" s="828"/>
      <c r="F88" s="828"/>
      <c r="G88" s="828"/>
      <c r="H88" s="828"/>
      <c r="I88" s="828"/>
      <c r="J88" s="828"/>
      <c r="K88" s="828"/>
      <c r="L88" s="828"/>
      <c r="M88" s="829"/>
      <c r="N88" s="52">
        <f>L85+L86+L87</f>
        <v>1100.9809589731212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4770.917488883525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6"/>
      <c r="J36" s="267"/>
      <c r="K36" s="268">
        <f>VLOOKUP(A36,EQUIPOS!A6:D163,4,FALSE)</f>
        <v>21404.543044471993</v>
      </c>
      <c r="L36" s="269"/>
      <c r="M36" s="335">
        <v>670</v>
      </c>
      <c r="N36" s="271">
        <f>K36/M36</f>
        <v>31.947079170853723</v>
      </c>
    </row>
    <row r="37" spans="1:14">
      <c r="A37" s="113" t="s">
        <v>125</v>
      </c>
      <c r="B37" s="840" t="str">
        <f>VLOOKUP(A37,EQUIPOS!A7:D154,3,FALSE)</f>
        <v>Bomba para gato de tensionamiento</v>
      </c>
      <c r="C37" s="841"/>
      <c r="D37" s="841"/>
      <c r="E37" s="841"/>
      <c r="F37" s="841"/>
      <c r="G37" s="841"/>
      <c r="H37" s="842"/>
      <c r="I37" s="420"/>
      <c r="J37" s="421"/>
      <c r="K37" s="268">
        <f>VLOOKUP(A37,EQUIPOS!A7:D164,4,FALSE)</f>
        <v>36406.80133021222</v>
      </c>
      <c r="L37" s="334"/>
      <c r="M37" s="335">
        <v>670</v>
      </c>
      <c r="N37" s="271">
        <f>K37/M37</f>
        <v>54.338509448077943</v>
      </c>
    </row>
    <row r="38" spans="1:14">
      <c r="A38" s="113" t="s">
        <v>240</v>
      </c>
      <c r="B38" s="840" t="str">
        <f>VLOOKUP(A38,EQUIPOS!A8:D154,3,FALSE)</f>
        <v>Gato para tensionamiento, fuerza Max 200 ton, área de tensión 314 cm2.</v>
      </c>
      <c r="C38" s="841"/>
      <c r="D38" s="841"/>
      <c r="E38" s="841"/>
      <c r="F38" s="841"/>
      <c r="G38" s="841"/>
      <c r="H38" s="842"/>
      <c r="I38" s="327"/>
      <c r="J38" s="329"/>
      <c r="K38" s="268">
        <f>VLOOKUP(A38,EQUIPOS!A8:D165,4,FALSE)</f>
        <v>110928.60515686253</v>
      </c>
      <c r="L38" s="422"/>
      <c r="M38" s="423">
        <v>670</v>
      </c>
      <c r="N38" s="271">
        <f>K38/M38</f>
        <v>165.56508232367543</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6.9214099586390443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258.77208090124617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11894.314692790769</v>
      </c>
      <c r="N48" s="271">
        <f t="shared" ref="N48:N53" si="0">K48*M48</f>
        <v>47.577258771163081</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11984.85218539075</v>
      </c>
      <c r="N49" s="271">
        <f t="shared" si="0"/>
        <v>47.939408741563</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854.54509348578472</v>
      </c>
      <c r="N50" s="271">
        <f t="shared" si="0"/>
        <v>17.090901869715694</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4643.3433114830514</v>
      </c>
      <c r="N51" s="271">
        <f t="shared" si="0"/>
        <v>394.68418147605939</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53247.259944211328</v>
      </c>
      <c r="N52" s="271">
        <f t="shared" si="0"/>
        <v>53.247259944211329</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5276.8475838149352</v>
      </c>
      <c r="N53" s="271">
        <f t="shared" si="0"/>
        <v>105.53695167629871</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666.0759624790112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3">
        <v>670</v>
      </c>
      <c r="N72" s="394">
        <f>K72/M72</f>
        <v>186.83729850746266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59">
        <f>SUM(N72:N77)</f>
        <v>346.07049793195222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1270.9185413122095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254.18370826244191</v>
      </c>
      <c r="M85" s="862"/>
      <c r="N85" s="51"/>
    </row>
    <row r="86" spans="1:14">
      <c r="B86" s="89" t="s">
        <v>973</v>
      </c>
      <c r="C86" s="90"/>
      <c r="D86" s="90"/>
      <c r="E86" s="90"/>
      <c r="F86" s="90"/>
      <c r="G86" s="90"/>
      <c r="H86" s="90"/>
      <c r="I86" s="87"/>
      <c r="J86" s="88"/>
      <c r="K86" s="303">
        <v>0.05</v>
      </c>
      <c r="L86" s="861">
        <f>N80*K86</f>
        <v>63.545927065610478</v>
      </c>
      <c r="M86" s="862"/>
      <c r="N86" s="51"/>
    </row>
    <row r="87" spans="1:14" ht="15.75" thickBot="1">
      <c r="B87" s="91" t="s">
        <v>974</v>
      </c>
      <c r="C87" s="92"/>
      <c r="D87" s="92"/>
      <c r="E87" s="92"/>
      <c r="F87" s="92"/>
      <c r="G87" s="92"/>
      <c r="H87" s="92"/>
      <c r="I87" s="93"/>
      <c r="J87" s="94"/>
      <c r="K87" s="304">
        <v>0.05</v>
      </c>
      <c r="L87" s="863">
        <f>N80*K87</f>
        <v>63.545927065610478</v>
      </c>
      <c r="M87" s="864"/>
      <c r="N87" s="51"/>
    </row>
    <row r="88" spans="1:14" ht="15.75" thickBot="1">
      <c r="B88" s="827" t="s">
        <v>953</v>
      </c>
      <c r="C88" s="828"/>
      <c r="D88" s="828"/>
      <c r="E88" s="828"/>
      <c r="F88" s="828"/>
      <c r="G88" s="828"/>
      <c r="H88" s="828"/>
      <c r="I88" s="828"/>
      <c r="J88" s="828"/>
      <c r="K88" s="828"/>
      <c r="L88" s="828"/>
      <c r="M88" s="829"/>
      <c r="N88" s="52">
        <f>L85+L86+L87</f>
        <v>381.27556239366288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1652.1941037058723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6"/>
      <c r="J36" s="267"/>
      <c r="K36" s="268">
        <f>VLOOKUP(A36,EQUIPOS!A6:D163,4,FALSE)</f>
        <v>21404.543044471993</v>
      </c>
      <c r="L36" s="269"/>
      <c r="M36" s="335">
        <v>670</v>
      </c>
      <c r="N36" s="271">
        <f>K36/M36</f>
        <v>31.947079170853723</v>
      </c>
    </row>
    <row r="37" spans="1:14">
      <c r="A37" s="113" t="s">
        <v>125</v>
      </c>
      <c r="B37" s="840" t="str">
        <f>VLOOKUP(A37,EQUIPOS!A7:D154,3,FALSE)</f>
        <v>Bomba para gato de tensionamiento</v>
      </c>
      <c r="C37" s="841"/>
      <c r="D37" s="841"/>
      <c r="E37" s="841"/>
      <c r="F37" s="841"/>
      <c r="G37" s="841"/>
      <c r="H37" s="842"/>
      <c r="I37" s="420"/>
      <c r="J37" s="421"/>
      <c r="K37" s="268">
        <f>VLOOKUP(A37,EQUIPOS!A7:D164,4,FALSE)</f>
        <v>36406.80133021222</v>
      </c>
      <c r="L37" s="334"/>
      <c r="M37" s="335">
        <v>670</v>
      </c>
      <c r="N37" s="271">
        <f>K37/M37</f>
        <v>54.338509448077943</v>
      </c>
    </row>
    <row r="38" spans="1:14">
      <c r="A38" s="113" t="s">
        <v>240</v>
      </c>
      <c r="B38" s="840" t="str">
        <f>VLOOKUP(A38,EQUIPOS!A8:D154,3,FALSE)</f>
        <v>Gato para tensionamiento, fuerza Max 200 ton, área de tensión 314 cm2.</v>
      </c>
      <c r="C38" s="841"/>
      <c r="D38" s="841"/>
      <c r="E38" s="841"/>
      <c r="F38" s="841"/>
      <c r="G38" s="841"/>
      <c r="H38" s="842"/>
      <c r="I38" s="327"/>
      <c r="J38" s="329"/>
      <c r="K38" s="268">
        <f>VLOOKUP(A38,EQUIPOS!A8:D165,4,FALSE)</f>
        <v>110928.60515686253</v>
      </c>
      <c r="L38" s="422"/>
      <c r="M38" s="423">
        <v>670</v>
      </c>
      <c r="N38" s="271">
        <f>K38/M38</f>
        <v>165.56508232367543</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N78*M41</f>
        <v>6.9214099586390443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258.77208090124617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11894.314692790769</v>
      </c>
      <c r="N48" s="271">
        <f t="shared" ref="N48:N53" si="0">K48*M48</f>
        <v>47.577258771163081</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11984.85218539075</v>
      </c>
      <c r="N49" s="271">
        <f t="shared" si="0"/>
        <v>47.939408741563</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854.54509348578472</v>
      </c>
      <c r="N50" s="271">
        <f t="shared" si="0"/>
        <v>17.090901869715694</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4643.3433114830514</v>
      </c>
      <c r="N51" s="271">
        <f t="shared" si="0"/>
        <v>25677.688512501274</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53247.259944211328</v>
      </c>
      <c r="N52" s="271">
        <f t="shared" si="0"/>
        <v>53.247259944211329</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5276.8475838149352</v>
      </c>
      <c r="N53" s="271">
        <f t="shared" si="0"/>
        <v>105.53695167629871</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25949.080293504227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3">
        <v>670</v>
      </c>
      <c r="N72" s="394">
        <f>K72/M72</f>
        <v>186.83729850746266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346.07049793195222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26553.922872337425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5310.7845744674851</v>
      </c>
      <c r="M85" s="862"/>
      <c r="N85" s="51"/>
    </row>
    <row r="86" spans="1:14">
      <c r="B86" s="89" t="s">
        <v>973</v>
      </c>
      <c r="C86" s="90"/>
      <c r="D86" s="90"/>
      <c r="E86" s="90"/>
      <c r="F86" s="90"/>
      <c r="G86" s="90"/>
      <c r="H86" s="90"/>
      <c r="I86" s="87"/>
      <c r="J86" s="88"/>
      <c r="K86" s="303">
        <v>0.05</v>
      </c>
      <c r="L86" s="861">
        <f>N80*K86</f>
        <v>1327.6961436168713</v>
      </c>
      <c r="M86" s="862"/>
      <c r="N86" s="51"/>
    </row>
    <row r="87" spans="1:14" ht="15.75" thickBot="1">
      <c r="B87" s="91" t="s">
        <v>974</v>
      </c>
      <c r="C87" s="92"/>
      <c r="D87" s="92"/>
      <c r="E87" s="92"/>
      <c r="F87" s="92"/>
      <c r="G87" s="92"/>
      <c r="H87" s="92"/>
      <c r="I87" s="93"/>
      <c r="J87" s="94"/>
      <c r="K87" s="304">
        <v>0.05</v>
      </c>
      <c r="L87" s="863">
        <f>N80*K87</f>
        <v>1327.6961436168713</v>
      </c>
      <c r="M87" s="864"/>
      <c r="N87" s="51"/>
    </row>
    <row r="88" spans="1:14" ht="15.75" thickBot="1">
      <c r="B88" s="827" t="s">
        <v>953</v>
      </c>
      <c r="C88" s="828"/>
      <c r="D88" s="828"/>
      <c r="E88" s="828"/>
      <c r="F88" s="828"/>
      <c r="G88" s="828"/>
      <c r="H88" s="828"/>
      <c r="I88" s="828"/>
      <c r="J88" s="828"/>
      <c r="K88" s="828"/>
      <c r="L88" s="828"/>
      <c r="M88" s="829"/>
      <c r="N88" s="52">
        <f>L85+L86+L87</f>
        <v>7966.1768617012276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34520.099734038653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985" t="s">
        <v>945</v>
      </c>
      <c r="M30" s="839"/>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960"/>
      <c r="D41" s="960"/>
      <c r="E41" s="38"/>
      <c r="F41" s="39"/>
      <c r="G41" s="39"/>
      <c r="H41" s="40"/>
      <c r="I41" s="36"/>
      <c r="J41" s="37"/>
      <c r="K41" s="278"/>
      <c r="L41" s="275"/>
      <c r="M41" s="400">
        <v>0.01</v>
      </c>
      <c r="N41" s="343">
        <f>N78*M41</f>
        <v>19.5595296875</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3">
        <f>SUM(N36:N42)</f>
        <v>19.5595296875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385924.44672879856</v>
      </c>
      <c r="N48" s="271">
        <f>K48*M48</f>
        <v>385924.44672879856</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385924.44672879856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32</v>
      </c>
      <c r="N72" s="394">
        <f>K72/M72</f>
        <v>1955.9529687499999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59">
        <f>SUM(N72:N77)</f>
        <v>1955.9529687499999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387899.95922723605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77579.991845447206</v>
      </c>
      <c r="M85" s="862"/>
      <c r="N85" s="51"/>
    </row>
    <row r="86" spans="1:14">
      <c r="B86" s="89" t="s">
        <v>973</v>
      </c>
      <c r="C86" s="90"/>
      <c r="D86" s="90"/>
      <c r="E86" s="90"/>
      <c r="F86" s="90"/>
      <c r="G86" s="90"/>
      <c r="H86" s="90"/>
      <c r="I86" s="87"/>
      <c r="J86" s="88"/>
      <c r="K86" s="303">
        <v>0.05</v>
      </c>
      <c r="L86" s="861">
        <f>N80*K86</f>
        <v>19394.997961361802</v>
      </c>
      <c r="M86" s="862"/>
      <c r="N86" s="51"/>
    </row>
    <row r="87" spans="1:14" ht="15.75" thickBot="1">
      <c r="B87" s="91" t="s">
        <v>974</v>
      </c>
      <c r="C87" s="92"/>
      <c r="D87" s="92"/>
      <c r="E87" s="92"/>
      <c r="F87" s="92"/>
      <c r="G87" s="92"/>
      <c r="H87" s="92"/>
      <c r="I87" s="93"/>
      <c r="J87" s="94"/>
      <c r="K87" s="304">
        <v>0.05</v>
      </c>
      <c r="L87" s="863">
        <f>N80*K87</f>
        <v>19394.997961361802</v>
      </c>
      <c r="M87" s="864"/>
      <c r="N87" s="51"/>
    </row>
    <row r="88" spans="1:14" ht="15.75" thickBot="1">
      <c r="B88" s="827" t="s">
        <v>953</v>
      </c>
      <c r="C88" s="828"/>
      <c r="D88" s="828"/>
      <c r="E88" s="828"/>
      <c r="F88" s="828"/>
      <c r="G88" s="828"/>
      <c r="H88" s="828"/>
      <c r="I88" s="828"/>
      <c r="J88" s="828"/>
      <c r="K88" s="828"/>
      <c r="L88" s="828"/>
      <c r="M88" s="829"/>
      <c r="N88" s="52">
        <f>L85+L86+L87</f>
        <v>116369.98776817082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504269.94699540688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N78*M41</f>
        <v>62.590495000000004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62.590495000000004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37310.390578662147</v>
      </c>
      <c r="N48" s="271">
        <f>K48*M48</f>
        <v>39175.910107595257</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f>SUM(N48:N55)</f>
        <v>39175.910107595257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B61" s="46"/>
      <c r="C61" s="316"/>
      <c r="D61" s="316"/>
      <c r="E61" s="316"/>
      <c r="F61" s="316"/>
      <c r="G61" s="316"/>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0">
        <v>100</v>
      </c>
      <c r="N72" s="394">
        <f>K72/M72</f>
        <v>1251.8099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0">
        <f>SUM(N72:N77)</f>
        <v>1251.8099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40490.310502595254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8098.0621005190515</v>
      </c>
      <c r="M85" s="862"/>
      <c r="N85" s="51"/>
    </row>
    <row r="86" spans="1:14">
      <c r="B86" s="89" t="s">
        <v>973</v>
      </c>
      <c r="C86" s="90"/>
      <c r="D86" s="90"/>
      <c r="E86" s="90"/>
      <c r="F86" s="90"/>
      <c r="G86" s="90"/>
      <c r="H86" s="90"/>
      <c r="I86" s="87"/>
      <c r="J86" s="88"/>
      <c r="K86" s="303">
        <v>0.05</v>
      </c>
      <c r="L86" s="861">
        <f>N80*K86</f>
        <v>2024.5155251297629</v>
      </c>
      <c r="M86" s="862"/>
      <c r="N86" s="51"/>
    </row>
    <row r="87" spans="1:14" ht="15.75" thickBot="1">
      <c r="B87" s="91" t="s">
        <v>974</v>
      </c>
      <c r="C87" s="92"/>
      <c r="D87" s="92"/>
      <c r="E87" s="92"/>
      <c r="F87" s="92"/>
      <c r="G87" s="92"/>
      <c r="H87" s="92"/>
      <c r="I87" s="93"/>
      <c r="J87" s="94"/>
      <c r="K87" s="304">
        <v>0.05</v>
      </c>
      <c r="L87" s="863">
        <f>N80*K87</f>
        <v>2024.5155251297629</v>
      </c>
      <c r="M87" s="864"/>
      <c r="N87" s="51"/>
    </row>
    <row r="88" spans="1:14" ht="15.75" thickBot="1">
      <c r="B88" s="827" t="s">
        <v>953</v>
      </c>
      <c r="C88" s="828"/>
      <c r="D88" s="828"/>
      <c r="E88" s="828"/>
      <c r="F88" s="828"/>
      <c r="G88" s="828"/>
      <c r="H88" s="828"/>
      <c r="I88" s="828"/>
      <c r="J88" s="828"/>
      <c r="K88" s="828"/>
      <c r="L88" s="828"/>
      <c r="M88" s="829"/>
      <c r="N88" s="52">
        <f>L85+L86+L87</f>
        <v>12147.093150778575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7">
        <f>N80+N88</f>
        <v>52637.403653373825</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79" sqref="A79"/>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6"/>
      <c r="J36" s="267"/>
      <c r="K36" s="268">
        <f>VLOOKUP(A36,EQUIPOS!A6:D163,4,FALSE)</f>
        <v>4688.6048981255408</v>
      </c>
      <c r="L36" s="269"/>
      <c r="M36" s="335">
        <v>40</v>
      </c>
      <c r="N36" s="271">
        <f>K36/M36</f>
        <v>117.21512245313852</v>
      </c>
    </row>
    <row r="37" spans="1:14">
      <c r="A37" s="113" t="s">
        <v>195</v>
      </c>
      <c r="B37" s="840" t="str">
        <f>VLOOKUP(A37,EQUIPOS!A7:D154,3,FALSE)</f>
        <v xml:space="preserve">Equipo de oxicorte, Capacidad de corte: hasta 6´´ (152mm) </v>
      </c>
      <c r="C37" s="841"/>
      <c r="D37" s="841"/>
      <c r="E37" s="841"/>
      <c r="F37" s="841"/>
      <c r="G37" s="841"/>
      <c r="H37" s="842"/>
      <c r="I37" s="420"/>
      <c r="J37" s="421"/>
      <c r="K37" s="268">
        <f>VLOOKUP(A37,EQUIPOS!A7:D164,4,FALSE)</f>
        <v>16166.206235573045</v>
      </c>
      <c r="L37" s="334"/>
      <c r="M37" s="335">
        <v>40</v>
      </c>
      <c r="N37" s="271">
        <f t="shared" ref="N37:N43" si="0">K37/M37</f>
        <v>404.15515588932612</v>
      </c>
    </row>
    <row r="38" spans="1:14">
      <c r="A38" s="113" t="s">
        <v>204</v>
      </c>
      <c r="B38" s="840" t="str">
        <f>VLOOKUP(A38,EQUIPOS!A8:D154,3,FALSE)</f>
        <v xml:space="preserve">Equipo de soldadura 250 AMP
</v>
      </c>
      <c r="C38" s="841"/>
      <c r="D38" s="841"/>
      <c r="E38" s="841"/>
      <c r="F38" s="841"/>
      <c r="G38" s="841"/>
      <c r="H38" s="842"/>
      <c r="I38" s="420"/>
      <c r="J38" s="421"/>
      <c r="K38" s="268">
        <f>VLOOKUP(A38,EQUIPOS!A8:D165,4,FALSE)</f>
        <v>10639.784195053606</v>
      </c>
      <c r="L38" s="334"/>
      <c r="M38" s="335">
        <v>40</v>
      </c>
      <c r="N38" s="271">
        <f t="shared" si="0"/>
        <v>265.99460487634013</v>
      </c>
    </row>
    <row r="39" spans="1:14">
      <c r="A39" s="113" t="s">
        <v>208</v>
      </c>
      <c r="B39" s="840" t="str">
        <f>VLOOKUP(A39,EQUIPOS!A9:D154,3,FALSE)</f>
        <v>Equipo de soldadura 400</v>
      </c>
      <c r="C39" s="841"/>
      <c r="D39" s="841"/>
      <c r="E39" s="841"/>
      <c r="F39" s="841"/>
      <c r="G39" s="841"/>
      <c r="H39" s="842"/>
      <c r="I39" s="420"/>
      <c r="J39" s="421"/>
      <c r="K39" s="268">
        <f>VLOOKUP(A39,EQUIPOS!A9:D166,4,FALSE)</f>
        <v>11316.524037957053</v>
      </c>
      <c r="L39" s="334"/>
      <c r="M39" s="335">
        <v>40</v>
      </c>
      <c r="N39" s="271">
        <f t="shared" si="0"/>
        <v>282.91310094892634</v>
      </c>
    </row>
    <row r="40" spans="1:14">
      <c r="A40" s="113" t="s">
        <v>210</v>
      </c>
      <c r="B40" s="840" t="str">
        <f>VLOOKUP(A40,EQUIPOS!A10:D154,3,FALSE)</f>
        <v>Equipo de soldadura 600</v>
      </c>
      <c r="C40" s="841"/>
      <c r="D40" s="841"/>
      <c r="E40" s="841"/>
      <c r="F40" s="841"/>
      <c r="G40" s="841"/>
      <c r="H40" s="842"/>
      <c r="I40" s="420"/>
      <c r="J40" s="421"/>
      <c r="K40" s="268">
        <f>VLOOKUP(A40,EQUIPOS!A10:D167,4,FALSE)</f>
        <v>13094.243357003314</v>
      </c>
      <c r="L40" s="334"/>
      <c r="M40" s="335">
        <v>40</v>
      </c>
      <c r="N40" s="271">
        <f t="shared" si="0"/>
        <v>327.35608392508283</v>
      </c>
    </row>
    <row r="41" spans="1:14">
      <c r="A41" s="113" t="s">
        <v>202</v>
      </c>
      <c r="B41" s="840" t="str">
        <f>VLOOKUP(A41,EQUIPOS!A11:D155,3,FALSE)</f>
        <v xml:space="preserve">Equipo de rayos X y/o ultrasonido
</v>
      </c>
      <c r="C41" s="841"/>
      <c r="D41" s="841"/>
      <c r="E41" s="841"/>
      <c r="F41" s="841"/>
      <c r="G41" s="841"/>
      <c r="H41" s="842"/>
      <c r="I41" s="420"/>
      <c r="J41" s="421"/>
      <c r="K41" s="268">
        <f>VLOOKUP(A41,EQUIPOS!A11:D168,4,FALSE)</f>
        <v>68406.638857156082</v>
      </c>
      <c r="L41" s="334"/>
      <c r="M41" s="335">
        <v>4000</v>
      </c>
      <c r="N41" s="271">
        <f t="shared" si="0"/>
        <v>17.101659714289021</v>
      </c>
    </row>
    <row r="42" spans="1:14">
      <c r="A42" s="113" t="s">
        <v>294</v>
      </c>
      <c r="B42" s="840" t="str">
        <f>VLOOKUP(A42,EQUIPOS!A12:D156,3,FALSE)</f>
        <v>Puente grúa</v>
      </c>
      <c r="C42" s="841"/>
      <c r="D42" s="841"/>
      <c r="E42" s="841"/>
      <c r="F42" s="841"/>
      <c r="G42" s="841"/>
      <c r="H42" s="842"/>
      <c r="I42" s="420"/>
      <c r="J42" s="421"/>
      <c r="K42" s="268">
        <f>VLOOKUP(A42,EQUIPOS!A12:D169,4,FALSE)</f>
        <v>622646.07838416821</v>
      </c>
      <c r="L42" s="334"/>
      <c r="M42" s="335">
        <v>40000</v>
      </c>
      <c r="N42" s="271">
        <f t="shared" si="0"/>
        <v>15.566151959604206</v>
      </c>
    </row>
    <row r="43" spans="1:14">
      <c r="A43" s="113" t="s">
        <v>334</v>
      </c>
      <c r="B43" s="840" t="str">
        <f>VLOOKUP(A43,EQUIPOS!A13:D157,3,FALSE)</f>
        <v>Taladro industrial</v>
      </c>
      <c r="C43" s="841"/>
      <c r="D43" s="841"/>
      <c r="E43" s="841"/>
      <c r="F43" s="841"/>
      <c r="G43" s="841"/>
      <c r="H43" s="842"/>
      <c r="I43" s="420"/>
      <c r="J43" s="421"/>
      <c r="K43" s="268">
        <f>VLOOKUP(A43,EQUIPOS!A13:D170,4,FALSE)</f>
        <v>4185.2227649264387</v>
      </c>
      <c r="L43" s="334"/>
      <c r="M43" s="335">
        <v>40</v>
      </c>
      <c r="N43" s="271">
        <f t="shared" si="0"/>
        <v>104.63056912316097</v>
      </c>
    </row>
    <row r="44" spans="1:14">
      <c r="B44" s="840"/>
      <c r="C44" s="841"/>
      <c r="D44" s="841"/>
      <c r="E44" s="841"/>
      <c r="F44" s="841"/>
      <c r="G44" s="841"/>
      <c r="H44" s="842"/>
      <c r="I44" s="36"/>
      <c r="J44" s="37"/>
      <c r="K44" s="268"/>
      <c r="L44" s="275"/>
      <c r="M44" s="335"/>
      <c r="N44" s="271"/>
    </row>
    <row r="45" spans="1:14">
      <c r="B45" s="319"/>
      <c r="C45" s="320"/>
      <c r="D45" s="320"/>
      <c r="E45" s="320"/>
      <c r="F45" s="322"/>
      <c r="G45" s="322"/>
      <c r="H45" s="125"/>
      <c r="I45" s="36"/>
      <c r="J45" s="37"/>
      <c r="K45" s="268"/>
      <c r="L45" s="275"/>
      <c r="M45" s="276"/>
      <c r="N45" s="272"/>
    </row>
    <row r="46" spans="1:14">
      <c r="B46" s="847" t="s">
        <v>952</v>
      </c>
      <c r="C46" s="848"/>
      <c r="D46" s="848"/>
      <c r="E46" s="38"/>
      <c r="F46" s="39"/>
      <c r="G46" s="39"/>
      <c r="H46" s="40"/>
      <c r="I46" s="36"/>
      <c r="J46" s="37"/>
      <c r="K46" s="278"/>
      <c r="L46" s="275"/>
      <c r="M46" s="400">
        <v>0.1</v>
      </c>
      <c r="N46" s="343">
        <f>N83*M46</f>
        <v>209.53877274730041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3">
        <f>SUM(N36:N46)</f>
        <v>1744.4712216371686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4" t="s">
        <v>945</v>
      </c>
      <c r="K52" s="85" t="s">
        <v>946</v>
      </c>
      <c r="L52" s="821" t="s">
        <v>955</v>
      </c>
      <c r="M52" s="820"/>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24941.563960579024</v>
      </c>
      <c r="N53" s="271">
        <f t="shared" ref="N53:N58" si="1">K53*M53</f>
        <v>124.70781980289512</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4469.9296407899019</v>
      </c>
      <c r="N54" s="271">
        <f t="shared" si="1"/>
        <v>22.34964820394951</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11101.055392170078</v>
      </c>
      <c r="N55" s="271">
        <f t="shared" si="1"/>
        <v>55.505276960850388</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8669.7986862489797</v>
      </c>
      <c r="N56" s="271">
        <f t="shared" si="1"/>
        <v>86.697986862489799</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0</v>
      </c>
      <c r="N57" s="271">
        <f t="shared" si="1"/>
        <v>0</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2740.519277572484</v>
      </c>
      <c r="N58" s="271">
        <f t="shared" si="1"/>
        <v>2740.519277572484</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7" t="s">
        <v>953</v>
      </c>
      <c r="C61" s="828"/>
      <c r="D61" s="828"/>
      <c r="E61" s="828"/>
      <c r="F61" s="828"/>
      <c r="G61" s="828"/>
      <c r="H61" s="828"/>
      <c r="I61" s="828"/>
      <c r="J61" s="828"/>
      <c r="K61" s="828"/>
      <c r="L61" s="828"/>
      <c r="M61" s="829"/>
      <c r="N61" s="393">
        <f>SUM(N53:N60)</f>
        <v>3029.7800094026688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0" t="s">
        <v>961</v>
      </c>
      <c r="M65" s="803"/>
      <c r="N65" s="76" t="s">
        <v>951</v>
      </c>
    </row>
    <row r="66" spans="1:15">
      <c r="B66" s="46"/>
      <c r="C66" s="316"/>
      <c r="D66" s="316"/>
      <c r="E66" s="316"/>
      <c r="F66" s="316"/>
      <c r="G66" s="316"/>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310"/>
      <c r="I68" s="278"/>
      <c r="J68" s="285"/>
      <c r="K68" s="278"/>
      <c r="L68" s="831"/>
      <c r="M68" s="832"/>
      <c r="N68" s="286"/>
    </row>
    <row r="69" spans="1:15">
      <c r="B69" s="46"/>
      <c r="C69" s="47"/>
      <c r="D69" s="47"/>
      <c r="E69" s="47"/>
      <c r="F69" s="47"/>
      <c r="G69" s="47"/>
      <c r="H69" s="310"/>
      <c r="I69" s="278"/>
      <c r="J69" s="285"/>
      <c r="K69" s="278"/>
      <c r="L69" s="831"/>
      <c r="M69" s="832"/>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101498.09999999999</v>
      </c>
      <c r="J79" s="292">
        <v>185</v>
      </c>
      <c r="K79" s="293">
        <f>VLOOKUP(A79,'MANO DE OBRA'!A9:D101,4,FALSE)</f>
        <v>187771.48499999999</v>
      </c>
      <c r="L79" s="50"/>
      <c r="M79" s="433">
        <v>320</v>
      </c>
      <c r="N79" s="394">
        <f t="shared" si="3"/>
        <v>586.78589062499998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69"/>
      <c r="J82" s="470"/>
      <c r="K82" s="473"/>
      <c r="L82" s="474"/>
      <c r="M82" s="475"/>
      <c r="N82" s="439"/>
    </row>
    <row r="83" spans="1:14" ht="15.75" thickBot="1">
      <c r="B83" s="833" t="s">
        <v>953</v>
      </c>
      <c r="C83" s="834"/>
      <c r="D83" s="834"/>
      <c r="E83" s="834"/>
      <c r="F83" s="834"/>
      <c r="G83" s="834"/>
      <c r="H83" s="834"/>
      <c r="I83" s="834"/>
      <c r="J83" s="834"/>
      <c r="K83" s="834"/>
      <c r="L83" s="834"/>
      <c r="M83" s="835"/>
      <c r="N83" s="459">
        <f>SUM(N77:N82)</f>
        <v>2095.3877274730039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6869.6389585128418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3"/>
      <c r="J89" s="333"/>
      <c r="K89" s="301" t="s">
        <v>970</v>
      </c>
      <c r="L89" s="857" t="s">
        <v>971</v>
      </c>
      <c r="M89" s="858"/>
      <c r="N89" s="302"/>
    </row>
    <row r="90" spans="1:14">
      <c r="B90" s="859" t="s">
        <v>972</v>
      </c>
      <c r="C90" s="860"/>
      <c r="D90" s="860"/>
      <c r="E90" s="860"/>
      <c r="F90" s="860"/>
      <c r="G90" s="860"/>
      <c r="H90" s="860"/>
      <c r="I90" s="87"/>
      <c r="J90" s="88"/>
      <c r="K90" s="303">
        <v>0.2</v>
      </c>
      <c r="L90" s="861">
        <f>N85*K90</f>
        <v>1373.9277917025684</v>
      </c>
      <c r="M90" s="862"/>
      <c r="N90" s="51"/>
    </row>
    <row r="91" spans="1:14">
      <c r="B91" s="89" t="s">
        <v>973</v>
      </c>
      <c r="C91" s="90"/>
      <c r="D91" s="90"/>
      <c r="E91" s="90"/>
      <c r="F91" s="90"/>
      <c r="G91" s="90"/>
      <c r="H91" s="90"/>
      <c r="I91" s="87"/>
      <c r="J91" s="88"/>
      <c r="K91" s="303">
        <v>0.05</v>
      </c>
      <c r="L91" s="861">
        <f>N85*K91</f>
        <v>343.48194792564209</v>
      </c>
      <c r="M91" s="862"/>
      <c r="N91" s="51"/>
    </row>
    <row r="92" spans="1:14" ht="15.75" thickBot="1">
      <c r="B92" s="91" t="s">
        <v>974</v>
      </c>
      <c r="C92" s="92"/>
      <c r="D92" s="92"/>
      <c r="E92" s="92"/>
      <c r="F92" s="92"/>
      <c r="G92" s="92"/>
      <c r="H92" s="92"/>
      <c r="I92" s="93"/>
      <c r="J92" s="94"/>
      <c r="K92" s="304">
        <v>0.05</v>
      </c>
      <c r="L92" s="863">
        <f>N85*K92</f>
        <v>343.48194792564209</v>
      </c>
      <c r="M92" s="864"/>
      <c r="N92" s="51"/>
    </row>
    <row r="93" spans="1:14" ht="15.75" thickBot="1">
      <c r="B93" s="827" t="s">
        <v>953</v>
      </c>
      <c r="C93" s="828"/>
      <c r="D93" s="828"/>
      <c r="E93" s="828"/>
      <c r="F93" s="828"/>
      <c r="G93" s="828"/>
      <c r="H93" s="828"/>
      <c r="I93" s="828"/>
      <c r="J93" s="828"/>
      <c r="K93" s="828"/>
      <c r="L93" s="828"/>
      <c r="M93" s="829"/>
      <c r="N93" s="52">
        <f>L90+L91+L92</f>
        <v>2060.8916875538525</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7">
        <f>N85+N93</f>
        <v>8930.5306460666943</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5"/>
      <c r="K125" s="975"/>
      <c r="L125" s="975"/>
      <c r="M125" s="975"/>
      <c r="N125" s="976"/>
    </row>
    <row r="126" spans="2:14" ht="15.75" thickBot="1">
      <c r="B126" s="418" t="s">
        <v>2221</v>
      </c>
      <c r="C126" s="419"/>
      <c r="D126" s="419"/>
      <c r="E126" s="258"/>
      <c r="F126" s="258"/>
      <c r="G126" s="258"/>
      <c r="H126" s="258"/>
      <c r="I126" s="258"/>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6"/>
      <c r="J36" s="267"/>
      <c r="K36" s="268">
        <f>VLOOKUP(A36,EQUIPOS!A6:D163,4,FALSE)</f>
        <v>4688.6048981255408</v>
      </c>
      <c r="L36" s="269"/>
      <c r="M36" s="335">
        <v>40</v>
      </c>
      <c r="N36" s="271">
        <f t="shared" ref="N36:N41" si="0">K36/M36</f>
        <v>117.21512245313852</v>
      </c>
    </row>
    <row r="37" spans="1:14">
      <c r="A37" s="113" t="s">
        <v>334</v>
      </c>
      <c r="B37" s="840" t="str">
        <f>VLOOKUP(A37,EQUIPOS!A7:D154,3,FALSE)</f>
        <v>Taladro industrial</v>
      </c>
      <c r="C37" s="841"/>
      <c r="D37" s="841"/>
      <c r="E37" s="841"/>
      <c r="F37" s="841"/>
      <c r="G37" s="841"/>
      <c r="H37" s="842"/>
      <c r="I37" s="420"/>
      <c r="J37" s="421"/>
      <c r="K37" s="268">
        <f>VLOOKUP(A37,EQUIPOS!A7:D164,4,FALSE)</f>
        <v>4185.2227649264387</v>
      </c>
      <c r="L37" s="334"/>
      <c r="M37" s="335">
        <v>40</v>
      </c>
      <c r="N37" s="271">
        <f t="shared" si="0"/>
        <v>104.63056912316097</v>
      </c>
    </row>
    <row r="38" spans="1:14">
      <c r="A38" s="113" t="s">
        <v>195</v>
      </c>
      <c r="B38" s="840" t="str">
        <f>VLOOKUP(A38,EQUIPOS!A8:D154,3,FALSE)</f>
        <v xml:space="preserve">Equipo de oxicorte, Capacidad de corte: hasta 6´´ (152mm) </v>
      </c>
      <c r="C38" s="841"/>
      <c r="D38" s="841"/>
      <c r="E38" s="841"/>
      <c r="F38" s="841"/>
      <c r="G38" s="841"/>
      <c r="H38" s="842"/>
      <c r="I38" s="420"/>
      <c r="J38" s="421"/>
      <c r="K38" s="268">
        <f>VLOOKUP(A38,EQUIPOS!A8:D165,4,FALSE)</f>
        <v>16166.206235573045</v>
      </c>
      <c r="L38" s="334"/>
      <c r="M38" s="335">
        <v>40</v>
      </c>
      <c r="N38" s="271">
        <f t="shared" si="0"/>
        <v>404.15515588932612</v>
      </c>
    </row>
    <row r="39" spans="1:14">
      <c r="A39" s="113" t="s">
        <v>204</v>
      </c>
      <c r="B39" s="840" t="str">
        <f>VLOOKUP(A39,EQUIPOS!A9:D154,3,FALSE)</f>
        <v xml:space="preserve">Equipo de soldadura 250 AMP
</v>
      </c>
      <c r="C39" s="841"/>
      <c r="D39" s="841"/>
      <c r="E39" s="841"/>
      <c r="F39" s="841"/>
      <c r="G39" s="841"/>
      <c r="H39" s="842"/>
      <c r="I39" s="420"/>
      <c r="J39" s="421"/>
      <c r="K39" s="268">
        <f>VLOOKUP(A39,EQUIPOS!A9:D166,4,FALSE)</f>
        <v>10639.784195053606</v>
      </c>
      <c r="L39" s="334"/>
      <c r="M39" s="335">
        <v>40</v>
      </c>
      <c r="N39" s="271">
        <f t="shared" si="0"/>
        <v>265.99460487634013</v>
      </c>
    </row>
    <row r="40" spans="1:14">
      <c r="A40" s="113" t="s">
        <v>208</v>
      </c>
      <c r="B40" s="840" t="str">
        <f>VLOOKUP(A40,EQUIPOS!A10:D154,3,FALSE)</f>
        <v>Equipo de soldadura 400</v>
      </c>
      <c r="C40" s="841"/>
      <c r="D40" s="841"/>
      <c r="E40" s="841"/>
      <c r="F40" s="841"/>
      <c r="G40" s="841"/>
      <c r="H40" s="842"/>
      <c r="I40" s="420"/>
      <c r="J40" s="421"/>
      <c r="K40" s="268">
        <f>VLOOKUP(A40,EQUIPOS!A10:D167,4,FALSE)</f>
        <v>11316.524037957053</v>
      </c>
      <c r="L40" s="334"/>
      <c r="M40" s="335">
        <v>40</v>
      </c>
      <c r="N40" s="271">
        <f t="shared" si="0"/>
        <v>282.91310094892634</v>
      </c>
    </row>
    <row r="41" spans="1:14">
      <c r="A41" s="113" t="s">
        <v>210</v>
      </c>
      <c r="B41" s="840" t="str">
        <f>VLOOKUP(A41,EQUIPOS!A11:D155,3,FALSE)</f>
        <v>Equipo de soldadura 600</v>
      </c>
      <c r="C41" s="841"/>
      <c r="D41" s="841"/>
      <c r="E41" s="841"/>
      <c r="F41" s="841"/>
      <c r="G41" s="841"/>
      <c r="H41" s="842"/>
      <c r="I41" s="420"/>
      <c r="J41" s="421"/>
      <c r="K41" s="268">
        <f>VLOOKUP(A41,EQUIPOS!A11:D168,4,FALSE)</f>
        <v>13094.243357003314</v>
      </c>
      <c r="L41" s="334"/>
      <c r="M41" s="335">
        <v>40</v>
      </c>
      <c r="N41" s="271">
        <f t="shared" si="0"/>
        <v>327.35608392508283</v>
      </c>
    </row>
    <row r="42" spans="1:14">
      <c r="B42" s="840"/>
      <c r="C42" s="841"/>
      <c r="D42" s="841"/>
      <c r="E42" s="841"/>
      <c r="F42" s="841"/>
      <c r="G42" s="841"/>
      <c r="H42" s="842"/>
      <c r="I42" s="36"/>
      <c r="J42" s="37"/>
      <c r="K42" s="268"/>
      <c r="L42" s="275"/>
      <c r="M42" s="335"/>
      <c r="N42" s="271"/>
    </row>
    <row r="43" spans="1:14">
      <c r="B43" s="319"/>
      <c r="C43" s="320"/>
      <c r="D43" s="320"/>
      <c r="E43" s="320"/>
      <c r="F43" s="322"/>
      <c r="G43" s="322"/>
      <c r="H43" s="125"/>
      <c r="I43" s="36"/>
      <c r="J43" s="37"/>
      <c r="K43" s="268"/>
      <c r="L43" s="275"/>
      <c r="M43" s="276"/>
      <c r="N43" s="272"/>
    </row>
    <row r="44" spans="1:14">
      <c r="B44" s="847" t="s">
        <v>952</v>
      </c>
      <c r="C44" s="848"/>
      <c r="D44" s="848"/>
      <c r="E44" s="38"/>
      <c r="F44" s="39"/>
      <c r="G44" s="39"/>
      <c r="H44" s="40"/>
      <c r="I44" s="36"/>
      <c r="J44" s="37"/>
      <c r="K44" s="278"/>
      <c r="L44" s="275"/>
      <c r="M44" s="400">
        <v>0.05</v>
      </c>
      <c r="N44" s="343">
        <f>N81*M44</f>
        <v>104.76938637365021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3">
        <f>SUM(N36:N44)</f>
        <v>1607.0340235896251</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4" t="s">
        <v>945</v>
      </c>
      <c r="K50" s="85" t="s">
        <v>946</v>
      </c>
      <c r="L50" s="821" t="s">
        <v>955</v>
      </c>
      <c r="M50" s="820"/>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24941.563960579024</v>
      </c>
      <c r="N51" s="271">
        <f t="shared" ref="N51:N56" si="1">K51*M51</f>
        <v>124.70781980289512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4469.9296407899019</v>
      </c>
      <c r="N52" s="271">
        <f t="shared" si="1"/>
        <v>22.34964820394951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11101.055392170078</v>
      </c>
      <c r="N53" s="271">
        <f t="shared" si="1"/>
        <v>55.505276960850388</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8669.7986862489797</v>
      </c>
      <c r="N54" s="271">
        <f t="shared" si="1"/>
        <v>86.697986862489799</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0</v>
      </c>
      <c r="N55" s="271">
        <f t="shared" si="1"/>
        <v>0</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2740.519277572484</v>
      </c>
      <c r="N56" s="271">
        <f t="shared" si="1"/>
        <v>2740.519277572484</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7" t="s">
        <v>953</v>
      </c>
      <c r="C59" s="828"/>
      <c r="D59" s="828"/>
      <c r="E59" s="828"/>
      <c r="F59" s="828"/>
      <c r="G59" s="828"/>
      <c r="H59" s="828"/>
      <c r="I59" s="828"/>
      <c r="J59" s="828"/>
      <c r="K59" s="828"/>
      <c r="L59" s="828"/>
      <c r="M59" s="829"/>
      <c r="N59" s="393">
        <f>SUM(N51:N58)</f>
        <v>3029.7800094026688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B64" s="46"/>
      <c r="C64" s="316"/>
      <c r="D64" s="316"/>
      <c r="E64" s="316"/>
      <c r="F64" s="316"/>
      <c r="G64" s="316"/>
      <c r="H64" s="310"/>
      <c r="I64" s="278"/>
      <c r="J64" s="285"/>
      <c r="K64" s="278"/>
      <c r="L64" s="831"/>
      <c r="M64" s="832"/>
      <c r="N64" s="286"/>
    </row>
    <row r="65" spans="1:15">
      <c r="B65" s="46"/>
      <c r="C65" s="47"/>
      <c r="D65" s="47"/>
      <c r="E65" s="47"/>
      <c r="F65" s="47"/>
      <c r="G65" s="47"/>
      <c r="H65" s="310"/>
      <c r="I65" s="278"/>
      <c r="J65" s="285"/>
      <c r="K65" s="278"/>
      <c r="L65" s="831"/>
      <c r="M65" s="832"/>
      <c r="N65" s="286"/>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101498.09999999999</v>
      </c>
      <c r="J77" s="292">
        <v>185</v>
      </c>
      <c r="K77" s="293">
        <f>VLOOKUP(A77,'MANO DE OBRA'!A9:D101,4,FALSE)</f>
        <v>187771.48499999999</v>
      </c>
      <c r="L77" s="50"/>
      <c r="M77" s="433">
        <v>320</v>
      </c>
      <c r="N77" s="394">
        <f>K77/M77</f>
        <v>586.78589062499998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14"/>
      <c r="C80" s="815"/>
      <c r="D80" s="815"/>
      <c r="E80" s="815"/>
      <c r="F80" s="815"/>
      <c r="G80" s="815"/>
      <c r="H80" s="815"/>
      <c r="I80" s="469"/>
      <c r="J80" s="470"/>
      <c r="K80" s="471"/>
      <c r="L80" s="474"/>
      <c r="M80" s="475"/>
      <c r="N80" s="439"/>
    </row>
    <row r="81" spans="1:14" ht="15.75" thickBot="1">
      <c r="B81" s="833" t="s">
        <v>953</v>
      </c>
      <c r="C81" s="834"/>
      <c r="D81" s="834"/>
      <c r="E81" s="834"/>
      <c r="F81" s="834"/>
      <c r="G81" s="834"/>
      <c r="H81" s="834"/>
      <c r="I81" s="834"/>
      <c r="J81" s="834"/>
      <c r="K81" s="834"/>
      <c r="L81" s="834"/>
      <c r="M81" s="835"/>
      <c r="N81" s="300">
        <f>SUM(N75:N80)</f>
        <v>2095.3877274730039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6732.2017604652974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1346.4403520930596</v>
      </c>
      <c r="M88" s="862"/>
      <c r="N88" s="51"/>
    </row>
    <row r="89" spans="1:14">
      <c r="B89" s="89" t="s">
        <v>973</v>
      </c>
      <c r="C89" s="90"/>
      <c r="D89" s="90"/>
      <c r="E89" s="90"/>
      <c r="F89" s="90"/>
      <c r="G89" s="90"/>
      <c r="H89" s="90"/>
      <c r="I89" s="87"/>
      <c r="J89" s="88"/>
      <c r="K89" s="303">
        <v>0.05</v>
      </c>
      <c r="L89" s="861">
        <f>N83*K89</f>
        <v>336.61008802326489</v>
      </c>
      <c r="M89" s="862"/>
      <c r="N89" s="51"/>
    </row>
    <row r="90" spans="1:14" ht="15.75" thickBot="1">
      <c r="B90" s="91" t="s">
        <v>974</v>
      </c>
      <c r="C90" s="92"/>
      <c r="D90" s="92"/>
      <c r="E90" s="92"/>
      <c r="F90" s="92"/>
      <c r="G90" s="92"/>
      <c r="H90" s="92"/>
      <c r="I90" s="93"/>
      <c r="J90" s="94"/>
      <c r="K90" s="304">
        <v>0.05</v>
      </c>
      <c r="L90" s="863">
        <f>N83*K90</f>
        <v>336.61008802326489</v>
      </c>
      <c r="M90" s="864"/>
      <c r="N90" s="51"/>
    </row>
    <row r="91" spans="1:14" ht="15.75" thickBot="1">
      <c r="B91" s="827" t="s">
        <v>953</v>
      </c>
      <c r="C91" s="828"/>
      <c r="D91" s="828"/>
      <c r="E91" s="828"/>
      <c r="F91" s="828"/>
      <c r="G91" s="828"/>
      <c r="H91" s="828"/>
      <c r="I91" s="828"/>
      <c r="J91" s="828"/>
      <c r="K91" s="828"/>
      <c r="L91" s="828"/>
      <c r="M91" s="829"/>
      <c r="N91" s="52">
        <f>L88+L89+L90</f>
        <v>2019.6605281395891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8751.862288604887</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7" t="s">
        <v>953</v>
      </c>
      <c r="C56" s="828"/>
      <c r="D56" s="828"/>
      <c r="E56" s="828"/>
      <c r="F56" s="828"/>
      <c r="G56" s="828"/>
      <c r="H56" s="828"/>
      <c r="I56" s="828"/>
      <c r="J56" s="828"/>
      <c r="K56" s="828"/>
      <c r="L56" s="828"/>
      <c r="M56" s="829"/>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31">
        <f>VLOOKUP(A61,TRANSPORTE!A3:D117,4,FALSE)</f>
        <v>0.4583156529188312</v>
      </c>
      <c r="M61" s="832"/>
      <c r="N61" s="286">
        <f>K61*L61</f>
        <v>0.4583156529188312</v>
      </c>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310"/>
      <c r="I64" s="278"/>
      <c r="J64" s="285"/>
      <c r="K64" s="278"/>
      <c r="L64" s="831"/>
      <c r="M64" s="832"/>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0.4583156529188312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59"/>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0.4583156529188312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3"/>
      <c r="J84" s="333"/>
      <c r="K84" s="301" t="s">
        <v>970</v>
      </c>
      <c r="L84" s="857" t="s">
        <v>971</v>
      </c>
      <c r="M84" s="858"/>
      <c r="N84" s="302"/>
    </row>
    <row r="85" spans="1:14">
      <c r="B85" s="859" t="s">
        <v>972</v>
      </c>
      <c r="C85" s="860"/>
      <c r="D85" s="860"/>
      <c r="E85" s="860"/>
      <c r="F85" s="860"/>
      <c r="G85" s="860"/>
      <c r="H85" s="860"/>
      <c r="I85" s="87"/>
      <c r="J85" s="88"/>
      <c r="K85" s="303">
        <v>0.2</v>
      </c>
      <c r="L85" s="861">
        <f>N80*K85</f>
        <v>9.1663130583766239E-2</v>
      </c>
      <c r="M85" s="862"/>
      <c r="N85" s="51"/>
    </row>
    <row r="86" spans="1:14">
      <c r="B86" s="89" t="s">
        <v>973</v>
      </c>
      <c r="C86" s="90"/>
      <c r="D86" s="90"/>
      <c r="E86" s="90"/>
      <c r="F86" s="90"/>
      <c r="G86" s="90"/>
      <c r="H86" s="90"/>
      <c r="I86" s="87"/>
      <c r="J86" s="88"/>
      <c r="K86" s="303">
        <v>0.05</v>
      </c>
      <c r="L86" s="861">
        <f>N80*K86</f>
        <v>2.291578264594156E-2</v>
      </c>
      <c r="M86" s="862"/>
      <c r="N86" s="51"/>
    </row>
    <row r="87" spans="1:14" ht="15.75" thickBot="1">
      <c r="B87" s="91" t="s">
        <v>974</v>
      </c>
      <c r="C87" s="92"/>
      <c r="D87" s="92"/>
      <c r="E87" s="92"/>
      <c r="F87" s="92"/>
      <c r="G87" s="92"/>
      <c r="H87" s="92"/>
      <c r="I87" s="93"/>
      <c r="J87" s="94"/>
      <c r="K87" s="304">
        <v>0.05</v>
      </c>
      <c r="L87" s="863">
        <f>N80*K87</f>
        <v>2.291578264594156E-2</v>
      </c>
      <c r="M87" s="864"/>
      <c r="N87" s="51"/>
    </row>
    <row r="88" spans="1:14" ht="15.75" thickBot="1">
      <c r="B88" s="827" t="s">
        <v>953</v>
      </c>
      <c r="C88" s="828"/>
      <c r="D88" s="828"/>
      <c r="E88" s="828"/>
      <c r="F88" s="828"/>
      <c r="G88" s="828"/>
      <c r="H88" s="828"/>
      <c r="I88" s="828"/>
      <c r="J88" s="828"/>
      <c r="K88" s="828"/>
      <c r="L88" s="828"/>
      <c r="M88" s="829"/>
      <c r="N88" s="52">
        <f>L85+L86+L87</f>
        <v>0.13749469587564936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0.59581034879448058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5"/>
      <c r="K120" s="975"/>
      <c r="L120" s="975"/>
      <c r="M120" s="975"/>
      <c r="N120" s="976"/>
    </row>
    <row r="121" spans="2:14" ht="15.75" thickBot="1">
      <c r="B121" s="418" t="s">
        <v>2221</v>
      </c>
      <c r="C121" s="419"/>
      <c r="D121" s="419"/>
      <c r="E121" s="258"/>
      <c r="F121" s="258"/>
      <c r="G121" s="258"/>
      <c r="H121" s="258"/>
      <c r="I121" s="258"/>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6"/>
      <c r="J36" s="267"/>
      <c r="K36" s="268">
        <f>VLOOKUP(A36,EQUIPOS!A6:D163,4,FALSE)</f>
        <v>4688.6048981255408</v>
      </c>
      <c r="L36" s="269"/>
      <c r="M36" s="335">
        <v>40</v>
      </c>
      <c r="N36" s="271">
        <f t="shared" ref="N36:N41" si="0">K36/M36</f>
        <v>117.21512245313852</v>
      </c>
    </row>
    <row r="37" spans="1:14">
      <c r="A37" s="113" t="s">
        <v>195</v>
      </c>
      <c r="B37" s="840" t="str">
        <f>VLOOKUP(A37,EQUIPOS!A7:D154,3,FALSE)</f>
        <v xml:space="preserve">Equipo de oxicorte, Capacidad de corte: hasta 6´´ (152mm) </v>
      </c>
      <c r="C37" s="841"/>
      <c r="D37" s="841"/>
      <c r="E37" s="841"/>
      <c r="F37" s="841"/>
      <c r="G37" s="841"/>
      <c r="H37" s="842"/>
      <c r="I37" s="420"/>
      <c r="J37" s="421"/>
      <c r="K37" s="268">
        <f>VLOOKUP(A37,EQUIPOS!A7:D164,4,FALSE)</f>
        <v>16166.206235573045</v>
      </c>
      <c r="L37" s="334"/>
      <c r="M37" s="335">
        <v>400</v>
      </c>
      <c r="N37" s="271">
        <f t="shared" si="0"/>
        <v>40.415515588932614</v>
      </c>
    </row>
    <row r="38" spans="1:14">
      <c r="A38" s="113" t="s">
        <v>204</v>
      </c>
      <c r="B38" s="840" t="str">
        <f>VLOOKUP(A38,EQUIPOS!A8:D154,3,FALSE)</f>
        <v xml:space="preserve">Equipo de soldadura 250 AMP
</v>
      </c>
      <c r="C38" s="841"/>
      <c r="D38" s="841"/>
      <c r="E38" s="841"/>
      <c r="F38" s="841"/>
      <c r="G38" s="841"/>
      <c r="H38" s="842"/>
      <c r="I38" s="420"/>
      <c r="J38" s="421"/>
      <c r="K38" s="268">
        <f>VLOOKUP(A38,EQUIPOS!A8:D165,4,FALSE)</f>
        <v>10639.784195053606</v>
      </c>
      <c r="L38" s="334"/>
      <c r="M38" s="335">
        <v>400</v>
      </c>
      <c r="N38" s="271">
        <f t="shared" si="0"/>
        <v>26.599460487634015</v>
      </c>
    </row>
    <row r="39" spans="1:14">
      <c r="A39" s="113" t="s">
        <v>208</v>
      </c>
      <c r="B39" s="840" t="str">
        <f>VLOOKUP(A39,EQUIPOS!A9:D154,3,FALSE)</f>
        <v>Equipo de soldadura 400</v>
      </c>
      <c r="C39" s="841"/>
      <c r="D39" s="841"/>
      <c r="E39" s="841"/>
      <c r="F39" s="841"/>
      <c r="G39" s="841"/>
      <c r="H39" s="842"/>
      <c r="I39" s="420"/>
      <c r="J39" s="421"/>
      <c r="K39" s="268">
        <f>VLOOKUP(A39,EQUIPOS!A9:D166,4,FALSE)</f>
        <v>11316.524037957053</v>
      </c>
      <c r="L39" s="334"/>
      <c r="M39" s="335">
        <v>400</v>
      </c>
      <c r="N39" s="271">
        <f t="shared" si="0"/>
        <v>28.291310094892633</v>
      </c>
    </row>
    <row r="40" spans="1:14">
      <c r="A40" s="113" t="s">
        <v>210</v>
      </c>
      <c r="B40" s="840" t="str">
        <f>VLOOKUP(A40,EQUIPOS!A10:D154,3,FALSE)</f>
        <v>Equipo de soldadura 600</v>
      </c>
      <c r="C40" s="841"/>
      <c r="D40" s="841"/>
      <c r="E40" s="841"/>
      <c r="F40" s="841"/>
      <c r="G40" s="841"/>
      <c r="H40" s="842"/>
      <c r="I40" s="420"/>
      <c r="J40" s="421"/>
      <c r="K40" s="268">
        <f>VLOOKUP(A40,EQUIPOS!A10:D167,4,FALSE)</f>
        <v>13094.243357003314</v>
      </c>
      <c r="L40" s="334"/>
      <c r="M40" s="335">
        <v>400</v>
      </c>
      <c r="N40" s="271">
        <f t="shared" si="0"/>
        <v>32.735608392508283</v>
      </c>
    </row>
    <row r="41" spans="1:14">
      <c r="A41" s="113" t="s">
        <v>243</v>
      </c>
      <c r="B41" s="840" t="str">
        <f>VLOOKUP(A41,EQUIPOS!A11:D155,3,FALSE)</f>
        <v>Grúa 10 ton</v>
      </c>
      <c r="C41" s="841"/>
      <c r="D41" s="841"/>
      <c r="E41" s="841"/>
      <c r="F41" s="841"/>
      <c r="G41" s="841"/>
      <c r="H41" s="842"/>
      <c r="I41" s="420"/>
      <c r="J41" s="421"/>
      <c r="K41" s="268">
        <f>VLOOKUP(A41,EQUIPOS!A11:D168,4,FALSE)</f>
        <v>127636.33145098102</v>
      </c>
      <c r="L41" s="334"/>
      <c r="M41" s="335">
        <v>400</v>
      </c>
      <c r="N41" s="271">
        <f t="shared" si="0"/>
        <v>319.09082862745254</v>
      </c>
    </row>
    <row r="42" spans="1:14">
      <c r="B42" s="840"/>
      <c r="C42" s="841"/>
      <c r="D42" s="841"/>
      <c r="E42" s="841"/>
      <c r="F42" s="841"/>
      <c r="G42" s="841"/>
      <c r="H42" s="842"/>
      <c r="I42" s="36"/>
      <c r="J42" s="37"/>
      <c r="K42" s="268"/>
      <c r="L42" s="275"/>
      <c r="M42" s="335"/>
      <c r="N42" s="271"/>
    </row>
    <row r="43" spans="1:14">
      <c r="B43" s="319"/>
      <c r="C43" s="320"/>
      <c r="D43" s="320"/>
      <c r="E43" s="320"/>
      <c r="F43" s="322"/>
      <c r="G43" s="322"/>
      <c r="H43" s="125"/>
      <c r="I43" s="36"/>
      <c r="J43" s="37"/>
      <c r="K43" s="268"/>
      <c r="L43" s="275"/>
      <c r="M43" s="276"/>
      <c r="N43" s="272"/>
    </row>
    <row r="44" spans="1:14">
      <c r="B44" s="847" t="s">
        <v>952</v>
      </c>
      <c r="C44" s="848"/>
      <c r="D44" s="848"/>
      <c r="E44" s="38"/>
      <c r="F44" s="39"/>
      <c r="G44" s="39"/>
      <c r="H44" s="40"/>
      <c r="I44" s="36"/>
      <c r="J44" s="37"/>
      <c r="K44" s="278"/>
      <c r="L44" s="275"/>
      <c r="M44" s="400">
        <v>0.05</v>
      </c>
      <c r="N44" s="343">
        <f>N81*M44</f>
        <v>104.76938637365021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3">
        <f>SUM(N36:N44)</f>
        <v>669.11723201820882</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4" t="s">
        <v>945</v>
      </c>
      <c r="K50" s="85" t="s">
        <v>946</v>
      </c>
      <c r="L50" s="821" t="s">
        <v>955</v>
      </c>
      <c r="M50" s="820"/>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24941.563960579024</v>
      </c>
      <c r="N51" s="271">
        <f>K51*M51</f>
        <v>124.70781980289512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4469.9296407899019</v>
      </c>
      <c r="N52" s="271">
        <f t="shared" ref="N52:N58" si="1">K52*M52</f>
        <v>22.34964820394951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11101.055392170078</v>
      </c>
      <c r="N53" s="271">
        <f t="shared" si="1"/>
        <v>55.505276960850388</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8669.7986862489797</v>
      </c>
      <c r="N54" s="271">
        <f t="shared" si="1"/>
        <v>86.697986862489799</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0</v>
      </c>
      <c r="N55" s="271">
        <f t="shared" si="1"/>
        <v>0</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38367.079307321088</v>
      </c>
      <c r="N56" s="271">
        <f t="shared" si="1"/>
        <v>19.183539653660546</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68708.952914256966</v>
      </c>
      <c r="N57" s="271">
        <f t="shared" si="1"/>
        <v>68.708952914256969</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18688.835192677892</v>
      </c>
      <c r="N58" s="271">
        <f t="shared" si="1"/>
        <v>18.688835192677892</v>
      </c>
    </row>
    <row r="59" spans="1:14" ht="15.75" thickBot="1">
      <c r="B59" s="827" t="s">
        <v>953</v>
      </c>
      <c r="C59" s="828"/>
      <c r="D59" s="828"/>
      <c r="E59" s="828"/>
      <c r="F59" s="828"/>
      <c r="G59" s="828"/>
      <c r="H59" s="828"/>
      <c r="I59" s="828"/>
      <c r="J59" s="828"/>
      <c r="K59" s="828"/>
      <c r="L59" s="828"/>
      <c r="M59" s="829"/>
      <c r="N59" s="393">
        <f>SUM(N51:N58)</f>
        <v>395.84205959078025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0" t="s">
        <v>961</v>
      </c>
      <c r="M63" s="803"/>
      <c r="N63" s="76" t="s">
        <v>951</v>
      </c>
    </row>
    <row r="64" spans="1:14">
      <c r="B64" s="46"/>
      <c r="C64" s="316"/>
      <c r="D64" s="316"/>
      <c r="E64" s="316"/>
      <c r="F64" s="316"/>
      <c r="G64" s="316"/>
      <c r="H64" s="310"/>
      <c r="I64" s="278"/>
      <c r="J64" s="285"/>
      <c r="K64" s="278"/>
      <c r="L64" s="831"/>
      <c r="M64" s="832"/>
      <c r="N64" s="286"/>
    </row>
    <row r="65" spans="1:15">
      <c r="B65" s="46"/>
      <c r="C65" s="47"/>
      <c r="D65" s="47"/>
      <c r="E65" s="47"/>
      <c r="F65" s="47"/>
      <c r="G65" s="47"/>
      <c r="H65" s="310"/>
      <c r="I65" s="278"/>
      <c r="J65" s="285"/>
      <c r="K65" s="278"/>
      <c r="L65" s="831"/>
      <c r="M65" s="832"/>
      <c r="N65" s="286"/>
    </row>
    <row r="66" spans="1:15">
      <c r="B66" s="46"/>
      <c r="C66" s="47"/>
      <c r="D66" s="47"/>
      <c r="E66" s="47"/>
      <c r="F66" s="47"/>
      <c r="G66" s="47"/>
      <c r="H66" s="310"/>
      <c r="I66" s="278"/>
      <c r="J66" s="285"/>
      <c r="K66" s="278"/>
      <c r="L66" s="831"/>
      <c r="M66" s="832"/>
      <c r="N66" s="286"/>
    </row>
    <row r="67" spans="1:15">
      <c r="B67" s="46"/>
      <c r="C67" s="47"/>
      <c r="D67" s="47"/>
      <c r="E67" s="47"/>
      <c r="F67" s="47"/>
      <c r="G67" s="47"/>
      <c r="H67" s="310"/>
      <c r="I67" s="278"/>
      <c r="J67" s="285"/>
      <c r="K67" s="278"/>
      <c r="L67" s="831"/>
      <c r="M67" s="832"/>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101498.09999999999</v>
      </c>
      <c r="J77" s="292">
        <v>185</v>
      </c>
      <c r="K77" s="293">
        <f>VLOOKUP(A77,'MANO DE OBRA'!A9:D101,4,FALSE)</f>
        <v>187771.48499999999</v>
      </c>
      <c r="L77" s="50"/>
      <c r="M77" s="433">
        <v>320</v>
      </c>
      <c r="N77" s="394">
        <f>K77/M77</f>
        <v>586.78589062499998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14"/>
      <c r="C80" s="815"/>
      <c r="D80" s="815"/>
      <c r="E80" s="815"/>
      <c r="F80" s="815"/>
      <c r="G80" s="815"/>
      <c r="H80" s="815"/>
      <c r="I80" s="469"/>
      <c r="J80" s="470"/>
      <c r="K80" s="473"/>
      <c r="L80" s="474"/>
      <c r="M80" s="475"/>
      <c r="N80" s="394"/>
    </row>
    <row r="81" spans="1:14" ht="15.75" thickBot="1">
      <c r="B81" s="833" t="s">
        <v>953</v>
      </c>
      <c r="C81" s="834"/>
      <c r="D81" s="834"/>
      <c r="E81" s="834"/>
      <c r="F81" s="834"/>
      <c r="G81" s="834"/>
      <c r="H81" s="834"/>
      <c r="I81" s="834"/>
      <c r="J81" s="834"/>
      <c r="K81" s="834"/>
      <c r="L81" s="834"/>
      <c r="M81" s="835"/>
      <c r="N81" s="300">
        <f>SUM(N75:N80)</f>
        <v>2095.3877274730039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3160.347019081993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3"/>
      <c r="J87" s="333"/>
      <c r="K87" s="301" t="s">
        <v>970</v>
      </c>
      <c r="L87" s="857" t="s">
        <v>971</v>
      </c>
      <c r="M87" s="858"/>
      <c r="N87" s="302"/>
    </row>
    <row r="88" spans="1:14">
      <c r="B88" s="859" t="s">
        <v>972</v>
      </c>
      <c r="C88" s="860"/>
      <c r="D88" s="860"/>
      <c r="E88" s="860"/>
      <c r="F88" s="860"/>
      <c r="G88" s="860"/>
      <c r="H88" s="860"/>
      <c r="I88" s="87"/>
      <c r="J88" s="88"/>
      <c r="K88" s="303">
        <v>0.2</v>
      </c>
      <c r="L88" s="861">
        <f>N83*K88</f>
        <v>632.06940381639868</v>
      </c>
      <c r="M88" s="862"/>
      <c r="N88" s="51"/>
    </row>
    <row r="89" spans="1:14">
      <c r="B89" s="89" t="s">
        <v>973</v>
      </c>
      <c r="C89" s="90"/>
      <c r="D89" s="90"/>
      <c r="E89" s="90"/>
      <c r="F89" s="90"/>
      <c r="G89" s="90"/>
      <c r="H89" s="90"/>
      <c r="I89" s="87"/>
      <c r="J89" s="88"/>
      <c r="K89" s="303">
        <v>0.05</v>
      </c>
      <c r="L89" s="861">
        <f>N83*K89</f>
        <v>158.01735095409967</v>
      </c>
      <c r="M89" s="862"/>
      <c r="N89" s="51"/>
    </row>
    <row r="90" spans="1:14" ht="15.75" thickBot="1">
      <c r="B90" s="91" t="s">
        <v>974</v>
      </c>
      <c r="C90" s="92"/>
      <c r="D90" s="92"/>
      <c r="E90" s="92"/>
      <c r="F90" s="92"/>
      <c r="G90" s="92"/>
      <c r="H90" s="92"/>
      <c r="I90" s="93"/>
      <c r="J90" s="94"/>
      <c r="K90" s="304">
        <v>0.05</v>
      </c>
      <c r="L90" s="863">
        <f>N83*K90</f>
        <v>158.01735095409967</v>
      </c>
      <c r="M90" s="864"/>
      <c r="N90" s="51"/>
    </row>
    <row r="91" spans="1:14" ht="15.75" thickBot="1">
      <c r="B91" s="827" t="s">
        <v>953</v>
      </c>
      <c r="C91" s="828"/>
      <c r="D91" s="828"/>
      <c r="E91" s="828"/>
      <c r="F91" s="828"/>
      <c r="G91" s="828"/>
      <c r="H91" s="828"/>
      <c r="I91" s="828"/>
      <c r="J91" s="828"/>
      <c r="K91" s="828"/>
      <c r="L91" s="828"/>
      <c r="M91" s="829"/>
      <c r="N91" s="52">
        <f>L88+L89+L90</f>
        <v>948.10410572459807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7">
        <f>N83+N91</f>
        <v>4108.451124806591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5"/>
      <c r="K123" s="975"/>
      <c r="L123" s="975"/>
      <c r="M123" s="975"/>
      <c r="N123" s="976"/>
    </row>
    <row r="124" spans="2:14" ht="15.75" thickBot="1">
      <c r="B124" s="418" t="s">
        <v>2221</v>
      </c>
      <c r="C124" s="419"/>
      <c r="D124" s="419"/>
      <c r="E124" s="258"/>
      <c r="F124" s="258"/>
      <c r="G124" s="258"/>
      <c r="H124" s="258"/>
      <c r="I124" s="258"/>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42.75" customHeight="1" thickBot="1">
      <c r="A31" t="s">
        <v>1845</v>
      </c>
      <c r="B31" s="80" t="s">
        <v>1128</v>
      </c>
      <c r="C31" s="967" t="s">
        <v>2132</v>
      </c>
      <c r="D31" s="968"/>
      <c r="E31" s="968"/>
      <c r="F31" s="968"/>
      <c r="G31" s="968"/>
      <c r="H31" s="968"/>
      <c r="I31" s="968"/>
      <c r="J31" s="968"/>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6"/>
      <c r="J36" s="267"/>
      <c r="K36" s="268">
        <f>VLOOKUP(A36,EQUIPOS!A6:D163,4,FALSE)</f>
        <v>3506.1282703882366</v>
      </c>
      <c r="L36" s="269"/>
      <c r="M36" s="335">
        <v>4</v>
      </c>
      <c r="N36" s="271">
        <f>K36/M36</f>
        <v>876.53206759705915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1992.307766392084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432104.55848990555</v>
      </c>
      <c r="N48" s="271">
        <f>K48*M48</f>
        <v>4321.0455848990559</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108582.65596624267</v>
      </c>
      <c r="N49" s="271">
        <f>K49*M49</f>
        <v>108582.65596624267</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336034.22740524105</v>
      </c>
      <c r="N50" s="271">
        <f>K50*M50</f>
        <v>122652.49300291298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235556.1945540547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1">
        <f>VLOOKUP(A58,TRANSPORTE!A1:D117,4,FALSE)</f>
        <v>3.0968320853406537</v>
      </c>
      <c r="M58" s="832"/>
      <c r="N58" s="286">
        <f>K58*L58</f>
        <v>0.86711298389538316</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0.86711298389538316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32</v>
      </c>
      <c r="N69" s="394">
        <f>K69/M69</f>
        <v>7823.8118749999994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11157.756987950248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248707.1264213809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49741.425284276185</v>
      </c>
      <c r="M82" s="862"/>
      <c r="N82" s="51"/>
    </row>
    <row r="83" spans="1:14">
      <c r="B83" s="89" t="s">
        <v>973</v>
      </c>
      <c r="C83" s="90"/>
      <c r="D83" s="90"/>
      <c r="E83" s="90"/>
      <c r="F83" s="90"/>
      <c r="G83" s="90"/>
      <c r="H83" s="90"/>
      <c r="I83" s="87"/>
      <c r="J83" s="88"/>
      <c r="K83" s="303">
        <v>0.05</v>
      </c>
      <c r="L83" s="861">
        <f>N77*K83</f>
        <v>12435.356321069046</v>
      </c>
      <c r="M83" s="862"/>
      <c r="N83" s="51"/>
    </row>
    <row r="84" spans="1:14" ht="15.75" thickBot="1">
      <c r="B84" s="91" t="s">
        <v>974</v>
      </c>
      <c r="C84" s="92"/>
      <c r="D84" s="92"/>
      <c r="E84" s="92"/>
      <c r="F84" s="92"/>
      <c r="G84" s="92"/>
      <c r="H84" s="92"/>
      <c r="I84" s="93"/>
      <c r="J84" s="94"/>
      <c r="K84" s="304">
        <v>0.05</v>
      </c>
      <c r="L84" s="863">
        <f>N77*K84</f>
        <v>12435.356321069046</v>
      </c>
      <c r="M84" s="864"/>
      <c r="N84" s="51"/>
    </row>
    <row r="85" spans="1:14" ht="15.75" thickBot="1">
      <c r="B85" s="827" t="s">
        <v>953</v>
      </c>
      <c r="C85" s="828"/>
      <c r="D85" s="828"/>
      <c r="E85" s="828"/>
      <c r="F85" s="828"/>
      <c r="G85" s="828"/>
      <c r="H85" s="828"/>
      <c r="I85" s="828"/>
      <c r="J85" s="828"/>
      <c r="K85" s="828"/>
      <c r="L85" s="828"/>
      <c r="M85" s="829"/>
      <c r="N85" s="52">
        <f>L82+L83+L84</f>
        <v>74612.137926414274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323319.26434779516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45" customHeight="1" thickBot="1">
      <c r="A31" t="s">
        <v>1845</v>
      </c>
      <c r="B31" s="80" t="s">
        <v>1129</v>
      </c>
      <c r="C31" s="988" t="s">
        <v>2133</v>
      </c>
      <c r="D31" s="989"/>
      <c r="E31" s="989"/>
      <c r="F31" s="989"/>
      <c r="G31" s="989"/>
      <c r="H31" s="989"/>
      <c r="I31" s="989"/>
      <c r="J31" s="989"/>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6"/>
      <c r="J36" s="267"/>
      <c r="K36" s="268">
        <f>VLOOKUP(A36,EQUIPOS!A6:D163,4,FALSE)</f>
        <v>3506.1282703882366</v>
      </c>
      <c r="L36" s="269"/>
      <c r="M36" s="440">
        <v>4</v>
      </c>
      <c r="N36" s="271">
        <f>K36/M36</f>
        <v>876.53206759705915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1992.307766392084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432104.55848990555</v>
      </c>
      <c r="N48" s="271">
        <f>K48*M48</f>
        <v>8642.0911697981119</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108582.65596624267</v>
      </c>
      <c r="N49" s="271">
        <f>K49*M49</f>
        <v>108582.65596624267</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336034.22740524105</v>
      </c>
      <c r="N50" s="271">
        <f>K50*M50</f>
        <v>154575.74460641088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271800.49174245168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1">
        <f>VLOOKUP(A58,TRANSPORTE!A1:D117,4,FALSE)</f>
        <v>3.0968320853406537</v>
      </c>
      <c r="M58" s="832"/>
      <c r="N58" s="286">
        <f>K58*L58</f>
        <v>0.86711298389538316</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0.86711298389538316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32</v>
      </c>
      <c r="N69" s="394">
        <f>K69/M69</f>
        <v>7823.8118749999994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11157.756987950248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284951.42360977788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56990.284721955577</v>
      </c>
      <c r="M82" s="862"/>
      <c r="N82" s="51"/>
    </row>
    <row r="83" spans="1:14">
      <c r="B83" s="89" t="s">
        <v>973</v>
      </c>
      <c r="C83" s="90"/>
      <c r="D83" s="90"/>
      <c r="E83" s="90"/>
      <c r="F83" s="90"/>
      <c r="G83" s="90"/>
      <c r="H83" s="90"/>
      <c r="I83" s="87"/>
      <c r="J83" s="88"/>
      <c r="K83" s="303">
        <v>0.05</v>
      </c>
      <c r="L83" s="861">
        <f>N77*K83</f>
        <v>14247.571180488894</v>
      </c>
      <c r="M83" s="862"/>
      <c r="N83" s="51"/>
    </row>
    <row r="84" spans="1:14" ht="15.75" thickBot="1">
      <c r="B84" s="91" t="s">
        <v>974</v>
      </c>
      <c r="C84" s="92"/>
      <c r="D84" s="92"/>
      <c r="E84" s="92"/>
      <c r="F84" s="92"/>
      <c r="G84" s="92"/>
      <c r="H84" s="92"/>
      <c r="I84" s="93"/>
      <c r="J84" s="94"/>
      <c r="K84" s="304">
        <v>0.05</v>
      </c>
      <c r="L84" s="863">
        <f>N77*K84</f>
        <v>14247.571180488894</v>
      </c>
      <c r="M84" s="864"/>
      <c r="N84" s="51"/>
    </row>
    <row r="85" spans="1:14" ht="15.75" thickBot="1">
      <c r="B85" s="827" t="s">
        <v>953</v>
      </c>
      <c r="C85" s="828"/>
      <c r="D85" s="828"/>
      <c r="E85" s="828"/>
      <c r="F85" s="828"/>
      <c r="G85" s="828"/>
      <c r="H85" s="828"/>
      <c r="I85" s="828"/>
      <c r="J85" s="828"/>
      <c r="K85" s="828"/>
      <c r="L85" s="828"/>
      <c r="M85" s="829"/>
      <c r="N85" s="52">
        <f>L82+L83+L84</f>
        <v>85485.427082933369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370436.85069271125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6"/>
      <c r="J36" s="267"/>
      <c r="K36" s="268">
        <f>VLOOKUP(A36,EQUIPOS!A6:D163,4,FALSE)</f>
        <v>125072.4300324388</v>
      </c>
      <c r="L36" s="269"/>
      <c r="M36" s="335">
        <v>3</v>
      </c>
      <c r="N36" s="271">
        <f>K36/M36</f>
        <v>41690.810010812937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1487.7009317267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43178.510942539637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432104.55848990555</v>
      </c>
      <c r="N48" s="271">
        <f>K48*M48</f>
        <v>8642.0911697981119</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38477.0136319839</v>
      </c>
      <c r="N49" s="271">
        <f>K49*M49</f>
        <v>17699.426270712596</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379383.35441136127</v>
      </c>
      <c r="N50" s="271">
        <f>K50*M50</f>
        <v>379383.35441136127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405724.87185187195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1">
        <f>VLOOKUP(A58,TRANSPORTE!A1:D117,4,FALSE)</f>
        <v>3.0968320853406537</v>
      </c>
      <c r="M58" s="832"/>
      <c r="N58" s="286">
        <f>K58*L58</f>
        <v>0.86711298389538316</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31">
        <f>VLOOKUP(A59,TRANSPORTE!A1:D117,4,FALSE)</f>
        <v>821.75094105324695</v>
      </c>
      <c r="M59" s="832"/>
      <c r="N59" s="286">
        <f>K59*L59</f>
        <v>378.00543288449359</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378.87254586838895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24</v>
      </c>
      <c r="N69" s="394">
        <f>K69/M69</f>
        <v>10431.749166666666</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14877.009317266999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464159.264657547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92831.852931509406</v>
      </c>
      <c r="M82" s="862"/>
      <c r="N82" s="51"/>
    </row>
    <row r="83" spans="1:14">
      <c r="B83" s="89" t="s">
        <v>973</v>
      </c>
      <c r="C83" s="90"/>
      <c r="D83" s="90"/>
      <c r="E83" s="90"/>
      <c r="F83" s="90"/>
      <c r="G83" s="90"/>
      <c r="H83" s="90"/>
      <c r="I83" s="87"/>
      <c r="J83" s="88"/>
      <c r="K83" s="303">
        <v>0.05</v>
      </c>
      <c r="L83" s="861">
        <f>N77*K83</f>
        <v>23207.963232877351</v>
      </c>
      <c r="M83" s="862"/>
      <c r="N83" s="51"/>
    </row>
    <row r="84" spans="1:14" ht="15.75" thickBot="1">
      <c r="B84" s="91" t="s">
        <v>974</v>
      </c>
      <c r="C84" s="92"/>
      <c r="D84" s="92"/>
      <c r="E84" s="92"/>
      <c r="F84" s="92"/>
      <c r="G84" s="92"/>
      <c r="H84" s="92"/>
      <c r="I84" s="93"/>
      <c r="J84" s="94"/>
      <c r="K84" s="304">
        <v>0.05</v>
      </c>
      <c r="L84" s="863">
        <f>N77*K84</f>
        <v>23207.963232877351</v>
      </c>
      <c r="M84" s="864"/>
      <c r="N84" s="51"/>
    </row>
    <row r="85" spans="1:14" ht="15.75" thickBot="1">
      <c r="B85" s="827" t="s">
        <v>953</v>
      </c>
      <c r="C85" s="828"/>
      <c r="D85" s="828"/>
      <c r="E85" s="828"/>
      <c r="F85" s="828"/>
      <c r="G85" s="828"/>
      <c r="H85" s="828"/>
      <c r="I85" s="828"/>
      <c r="J85" s="828"/>
      <c r="K85" s="828"/>
      <c r="L85" s="828"/>
      <c r="M85" s="829"/>
      <c r="N85" s="52">
        <f>L82+L83+L84</f>
        <v>139247.77939726409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603407.04405481112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335">
        <v>0.5</v>
      </c>
      <c r="N36" s="271">
        <f>K36/M36</f>
        <v>10404.592483794304</v>
      </c>
    </row>
    <row r="37" spans="1:14">
      <c r="A37" s="113" t="s">
        <v>320</v>
      </c>
      <c r="B37" s="840" t="str">
        <f>VLOOKUP(A37,EQUIPOS!A7:D154,3,FALSE)</f>
        <v>Retroexcavadora sobre llantas, motor 62HP, Profundidad de excavación de 5.41 metros.</v>
      </c>
      <c r="C37" s="841"/>
      <c r="D37" s="841"/>
      <c r="E37" s="841"/>
      <c r="F37" s="841"/>
      <c r="G37" s="841"/>
      <c r="H37" s="842"/>
      <c r="I37" s="420"/>
      <c r="J37" s="421"/>
      <c r="K37" s="268">
        <f>VLOOKUP(A37,EQUIPOS!A7:D164,4,FALSE)</f>
        <v>90443.573223156229</v>
      </c>
      <c r="L37" s="334"/>
      <c r="M37" s="335">
        <v>1.5</v>
      </c>
      <c r="N37" s="271">
        <f>K37/M37</f>
        <v>60295.715482104155</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73675.709829351865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38477.0136319839</v>
      </c>
      <c r="N48" s="271">
        <f>K48*M48</f>
        <v>22316.667906550661</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134338.10243182295</v>
      </c>
      <c r="N49" s="271">
        <f>K49*M49</f>
        <v>134338.10243182295</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156654.77033837361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1">
        <f>VLOOKUP(A58,TRANSPORTE!A1:D117,4,FALSE)</f>
        <v>850.34185211681154</v>
      </c>
      <c r="M58" s="832"/>
      <c r="N58" s="286">
        <f>K58*L58</f>
        <v>850.34185211681154</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1">
        <f>VLOOKUP(A59,TRANSPORTE!A1:D117,4,FALSE)</f>
        <v>821.75094105324695</v>
      </c>
      <c r="M59" s="832"/>
      <c r="N59" s="286">
        <f>K59*L59</f>
        <v>476.61554581088319</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f>
        <v>1326.9573979276947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12</v>
      </c>
      <c r="N69" s="394">
        <f>K69/M69</f>
        <v>20863.498333333333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29754.018634533997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261411.45620018718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52282.291240037441</v>
      </c>
      <c r="M82" s="862"/>
      <c r="N82" s="51"/>
    </row>
    <row r="83" spans="1:14">
      <c r="B83" s="89" t="s">
        <v>973</v>
      </c>
      <c r="C83" s="90"/>
      <c r="D83" s="90"/>
      <c r="E83" s="90"/>
      <c r="F83" s="90"/>
      <c r="G83" s="90"/>
      <c r="H83" s="90"/>
      <c r="I83" s="87"/>
      <c r="J83" s="88"/>
      <c r="K83" s="303">
        <v>0.05</v>
      </c>
      <c r="L83" s="861">
        <f>N77*K83</f>
        <v>13070.57281000936</v>
      </c>
      <c r="M83" s="862"/>
      <c r="N83" s="51"/>
    </row>
    <row r="84" spans="1:14" ht="15.75" thickBot="1">
      <c r="B84" s="91" t="s">
        <v>974</v>
      </c>
      <c r="C84" s="92"/>
      <c r="D84" s="92"/>
      <c r="E84" s="92"/>
      <c r="F84" s="92"/>
      <c r="G84" s="92"/>
      <c r="H84" s="92"/>
      <c r="I84" s="93"/>
      <c r="J84" s="94"/>
      <c r="K84" s="304">
        <v>0.05</v>
      </c>
      <c r="L84" s="863">
        <f>N77*K84</f>
        <v>13070.57281000936</v>
      </c>
      <c r="M84" s="864"/>
      <c r="N84" s="51"/>
    </row>
    <row r="85" spans="1:14" ht="15.75" thickBot="1">
      <c r="B85" s="827" t="s">
        <v>953</v>
      </c>
      <c r="C85" s="828"/>
      <c r="D85" s="828"/>
      <c r="E85" s="828"/>
      <c r="F85" s="828"/>
      <c r="G85" s="828"/>
      <c r="H85" s="828"/>
      <c r="I85" s="828"/>
      <c r="J85" s="828"/>
      <c r="K85" s="828"/>
      <c r="L85" s="828"/>
      <c r="M85" s="829"/>
      <c r="N85" s="52">
        <f>L82+L83+L84</f>
        <v>78423.436860056157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339834.89306024334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335">
        <v>0.5</v>
      </c>
      <c r="N36" s="271">
        <f>K36/M36</f>
        <v>10404.592483794304</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0"/>
      <c r="J37" s="421"/>
      <c r="K37" s="268">
        <f>VLOOKUP(A37,EQUIPOS!A7:D164,4,FALSE)</f>
        <v>83236.739870354431</v>
      </c>
      <c r="L37" s="334"/>
      <c r="M37" s="335">
        <v>1.5</v>
      </c>
      <c r="N37" s="271">
        <f>K37/M37</f>
        <v>55491.159913569623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68871.154260817333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38477.0136319839</v>
      </c>
      <c r="N48" s="271">
        <f>K48*M48</f>
        <v>22316.667906550661</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134338.10243182295</v>
      </c>
      <c r="N49" s="271">
        <f>K49*M49</f>
        <v>134338.10243182295</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156654.77033837361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1">
        <f>VLOOKUP(A58,TRANSPORTE!A1:D117,4,FALSE)</f>
        <v>850.34185211681154</v>
      </c>
      <c r="M58" s="832"/>
      <c r="N58" s="286">
        <f>K58*L58</f>
        <v>850.34185211681154</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1">
        <f>VLOOKUP(A59,TRANSPORTE!A1:D117,4,FALSE)</f>
        <v>821.75094105324695</v>
      </c>
      <c r="M59" s="832"/>
      <c r="N59" s="286">
        <f>K59*L59</f>
        <v>476.61554581088319</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1326.9573979276947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12</v>
      </c>
      <c r="N69" s="394">
        <f>K69/M69</f>
        <v>20863.498333333333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29754.018634533997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256606.90063165265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51321.380126330536</v>
      </c>
      <c r="M82" s="862"/>
      <c r="N82" s="51"/>
    </row>
    <row r="83" spans="1:14">
      <c r="B83" s="89" t="s">
        <v>973</v>
      </c>
      <c r="C83" s="90"/>
      <c r="D83" s="90"/>
      <c r="E83" s="90"/>
      <c r="F83" s="90"/>
      <c r="G83" s="90"/>
      <c r="H83" s="90"/>
      <c r="I83" s="87"/>
      <c r="J83" s="88"/>
      <c r="K83" s="303">
        <v>0.05</v>
      </c>
      <c r="L83" s="861">
        <f>N77*K83</f>
        <v>12830.345031582634</v>
      </c>
      <c r="M83" s="862"/>
      <c r="N83" s="51"/>
    </row>
    <row r="84" spans="1:14" ht="15.75" thickBot="1">
      <c r="B84" s="91" t="s">
        <v>974</v>
      </c>
      <c r="C84" s="92"/>
      <c r="D84" s="92"/>
      <c r="E84" s="92"/>
      <c r="F84" s="92"/>
      <c r="G84" s="92"/>
      <c r="H84" s="92"/>
      <c r="I84" s="93"/>
      <c r="J84" s="94"/>
      <c r="K84" s="304">
        <v>0.05</v>
      </c>
      <c r="L84" s="863">
        <f>N77*K84</f>
        <v>12830.345031582634</v>
      </c>
      <c r="M84" s="864"/>
      <c r="N84" s="51"/>
    </row>
    <row r="85" spans="1:14" ht="15.75" thickBot="1">
      <c r="B85" s="827" t="s">
        <v>953</v>
      </c>
      <c r="C85" s="828"/>
      <c r="D85" s="828"/>
      <c r="E85" s="828"/>
      <c r="F85" s="828"/>
      <c r="G85" s="828"/>
      <c r="H85" s="828"/>
      <c r="I85" s="828"/>
      <c r="J85" s="828"/>
      <c r="K85" s="828"/>
      <c r="L85" s="828"/>
      <c r="M85" s="829"/>
      <c r="N85" s="52">
        <f>L82+L83+L84</f>
        <v>76982.070189495804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333588.97082114848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147.22886430720399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147.22886430720399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14777.921592798388</v>
      </c>
      <c r="N48" s="271">
        <f>K48*M48</f>
        <v>14777.921592798388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14777.921592798388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100</v>
      </c>
      <c r="N69" s="394">
        <f>K69/M69</f>
        <v>1877.7148499999998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2944.5772861440796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17869.72774324967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3573.9455486499342</v>
      </c>
      <c r="M82" s="862"/>
      <c r="N82" s="51"/>
    </row>
    <row r="83" spans="1:14">
      <c r="B83" s="89" t="s">
        <v>973</v>
      </c>
      <c r="C83" s="90"/>
      <c r="D83" s="90"/>
      <c r="E83" s="90"/>
      <c r="F83" s="90"/>
      <c r="G83" s="90"/>
      <c r="H83" s="90"/>
      <c r="I83" s="87"/>
      <c r="J83" s="88"/>
      <c r="K83" s="303">
        <v>0.05</v>
      </c>
      <c r="L83" s="861">
        <f>N77*K83</f>
        <v>893.48638716248354</v>
      </c>
      <c r="M83" s="862"/>
      <c r="N83" s="51"/>
    </row>
    <row r="84" spans="1:14" ht="15.75" thickBot="1">
      <c r="B84" s="91" t="s">
        <v>974</v>
      </c>
      <c r="C84" s="92"/>
      <c r="D84" s="92"/>
      <c r="E84" s="92"/>
      <c r="F84" s="92"/>
      <c r="G84" s="92"/>
      <c r="H84" s="92"/>
      <c r="I84" s="93"/>
      <c r="J84" s="94"/>
      <c r="K84" s="304">
        <v>0.05</v>
      </c>
      <c r="L84" s="863">
        <f>N77*K84</f>
        <v>893.48638716248354</v>
      </c>
      <c r="M84" s="864"/>
      <c r="N84" s="51"/>
    </row>
    <row r="85" spans="1:14" ht="15.75" thickBot="1">
      <c r="B85" s="827" t="s">
        <v>953</v>
      </c>
      <c r="C85" s="828"/>
      <c r="D85" s="828"/>
      <c r="E85" s="828"/>
      <c r="F85" s="828"/>
      <c r="G85" s="828"/>
      <c r="H85" s="828"/>
      <c r="I85" s="828"/>
      <c r="J85" s="828"/>
      <c r="K85" s="828"/>
      <c r="L85" s="828"/>
      <c r="M85" s="829"/>
      <c r="N85" s="52">
        <f>L82+L83+L84</f>
        <v>5360.9183229749015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23230.646066224574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30" customHeight="1" thickBot="1">
      <c r="A31" t="s">
        <v>1845</v>
      </c>
      <c r="B31" s="80" t="s">
        <v>1132</v>
      </c>
      <c r="C31" s="990" t="s">
        <v>2137</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432104.55848990555</v>
      </c>
      <c r="N50" s="271">
        <f>K50*M50</f>
        <v>51852.547018788668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5176.5555498294634</v>
      </c>
      <c r="N51" s="271">
        <f>K51*M51</f>
        <v>10353.111099658927</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137362.93866618251</v>
      </c>
      <c r="N52" s="271">
        <f>K52*M52</f>
        <v>68681.469333091256</v>
      </c>
    </row>
    <row r="53" spans="1:14" ht="15.75" thickBot="1">
      <c r="B53" s="827" t="s">
        <v>953</v>
      </c>
      <c r="C53" s="828"/>
      <c r="D53" s="828"/>
      <c r="E53" s="828"/>
      <c r="F53" s="828"/>
      <c r="G53" s="828"/>
      <c r="H53" s="828"/>
      <c r="I53" s="828"/>
      <c r="J53" s="828"/>
      <c r="K53" s="828"/>
      <c r="L53" s="828"/>
      <c r="M53" s="829"/>
      <c r="N53" s="393">
        <f>SUM(N48:N52)</f>
        <v>179981.87299526873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821.75094105324695</v>
      </c>
      <c r="M58" s="832"/>
      <c r="N58" s="286">
        <f>K58*L58</f>
        <v>903.92603515857172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903.92603515857172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227748.37837981834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45549.67567596367</v>
      </c>
      <c r="M82" s="862"/>
      <c r="N82" s="51"/>
    </row>
    <row r="83" spans="1:14">
      <c r="B83" s="89" t="s">
        <v>973</v>
      </c>
      <c r="C83" s="90"/>
      <c r="D83" s="90"/>
      <c r="E83" s="90"/>
      <c r="F83" s="90"/>
      <c r="G83" s="90"/>
      <c r="H83" s="90"/>
      <c r="I83" s="87"/>
      <c r="J83" s="88"/>
      <c r="K83" s="303">
        <v>0.05</v>
      </c>
      <c r="L83" s="861">
        <f>N77*K83</f>
        <v>11387.418918990918</v>
      </c>
      <c r="M83" s="862"/>
      <c r="N83" s="51"/>
    </row>
    <row r="84" spans="1:14" ht="15.75" thickBot="1">
      <c r="B84" s="91" t="s">
        <v>974</v>
      </c>
      <c r="C84" s="92"/>
      <c r="D84" s="92"/>
      <c r="E84" s="92"/>
      <c r="F84" s="92"/>
      <c r="G84" s="92"/>
      <c r="H84" s="92"/>
      <c r="I84" s="93"/>
      <c r="J84" s="94"/>
      <c r="K84" s="304">
        <v>0.05</v>
      </c>
      <c r="L84" s="863">
        <f>N77*K84</f>
        <v>11387.418918990918</v>
      </c>
      <c r="M84" s="864"/>
      <c r="N84" s="51"/>
    </row>
    <row r="85" spans="1:14" ht="15.75" thickBot="1">
      <c r="B85" s="827" t="s">
        <v>953</v>
      </c>
      <c r="C85" s="828"/>
      <c r="D85" s="828"/>
      <c r="E85" s="828"/>
      <c r="F85" s="828"/>
      <c r="G85" s="828"/>
      <c r="H85" s="828"/>
      <c r="I85" s="828"/>
      <c r="J85" s="828"/>
      <c r="K85" s="828"/>
      <c r="L85" s="828"/>
      <c r="M85" s="829"/>
      <c r="N85" s="52">
        <f>L82+L83+L84</f>
        <v>68324.513513945509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296072.89189376385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27" customHeight="1" thickBot="1">
      <c r="A31" t="s">
        <v>1845</v>
      </c>
      <c r="B31" s="80" t="s">
        <v>1133</v>
      </c>
      <c r="C31" s="990" t="s">
        <v>2138</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432104.55848990555</v>
      </c>
      <c r="N50" s="271">
        <f>K50*M50</f>
        <v>51852.547018788668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5176.5555498294634</v>
      </c>
      <c r="N51" s="271">
        <f>K51*M51</f>
        <v>10353.111099658927</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87790.381496957169</v>
      </c>
      <c r="N52" s="271">
        <f>K52*M52</f>
        <v>43895.190748478584</v>
      </c>
    </row>
    <row r="53" spans="1:14" ht="15.75" thickBot="1">
      <c r="B53" s="827" t="s">
        <v>953</v>
      </c>
      <c r="C53" s="828"/>
      <c r="D53" s="828"/>
      <c r="E53" s="828"/>
      <c r="F53" s="828"/>
      <c r="G53" s="828"/>
      <c r="H53" s="828"/>
      <c r="I53" s="828"/>
      <c r="J53" s="828"/>
      <c r="K53" s="828"/>
      <c r="L53" s="828"/>
      <c r="M53" s="829"/>
      <c r="N53" s="393">
        <f>SUM(N48:N52)</f>
        <v>155195.59441065605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821.75094105324695</v>
      </c>
      <c r="M58" s="832"/>
      <c r="N58" s="286">
        <f>K58*L58</f>
        <v>903.92603515857172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903.92603515857172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202962.09979520566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40592.419959041137</v>
      </c>
      <c r="M82" s="862"/>
      <c r="N82" s="51"/>
    </row>
    <row r="83" spans="1:14">
      <c r="B83" s="89" t="s">
        <v>973</v>
      </c>
      <c r="C83" s="90"/>
      <c r="D83" s="90"/>
      <c r="E83" s="90"/>
      <c r="F83" s="90"/>
      <c r="G83" s="90"/>
      <c r="H83" s="90"/>
      <c r="I83" s="87"/>
      <c r="J83" s="88"/>
      <c r="K83" s="303">
        <v>0.05</v>
      </c>
      <c r="L83" s="861">
        <f>N77*K83</f>
        <v>10148.104989760284</v>
      </c>
      <c r="M83" s="862"/>
      <c r="N83" s="51"/>
    </row>
    <row r="84" spans="1:14" ht="15.75" thickBot="1">
      <c r="B84" s="91" t="s">
        <v>974</v>
      </c>
      <c r="C84" s="92"/>
      <c r="D84" s="92"/>
      <c r="E84" s="92"/>
      <c r="F84" s="92"/>
      <c r="G84" s="92"/>
      <c r="H84" s="92"/>
      <c r="I84" s="93"/>
      <c r="J84" s="94"/>
      <c r="K84" s="304">
        <v>0.05</v>
      </c>
      <c r="L84" s="863">
        <f>N77*K84</f>
        <v>10148.104989760284</v>
      </c>
      <c r="M84" s="864"/>
      <c r="N84" s="51"/>
    </row>
    <row r="85" spans="1:14" ht="15.75" thickBot="1">
      <c r="B85" s="827" t="s">
        <v>953</v>
      </c>
      <c r="C85" s="828"/>
      <c r="D85" s="828"/>
      <c r="E85" s="828"/>
      <c r="F85" s="828"/>
      <c r="G85" s="828"/>
      <c r="H85" s="828"/>
      <c r="I85" s="828"/>
      <c r="J85" s="828"/>
      <c r="K85" s="828"/>
      <c r="L85" s="828"/>
      <c r="M85" s="829"/>
      <c r="N85" s="52">
        <f>L82+L83+L84</f>
        <v>60888.629938561709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263850.7297337674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27" customHeight="1" thickBot="1">
      <c r="A31" t="s">
        <v>1845</v>
      </c>
      <c r="B31" s="80" t="s">
        <v>1680</v>
      </c>
      <c r="C31" s="990" t="s">
        <v>2139</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432104.55848990555</v>
      </c>
      <c r="N50" s="271">
        <f>K50*M50</f>
        <v>51852.547018788668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5176.5555498294634</v>
      </c>
      <c r="N51" s="271">
        <f>K51*M51</f>
        <v>10353.111099658927</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114375.38092970227</v>
      </c>
      <c r="N52" s="271">
        <f>K52*M52</f>
        <v>57187.690464851134</v>
      </c>
    </row>
    <row r="53" spans="1:14" ht="15.75" thickBot="1">
      <c r="B53" s="827" t="s">
        <v>953</v>
      </c>
      <c r="C53" s="828"/>
      <c r="D53" s="828"/>
      <c r="E53" s="828"/>
      <c r="F53" s="828"/>
      <c r="G53" s="828"/>
      <c r="H53" s="828"/>
      <c r="I53" s="828"/>
      <c r="J53" s="828"/>
      <c r="K53" s="828"/>
      <c r="L53" s="828"/>
      <c r="M53" s="829"/>
      <c r="N53" s="393">
        <f>SUM(N48:N52)</f>
        <v>168488.0941270286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821.75094105324695</v>
      </c>
      <c r="M58" s="832"/>
      <c r="N58" s="286">
        <f>K58*L58</f>
        <v>903.92603515857172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903.92603515857172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216254.59951157821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43250.919902315647</v>
      </c>
      <c r="M82" s="862"/>
      <c r="N82" s="51"/>
    </row>
    <row r="83" spans="1:14">
      <c r="B83" s="89" t="s">
        <v>973</v>
      </c>
      <c r="C83" s="90"/>
      <c r="D83" s="90"/>
      <c r="E83" s="90"/>
      <c r="F83" s="90"/>
      <c r="G83" s="90"/>
      <c r="H83" s="90"/>
      <c r="I83" s="87"/>
      <c r="J83" s="88"/>
      <c r="K83" s="303">
        <v>0.05</v>
      </c>
      <c r="L83" s="861">
        <f>N77*K83</f>
        <v>10812.729975578912</v>
      </c>
      <c r="M83" s="862"/>
      <c r="N83" s="51"/>
    </row>
    <row r="84" spans="1:14" ht="15.75" thickBot="1">
      <c r="B84" s="91" t="s">
        <v>974</v>
      </c>
      <c r="C84" s="92"/>
      <c r="D84" s="92"/>
      <c r="E84" s="92"/>
      <c r="F84" s="92"/>
      <c r="G84" s="92"/>
      <c r="H84" s="92"/>
      <c r="I84" s="93"/>
      <c r="J84" s="94"/>
      <c r="K84" s="304">
        <v>0.05</v>
      </c>
      <c r="L84" s="863">
        <f>N77*K84</f>
        <v>10812.729975578912</v>
      </c>
      <c r="M84" s="864"/>
      <c r="N84" s="51"/>
    </row>
    <row r="85" spans="1:14" ht="15.75" thickBot="1">
      <c r="B85" s="827" t="s">
        <v>953</v>
      </c>
      <c r="C85" s="828"/>
      <c r="D85" s="828"/>
      <c r="E85" s="828"/>
      <c r="F85" s="828"/>
      <c r="G85" s="828"/>
      <c r="H85" s="828"/>
      <c r="I85" s="828"/>
      <c r="J85" s="828"/>
      <c r="K85" s="828"/>
      <c r="L85" s="828"/>
      <c r="M85" s="829"/>
      <c r="N85" s="52">
        <f>L82+L83+L84</f>
        <v>64876.379853473474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281130.97936505167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992" t="s">
        <v>944</v>
      </c>
      <c r="D30" s="993"/>
      <c r="E30" s="993"/>
      <c r="F30" s="993"/>
      <c r="G30" s="993"/>
      <c r="H30" s="993"/>
      <c r="I30" s="993"/>
      <c r="J30" s="453"/>
      <c r="K30" s="306"/>
      <c r="L30" s="838" t="s">
        <v>945</v>
      </c>
      <c r="M30" s="839"/>
      <c r="N30" s="71" t="s">
        <v>946</v>
      </c>
    </row>
    <row r="31" spans="1:14" ht="28.5" customHeight="1" thickBot="1">
      <c r="A31" t="s">
        <v>1845</v>
      </c>
      <c r="B31" s="80" t="s">
        <v>1681</v>
      </c>
      <c r="C31" s="990" t="s">
        <v>2140</v>
      </c>
      <c r="D31" s="991"/>
      <c r="E31" s="991"/>
      <c r="F31" s="991"/>
      <c r="G31" s="991"/>
      <c r="H31" s="991"/>
      <c r="I31" s="991"/>
      <c r="J31" s="991"/>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432104.55848990555</v>
      </c>
      <c r="N50" s="271">
        <f>K50*M50</f>
        <v>51852.547018788668</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5176.5555498294634</v>
      </c>
      <c r="N51" s="271">
        <f>K51*M51</f>
        <v>10353.111099658927</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116098.73689821293</v>
      </c>
      <c r="N52" s="271">
        <f>K52*M52</f>
        <v>58049.368449106463</v>
      </c>
    </row>
    <row r="53" spans="1:14" ht="15.75" thickBot="1">
      <c r="B53" s="827" t="s">
        <v>953</v>
      </c>
      <c r="C53" s="828"/>
      <c r="D53" s="828"/>
      <c r="E53" s="828"/>
      <c r="F53" s="828"/>
      <c r="G53" s="828"/>
      <c r="H53" s="828"/>
      <c r="I53" s="828"/>
      <c r="J53" s="828"/>
      <c r="K53" s="828"/>
      <c r="L53" s="828"/>
      <c r="M53" s="829"/>
      <c r="N53" s="393">
        <f>SUM(N48:N52)</f>
        <v>169349.77211128391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1">
        <f>VLOOKUP(A58,TRANSPORTE!A1:D117,4,FALSE)</f>
        <v>821.75094105324695</v>
      </c>
      <c r="M58" s="832"/>
      <c r="N58" s="286">
        <f>K58*L58</f>
        <v>903.92603515857172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903.92603515857172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217116.27749583352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43423.255499166706</v>
      </c>
      <c r="M82" s="862"/>
      <c r="N82" s="51"/>
    </row>
    <row r="83" spans="1:14">
      <c r="B83" s="89" t="s">
        <v>973</v>
      </c>
      <c r="C83" s="90"/>
      <c r="D83" s="90"/>
      <c r="E83" s="90"/>
      <c r="F83" s="90"/>
      <c r="G83" s="90"/>
      <c r="H83" s="90"/>
      <c r="I83" s="87"/>
      <c r="J83" s="88"/>
      <c r="K83" s="303">
        <v>0.05</v>
      </c>
      <c r="L83" s="861">
        <f>N77*K83</f>
        <v>10855.813874791676</v>
      </c>
      <c r="M83" s="862"/>
      <c r="N83" s="51"/>
    </row>
    <row r="84" spans="1:14" ht="15.75" thickBot="1">
      <c r="B84" s="91" t="s">
        <v>974</v>
      </c>
      <c r="C84" s="92"/>
      <c r="D84" s="92"/>
      <c r="E84" s="92"/>
      <c r="F84" s="92"/>
      <c r="G84" s="92"/>
      <c r="H84" s="92"/>
      <c r="I84" s="93"/>
      <c r="J84" s="94"/>
      <c r="K84" s="304">
        <v>0.05</v>
      </c>
      <c r="L84" s="863">
        <f>N77*K84</f>
        <v>10855.813874791676</v>
      </c>
      <c r="M84" s="864"/>
      <c r="N84" s="51"/>
    </row>
    <row r="85" spans="1:14" ht="15.75" thickBot="1">
      <c r="B85" s="827" t="s">
        <v>953</v>
      </c>
      <c r="C85" s="828"/>
      <c r="D85" s="828"/>
      <c r="E85" s="828"/>
      <c r="F85" s="828"/>
      <c r="G85" s="828"/>
      <c r="H85" s="828"/>
      <c r="I85" s="828"/>
      <c r="J85" s="828"/>
      <c r="K85" s="828"/>
      <c r="L85" s="828"/>
      <c r="M85" s="829"/>
      <c r="N85" s="52">
        <f>L82+L83+L84</f>
        <v>65134.883248750055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282251.16074458358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6"/>
      <c r="J36" s="267"/>
      <c r="K36" s="268">
        <f>VLOOKUP(A36,EQUIPOS!A6:D163,4,FALSE)</f>
        <v>15606.888725691455</v>
      </c>
      <c r="L36" s="269"/>
      <c r="M36" s="335">
        <v>1</v>
      </c>
      <c r="N36" s="271">
        <f>K36*M36</f>
        <v>15606.888725691455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19403.202498281506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65960.594797686688</v>
      </c>
      <c r="N48" s="271">
        <f t="shared" ref="N48:N53" si="0">K48*M48</f>
        <v>33244.139778034092</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5176.5555498294634</v>
      </c>
      <c r="N49" s="271">
        <f t="shared" si="0"/>
        <v>10353.111099658927</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46.172416358380687</v>
      </c>
      <c r="N50" s="271">
        <f t="shared" si="0"/>
        <v>5125.1382157802564</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32980.297398843344</v>
      </c>
      <c r="N51" s="271">
        <f t="shared" si="0"/>
        <v>13192.118959537338</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49712.301612523202</v>
      </c>
      <c r="N52" s="272">
        <f t="shared" si="0"/>
        <v>18791.250009533771</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592.54600993255212</v>
      </c>
      <c r="N53" s="272">
        <f t="shared" si="0"/>
        <v>92437.177549478132</v>
      </c>
    </row>
    <row r="54" spans="1:14">
      <c r="B54" s="319"/>
      <c r="C54" s="316"/>
      <c r="D54" s="316"/>
      <c r="E54" s="316"/>
      <c r="F54" s="316"/>
      <c r="G54" s="316"/>
      <c r="H54" s="316"/>
      <c r="I54" s="316"/>
      <c r="J54" s="310"/>
      <c r="K54" s="44"/>
      <c r="L54" s="317"/>
      <c r="M54" s="425"/>
      <c r="N54" s="272"/>
    </row>
    <row r="55" spans="1:14" ht="15.75" thickBot="1">
      <c r="B55" s="833" t="s">
        <v>953</v>
      </c>
      <c r="C55" s="834"/>
      <c r="D55" s="834"/>
      <c r="E55" s="834"/>
      <c r="F55" s="834"/>
      <c r="G55" s="834"/>
      <c r="H55" s="834"/>
      <c r="I55" s="834"/>
      <c r="J55" s="834"/>
      <c r="K55" s="834"/>
      <c r="L55" s="834"/>
      <c r="M55" s="835"/>
      <c r="N55" s="104">
        <f>SUM(N48:N54)</f>
        <v>173142.93561202253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31">
        <f>VLOOKUP(A60,TRANSPORTE!A1:D117,4,FALSE)</f>
        <v>821.75094105324695</v>
      </c>
      <c r="M60" s="832"/>
      <c r="N60" s="286">
        <f>K60*L60</f>
        <v>328.70037642129881</v>
      </c>
    </row>
    <row r="61" spans="1:14">
      <c r="A61" t="s">
        <v>1229</v>
      </c>
      <c r="B61" s="46" t="str">
        <f>VLOOKUP(A61,TRANSPORTE!A1:D117,3,FALSE)</f>
        <v>Transporte de arena</v>
      </c>
      <c r="C61" s="47"/>
      <c r="D61" s="47"/>
      <c r="E61" s="47"/>
      <c r="F61" s="47"/>
      <c r="G61" s="47"/>
      <c r="H61" s="310" t="s">
        <v>339</v>
      </c>
      <c r="I61" s="278">
        <v>0.378</v>
      </c>
      <c r="J61" s="285">
        <v>1</v>
      </c>
      <c r="K61" s="278">
        <f>I61*J61</f>
        <v>0.378</v>
      </c>
      <c r="L61" s="831">
        <f>VLOOKUP(A61,TRANSPORTE!A1:D117,4,FALSE)</f>
        <v>821.75094105324695</v>
      </c>
      <c r="M61" s="832"/>
      <c r="N61" s="286">
        <f t="shared" ref="N61:N62" si="1">K61*L61</f>
        <v>310.62185571812734</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31">
        <f>VLOOKUP(A62,TRANSPORTE!A1:D117,4,FALSE)</f>
        <v>821.75094105324695</v>
      </c>
      <c r="M62" s="832"/>
      <c r="N62" s="286">
        <f t="shared" si="1"/>
        <v>414.16247429083649</v>
      </c>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1053.4847064302626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1">
        <f>K71/J71*100</f>
        <v>270661.59999999998</v>
      </c>
      <c r="J71" s="292">
        <v>185</v>
      </c>
      <c r="K71" s="293">
        <f>VLOOKUP(A71,'MANO DE OBRA'!A8:D99,4,FALSE)</f>
        <v>500723.95999999996</v>
      </c>
      <c r="L71" s="50"/>
      <c r="M71" s="433">
        <v>8</v>
      </c>
      <c r="N71" s="394">
        <f>K71/M71</f>
        <v>62590.494999999995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75926.27545180099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269525.89826853527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53905.179653707055</v>
      </c>
      <c r="M84" s="862"/>
      <c r="N84" s="51"/>
    </row>
    <row r="85" spans="1:14">
      <c r="B85" s="89" t="s">
        <v>973</v>
      </c>
      <c r="C85" s="90"/>
      <c r="D85" s="90"/>
      <c r="E85" s="90"/>
      <c r="F85" s="90"/>
      <c r="G85" s="90"/>
      <c r="H85" s="90"/>
      <c r="I85" s="87"/>
      <c r="J85" s="88"/>
      <c r="K85" s="303">
        <v>0.05</v>
      </c>
      <c r="L85" s="861">
        <f>N79*K85</f>
        <v>13476.294913426764</v>
      </c>
      <c r="M85" s="862"/>
      <c r="N85" s="51"/>
    </row>
    <row r="86" spans="1:14" ht="15.75" thickBot="1">
      <c r="B86" s="91" t="s">
        <v>974</v>
      </c>
      <c r="C86" s="92"/>
      <c r="D86" s="92"/>
      <c r="E86" s="92"/>
      <c r="F86" s="92"/>
      <c r="G86" s="92"/>
      <c r="H86" s="92"/>
      <c r="I86" s="93"/>
      <c r="J86" s="94"/>
      <c r="K86" s="304">
        <v>0.05</v>
      </c>
      <c r="L86" s="863">
        <f>N79*K86</f>
        <v>13476.294913426764</v>
      </c>
      <c r="M86" s="864"/>
      <c r="N86" s="51"/>
    </row>
    <row r="87" spans="1:14" ht="15.75" thickBot="1">
      <c r="B87" s="827" t="s">
        <v>953</v>
      </c>
      <c r="C87" s="828"/>
      <c r="D87" s="828"/>
      <c r="E87" s="828"/>
      <c r="F87" s="828"/>
      <c r="G87" s="828"/>
      <c r="H87" s="828"/>
      <c r="I87" s="828"/>
      <c r="J87" s="828"/>
      <c r="K87" s="828"/>
      <c r="L87" s="828"/>
      <c r="M87" s="829"/>
      <c r="N87" s="52">
        <f>L84+L85+L86</f>
        <v>80857.769480560586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350383.66774909582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1472.28864307204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1472.28864307204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1649.0148699421673</v>
      </c>
      <c r="N48" s="271">
        <f>K48*M48</f>
        <v>824.50743497108363</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336034.22740524105</v>
      </c>
      <c r="N49" s="271">
        <f>K49*M49</f>
        <v>339394.56967929349</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5176.5555498294634</v>
      </c>
      <c r="N50" s="271">
        <f>K50*M50</f>
        <v>1552.966664948839</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33" t="s">
        <v>953</v>
      </c>
      <c r="C55" s="834"/>
      <c r="D55" s="834"/>
      <c r="E55" s="834"/>
      <c r="F55" s="834"/>
      <c r="G55" s="834"/>
      <c r="H55" s="834"/>
      <c r="I55" s="834"/>
      <c r="J55" s="834"/>
      <c r="K55" s="834"/>
      <c r="L55" s="834"/>
      <c r="M55" s="835"/>
      <c r="N55" s="104">
        <f>SUM(N48:N54)</f>
        <v>341772.04377921345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31">
        <f>VLOOKUP(A60,TRANSPORTE!A1:D117,4,FALSE)</f>
        <v>1598.7033654734512</v>
      </c>
      <c r="M60" s="832"/>
      <c r="N60" s="286">
        <f>K60*L60</f>
        <v>1614.6903991281856</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1614.6903991281856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v>
      </c>
      <c r="N71" s="394">
        <f>K71/M71</f>
        <v>18777.148499999999</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29445.772861440797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374304.79568285448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74860.959136570906</v>
      </c>
      <c r="M84" s="862"/>
      <c r="N84" s="51"/>
    </row>
    <row r="85" spans="1:14">
      <c r="B85" s="89" t="s">
        <v>973</v>
      </c>
      <c r="C85" s="90"/>
      <c r="D85" s="90"/>
      <c r="E85" s="90"/>
      <c r="F85" s="90"/>
      <c r="G85" s="90"/>
      <c r="H85" s="90"/>
      <c r="I85" s="87"/>
      <c r="J85" s="88"/>
      <c r="K85" s="303">
        <v>0.05</v>
      </c>
      <c r="L85" s="861">
        <f>N79*K85</f>
        <v>18715.239784142726</v>
      </c>
      <c r="M85" s="862"/>
      <c r="N85" s="51"/>
    </row>
    <row r="86" spans="1:14" ht="15.75" thickBot="1">
      <c r="B86" s="91" t="s">
        <v>974</v>
      </c>
      <c r="C86" s="92"/>
      <c r="D86" s="92"/>
      <c r="E86" s="92"/>
      <c r="F86" s="92"/>
      <c r="G86" s="92"/>
      <c r="H86" s="92"/>
      <c r="I86" s="93"/>
      <c r="J86" s="94"/>
      <c r="K86" s="304">
        <v>0.05</v>
      </c>
      <c r="L86" s="863">
        <f>N79*K86</f>
        <v>18715.239784142726</v>
      </c>
      <c r="M86" s="864"/>
      <c r="N86" s="51"/>
    </row>
    <row r="87" spans="1:14" ht="15.75" thickBot="1">
      <c r="B87" s="827" t="s">
        <v>953</v>
      </c>
      <c r="C87" s="828"/>
      <c r="D87" s="828"/>
      <c r="E87" s="828"/>
      <c r="F87" s="828"/>
      <c r="G87" s="828"/>
      <c r="H87" s="828"/>
      <c r="I87" s="828"/>
      <c r="J87" s="828"/>
      <c r="K87" s="828"/>
      <c r="L87" s="828"/>
      <c r="M87" s="829"/>
      <c r="N87" s="52">
        <f>L84+L85+L86</f>
        <v>112291.43870485637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486596.23438771087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1135</v>
      </c>
      <c r="C31" s="967" t="s">
        <v>2143</v>
      </c>
      <c r="D31" s="968"/>
      <c r="E31" s="968"/>
      <c r="F31" s="968"/>
      <c r="G31" s="968"/>
      <c r="H31" s="968"/>
      <c r="I31" s="968"/>
      <c r="J31" s="994"/>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77.289077871469317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77.289077871469317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1649.0148699421673</v>
      </c>
      <c r="N48" s="271">
        <f>K48*M48</f>
        <v>82.450743497108363</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57624.907341608217</v>
      </c>
      <c r="N49" s="271">
        <f>K49*M49</f>
        <v>57624.907341608217</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57707.358085105327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1545.7815574293863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59330.428720406184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11866.085744081238</v>
      </c>
      <c r="M84" s="862"/>
      <c r="N84" s="51"/>
    </row>
    <row r="85" spans="1:14">
      <c r="B85" s="89" t="s">
        <v>973</v>
      </c>
      <c r="C85" s="90"/>
      <c r="D85" s="90"/>
      <c r="E85" s="90"/>
      <c r="F85" s="90"/>
      <c r="G85" s="90"/>
      <c r="H85" s="90"/>
      <c r="I85" s="87"/>
      <c r="J85" s="88"/>
      <c r="K85" s="303">
        <v>0.05</v>
      </c>
      <c r="L85" s="861">
        <f>N79*K85</f>
        <v>2966.5214360203095</v>
      </c>
      <c r="M85" s="862"/>
      <c r="N85" s="51"/>
    </row>
    <row r="86" spans="1:14" ht="15.75" thickBot="1">
      <c r="B86" s="91" t="s">
        <v>974</v>
      </c>
      <c r="C86" s="92"/>
      <c r="D86" s="92"/>
      <c r="E86" s="92"/>
      <c r="F86" s="92"/>
      <c r="G86" s="92"/>
      <c r="H86" s="92"/>
      <c r="I86" s="93"/>
      <c r="J86" s="94"/>
      <c r="K86" s="304">
        <v>0.05</v>
      </c>
      <c r="L86" s="863">
        <f>N79*K86</f>
        <v>2966.5214360203095</v>
      </c>
      <c r="M86" s="864"/>
      <c r="N86" s="51"/>
    </row>
    <row r="87" spans="1:14" ht="15.75" thickBot="1">
      <c r="B87" s="827" t="s">
        <v>953</v>
      </c>
      <c r="C87" s="828"/>
      <c r="D87" s="828"/>
      <c r="E87" s="828"/>
      <c r="F87" s="828"/>
      <c r="G87" s="828"/>
      <c r="H87" s="828"/>
      <c r="I87" s="828"/>
      <c r="J87" s="828"/>
      <c r="K87" s="828"/>
      <c r="L87" s="828"/>
      <c r="M87" s="829"/>
      <c r="N87" s="52">
        <f>L84+L85+L86</f>
        <v>17799.128616121856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77129.557336528043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1683</v>
      </c>
      <c r="C31" s="967" t="s">
        <v>2144</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335">
        <v>1.25</v>
      </c>
      <c r="N36" s="271">
        <f>K36/M36</f>
        <v>4161.8369935177216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2098.1935930720401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6260.0305865897617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27483.581165702788</v>
      </c>
      <c r="N48" s="271">
        <f>K48*M48</f>
        <v>13741.790582851394</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1649.0148699421673</v>
      </c>
      <c r="N49" s="271">
        <f>K49*M49</f>
        <v>824.50743497108363</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336034.22740524105</v>
      </c>
      <c r="N50" s="271">
        <f>K50*M50</f>
        <v>339394.56967929349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5176.5555498294634</v>
      </c>
      <c r="N51" s="271">
        <f>K51*M51</f>
        <v>1552.966664948839</v>
      </c>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355513.83436206484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31">
        <f>VLOOKUP(A58,TRANSPORTE!A1:D117,4,FALSE)</f>
        <v>1598.7033654734512</v>
      </c>
      <c r="M58" s="832"/>
      <c r="N58" s="286">
        <f>K58*L58</f>
        <v>1614.6903991281856</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31">
        <f>VLOOKUP(A59,TRANSPORTE!A1:D117,4,FALSE)</f>
        <v>821.75094105324695</v>
      </c>
      <c r="M59" s="832"/>
      <c r="N59" s="286">
        <f>K59*L59</f>
        <v>410.87547052662347</v>
      </c>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2025.5658696548091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1">
        <f>K69/J69*100</f>
        <v>169163.49999999997</v>
      </c>
      <c r="J69" s="292">
        <v>185</v>
      </c>
      <c r="K69" s="293">
        <f>VLOOKUP(A69,'MANO DE OBRA'!A8:D99,4,FALSE)</f>
        <v>312952.47499999998</v>
      </c>
      <c r="L69" s="50"/>
      <c r="M69" s="433">
        <v>10</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41963.871861440799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405763.30267975025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81152.660535950054</v>
      </c>
      <c r="M82" s="862"/>
      <c r="N82" s="51"/>
    </row>
    <row r="83" spans="1:14">
      <c r="B83" s="89" t="s">
        <v>973</v>
      </c>
      <c r="C83" s="90"/>
      <c r="D83" s="90"/>
      <c r="E83" s="90"/>
      <c r="F83" s="90"/>
      <c r="G83" s="90"/>
      <c r="H83" s="90"/>
      <c r="I83" s="87"/>
      <c r="J83" s="88"/>
      <c r="K83" s="303">
        <v>0.05</v>
      </c>
      <c r="L83" s="861">
        <f>N77*K83</f>
        <v>20288.165133987513</v>
      </c>
      <c r="M83" s="862"/>
      <c r="N83" s="51"/>
    </row>
    <row r="84" spans="1:14" ht="15.75" thickBot="1">
      <c r="B84" s="91" t="s">
        <v>974</v>
      </c>
      <c r="C84" s="92"/>
      <c r="D84" s="92"/>
      <c r="E84" s="92"/>
      <c r="F84" s="92"/>
      <c r="G84" s="92"/>
      <c r="H84" s="92"/>
      <c r="I84" s="93"/>
      <c r="J84" s="94"/>
      <c r="K84" s="304">
        <v>0.05</v>
      </c>
      <c r="L84" s="863">
        <f>N77*K84</f>
        <v>20288.165133987513</v>
      </c>
      <c r="M84" s="864"/>
      <c r="N84" s="51"/>
    </row>
    <row r="85" spans="1:14" ht="15.75" thickBot="1">
      <c r="B85" s="827" t="s">
        <v>953</v>
      </c>
      <c r="C85" s="828"/>
      <c r="D85" s="828"/>
      <c r="E85" s="828"/>
      <c r="F85" s="828"/>
      <c r="G85" s="828"/>
      <c r="H85" s="828"/>
      <c r="I85" s="828"/>
      <c r="J85" s="828"/>
      <c r="K85" s="828"/>
      <c r="L85" s="828"/>
      <c r="M85" s="829"/>
      <c r="N85" s="52">
        <f>L82+L83+L84</f>
        <v>121728.99080392507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527492.29348367534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1.5" customHeight="1" thickBot="1">
      <c r="A31" t="s">
        <v>1845</v>
      </c>
      <c r="B31" s="80" t="s">
        <v>1684</v>
      </c>
      <c r="C31" s="967" t="s">
        <v>2145</v>
      </c>
      <c r="D31" s="968"/>
      <c r="E31" s="968"/>
      <c r="F31" s="968"/>
      <c r="G31" s="968"/>
      <c r="H31" s="968"/>
      <c r="I31" s="968"/>
      <c r="J31" s="994"/>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335">
        <v>18.75</v>
      </c>
      <c r="N36" s="271">
        <f>K36/M36</f>
        <v>277.45579956784809</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119.016074538136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396.47187410598406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27483.581165702788</v>
      </c>
      <c r="N48" s="271">
        <f>K48*M48</f>
        <v>1374.1790582851395</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1649.0148699421673</v>
      </c>
      <c r="N49" s="271">
        <f>K49*M49</f>
        <v>82.450743497108363</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57624.907341608217</v>
      </c>
      <c r="N50" s="271">
        <f>K50*M50</f>
        <v>57624.907341608217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59081.537143390466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31">
        <f>VLOOKUP(A58,TRANSPORTE!A1:D117,4,FALSE)</f>
        <v>821.75094105324695</v>
      </c>
      <c r="M58" s="832"/>
      <c r="N58" s="286">
        <f>K58*L58</f>
        <v>41.087547052662352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41.087547052662352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150</v>
      </c>
      <c r="N69" s="394">
        <f>K69/M69</f>
        <v>1669.0798666666665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2380.3214907627198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61899.418055311828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12379.883611062367</v>
      </c>
      <c r="M82" s="862"/>
      <c r="N82" s="51"/>
    </row>
    <row r="83" spans="1:14">
      <c r="B83" s="89" t="s">
        <v>973</v>
      </c>
      <c r="C83" s="90"/>
      <c r="D83" s="90"/>
      <c r="E83" s="90"/>
      <c r="F83" s="90"/>
      <c r="G83" s="90"/>
      <c r="H83" s="90"/>
      <c r="I83" s="87"/>
      <c r="J83" s="88"/>
      <c r="K83" s="303">
        <v>0.05</v>
      </c>
      <c r="L83" s="861">
        <f>N77*K83</f>
        <v>3094.9709027655917</v>
      </c>
      <c r="M83" s="862"/>
      <c r="N83" s="51"/>
    </row>
    <row r="84" spans="1:14" ht="15.75" thickBot="1">
      <c r="B84" s="91" t="s">
        <v>974</v>
      </c>
      <c r="C84" s="92"/>
      <c r="D84" s="92"/>
      <c r="E84" s="92"/>
      <c r="F84" s="92"/>
      <c r="G84" s="92"/>
      <c r="H84" s="92"/>
      <c r="I84" s="93"/>
      <c r="J84" s="94"/>
      <c r="K84" s="304">
        <v>0.05</v>
      </c>
      <c r="L84" s="863">
        <f>N77*K84</f>
        <v>3094.9709027655917</v>
      </c>
      <c r="M84" s="864"/>
      <c r="N84" s="51"/>
    </row>
    <row r="85" spans="1:14" ht="15.75" thickBot="1">
      <c r="B85" s="827" t="s">
        <v>953</v>
      </c>
      <c r="C85" s="828"/>
      <c r="D85" s="828"/>
      <c r="E85" s="828"/>
      <c r="F85" s="828"/>
      <c r="G85" s="828"/>
      <c r="H85" s="828"/>
      <c r="I85" s="828"/>
      <c r="J85" s="828"/>
      <c r="K85" s="828"/>
      <c r="L85" s="828"/>
      <c r="M85" s="829"/>
      <c r="N85" s="52">
        <f>L82+L83+L84</f>
        <v>18569.82541659355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80469.243471905385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147.22886430720399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147.22886430720399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336034.22740524105</v>
      </c>
      <c r="N48" s="271">
        <f>K48*M48</f>
        <v>23522.395918366874</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5176.5555498294634</v>
      </c>
      <c r="N49" s="271">
        <f>K49*M49</f>
        <v>1552.966664948839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25075.362583315713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31">
        <f>VLOOKUP(A58,TRANSPORTE!A1:D117,4,FALSE)</f>
        <v>1598.7033654734512</v>
      </c>
      <c r="M58" s="832"/>
      <c r="N58" s="286">
        <f>K58*L58</f>
        <v>111.90923558314159</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111.90923558314159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0">
        <v>100</v>
      </c>
      <c r="N69" s="394">
        <f>K69/M69</f>
        <v>1877.7148499999998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2944.5772861440796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28279.077969350135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5655.8155938700274</v>
      </c>
      <c r="M82" s="862"/>
      <c r="N82" s="51"/>
    </row>
    <row r="83" spans="1:14">
      <c r="B83" s="89" t="s">
        <v>973</v>
      </c>
      <c r="C83" s="90"/>
      <c r="D83" s="90"/>
      <c r="E83" s="90"/>
      <c r="F83" s="90"/>
      <c r="G83" s="90"/>
      <c r="H83" s="90"/>
      <c r="I83" s="87"/>
      <c r="J83" s="88"/>
      <c r="K83" s="303">
        <v>0.05</v>
      </c>
      <c r="L83" s="861">
        <f>N77*K83</f>
        <v>1413.9538984675069</v>
      </c>
      <c r="M83" s="862"/>
      <c r="N83" s="51"/>
    </row>
    <row r="84" spans="1:14" ht="15.75" thickBot="1">
      <c r="B84" s="91" t="s">
        <v>974</v>
      </c>
      <c r="C84" s="92"/>
      <c r="D84" s="92"/>
      <c r="E84" s="92"/>
      <c r="F84" s="92"/>
      <c r="G84" s="92"/>
      <c r="H84" s="92"/>
      <c r="I84" s="93"/>
      <c r="J84" s="94"/>
      <c r="K84" s="304">
        <v>0.05</v>
      </c>
      <c r="L84" s="863">
        <f>N77*K84</f>
        <v>1413.9538984675069</v>
      </c>
      <c r="M84" s="864"/>
      <c r="N84" s="51"/>
    </row>
    <row r="85" spans="1:14" ht="15.75" thickBot="1">
      <c r="B85" s="827" t="s">
        <v>953</v>
      </c>
      <c r="C85" s="828"/>
      <c r="D85" s="828"/>
      <c r="E85" s="828"/>
      <c r="F85" s="828"/>
      <c r="G85" s="828"/>
      <c r="H85" s="828"/>
      <c r="I85" s="828"/>
      <c r="J85" s="828"/>
      <c r="K85" s="828"/>
      <c r="L85" s="828"/>
      <c r="M85" s="829"/>
      <c r="N85" s="52">
        <f>L82+L83+L84</f>
        <v>8483.7233908050421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36762.801360155179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77.289077871469317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77.289077871469317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45133.536990317116</v>
      </c>
      <c r="N48" s="271">
        <f>K48*M48</f>
        <v>56416.921237896393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56416.921237896393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150</v>
      </c>
      <c r="N69" s="394">
        <f>K69/M69</f>
        <v>834.53993333333324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1545.7815574293863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58039.99187319725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11607.99837463945</v>
      </c>
      <c r="M82" s="862"/>
      <c r="N82" s="51"/>
    </row>
    <row r="83" spans="1:14">
      <c r="B83" s="89" t="s">
        <v>973</v>
      </c>
      <c r="C83" s="90"/>
      <c r="D83" s="90"/>
      <c r="E83" s="90"/>
      <c r="F83" s="90"/>
      <c r="G83" s="90"/>
      <c r="H83" s="90"/>
      <c r="I83" s="87"/>
      <c r="J83" s="88"/>
      <c r="K83" s="303">
        <v>0.05</v>
      </c>
      <c r="L83" s="861">
        <f>N77*K83</f>
        <v>2901.9995936598625</v>
      </c>
      <c r="M83" s="862"/>
      <c r="N83" s="51"/>
    </row>
    <row r="84" spans="1:14" ht="15.75" thickBot="1">
      <c r="B84" s="91" t="s">
        <v>974</v>
      </c>
      <c r="C84" s="92"/>
      <c r="D84" s="92"/>
      <c r="E84" s="92"/>
      <c r="F84" s="92"/>
      <c r="G84" s="92"/>
      <c r="H84" s="92"/>
      <c r="I84" s="93"/>
      <c r="J84" s="94"/>
      <c r="K84" s="304">
        <v>0.05</v>
      </c>
      <c r="L84" s="863">
        <f>N77*K84</f>
        <v>2901.9995936598625</v>
      </c>
      <c r="M84" s="864"/>
      <c r="N84" s="51"/>
    </row>
    <row r="85" spans="1:14" ht="15.75" thickBot="1">
      <c r="B85" s="827" t="s">
        <v>953</v>
      </c>
      <c r="C85" s="828"/>
      <c r="D85" s="828"/>
      <c r="E85" s="828"/>
      <c r="F85" s="828"/>
      <c r="G85" s="828"/>
      <c r="H85" s="828"/>
      <c r="I85" s="828"/>
      <c r="J85" s="828"/>
      <c r="K85" s="828"/>
      <c r="L85" s="828"/>
      <c r="M85" s="829"/>
      <c r="N85" s="52">
        <f>L82+L83+L84</f>
        <v>17411.997561959175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75451.989435156429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178.52411180720401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178.52411180720401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432104.55848990555</v>
      </c>
      <c r="N48" s="271">
        <f>K48*M48</f>
        <v>864.20911697981114</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336034.22740524105</v>
      </c>
      <c r="N49" s="271">
        <f>K49*M49</f>
        <v>23522.395918366874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5176.5555498294634</v>
      </c>
      <c r="N50" s="271">
        <f>K50*M50</f>
        <v>1552.966664948839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25939.571700295524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31">
        <f>VLOOKUP(A58,TRANSPORTE!A1:D117,4,FALSE)</f>
        <v>1598.7033654734512</v>
      </c>
      <c r="M58" s="832"/>
      <c r="N58" s="286">
        <f>K58*L58</f>
        <v>115.1066423140885</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115.1066423140885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100</v>
      </c>
      <c r="N69" s="394">
        <f>K69/M69</f>
        <v>2503.6197999999999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3570.4822361440797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29803.684690560895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5960.7369381121789</v>
      </c>
      <c r="M82" s="862"/>
      <c r="N82" s="51"/>
    </row>
    <row r="83" spans="1:14">
      <c r="B83" s="89" t="s">
        <v>973</v>
      </c>
      <c r="C83" s="90"/>
      <c r="D83" s="90"/>
      <c r="E83" s="90"/>
      <c r="F83" s="90"/>
      <c r="G83" s="90"/>
      <c r="H83" s="90"/>
      <c r="I83" s="87"/>
      <c r="J83" s="88"/>
      <c r="K83" s="303">
        <v>0.05</v>
      </c>
      <c r="L83" s="861">
        <f>N77*K83</f>
        <v>1490.1842345280447</v>
      </c>
      <c r="M83" s="862"/>
      <c r="N83" s="51"/>
    </row>
    <row r="84" spans="1:14" ht="15.75" thickBot="1">
      <c r="B84" s="91" t="s">
        <v>974</v>
      </c>
      <c r="C84" s="92"/>
      <c r="D84" s="92"/>
      <c r="E84" s="92"/>
      <c r="F84" s="92"/>
      <c r="G84" s="92"/>
      <c r="H84" s="92"/>
      <c r="I84" s="93"/>
      <c r="J84" s="94"/>
      <c r="K84" s="304">
        <v>0.05</v>
      </c>
      <c r="L84" s="863">
        <f>N77*K84</f>
        <v>1490.1842345280447</v>
      </c>
      <c r="M84" s="864"/>
      <c r="N84" s="51"/>
    </row>
    <row r="85" spans="1:14" ht="15.75" thickBot="1">
      <c r="B85" s="827" t="s">
        <v>953</v>
      </c>
      <c r="C85" s="828"/>
      <c r="D85" s="828"/>
      <c r="E85" s="828"/>
      <c r="F85" s="828"/>
      <c r="G85" s="828"/>
      <c r="H85" s="828"/>
      <c r="I85" s="828"/>
      <c r="J85" s="828"/>
      <c r="K85" s="828"/>
      <c r="L85" s="828"/>
      <c r="M85" s="829"/>
      <c r="N85" s="52">
        <f>L82+L83+L84</f>
        <v>8941.1054071682684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38744.790097729165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98.152576204802656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98.152576204802656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432104.55848990555</v>
      </c>
      <c r="N48" s="271">
        <f>K48*M48</f>
        <v>864.20911697981114</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45133.536990317116</v>
      </c>
      <c r="N49" s="271">
        <f>K49*M49</f>
        <v>56416.921237896393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57281.130354876201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31">
        <f>VLOOKUP(A58,TRANSPORTE!A1:D117,4,FALSE)</f>
        <v>1598.7033654734512</v>
      </c>
      <c r="M58" s="832"/>
      <c r="N58" s="286">
        <f>K58*L58</f>
        <v>3.1974067309469025</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3.1974067309469025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150</v>
      </c>
      <c r="N69" s="394">
        <f>K69/M69</f>
        <v>1251.8099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1963.0515240960531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59345.531861908006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11869.106372381602</v>
      </c>
      <c r="M82" s="862"/>
      <c r="N82" s="51"/>
    </row>
    <row r="83" spans="1:14">
      <c r="B83" s="89" t="s">
        <v>973</v>
      </c>
      <c r="C83" s="90"/>
      <c r="D83" s="90"/>
      <c r="E83" s="90"/>
      <c r="F83" s="90"/>
      <c r="G83" s="90"/>
      <c r="H83" s="90"/>
      <c r="I83" s="87"/>
      <c r="J83" s="88"/>
      <c r="K83" s="303">
        <v>0.05</v>
      </c>
      <c r="L83" s="861">
        <f>N77*K83</f>
        <v>2967.2765930954006</v>
      </c>
      <c r="M83" s="862"/>
      <c r="N83" s="51"/>
    </row>
    <row r="84" spans="1:14" ht="15.75" thickBot="1">
      <c r="B84" s="91" t="s">
        <v>974</v>
      </c>
      <c r="C84" s="92"/>
      <c r="D84" s="92"/>
      <c r="E84" s="92"/>
      <c r="F84" s="92"/>
      <c r="G84" s="92"/>
      <c r="H84" s="92"/>
      <c r="I84" s="93"/>
      <c r="J84" s="94"/>
      <c r="K84" s="304">
        <v>0.05</v>
      </c>
      <c r="L84" s="863">
        <f>N77*K84</f>
        <v>2967.2765930954006</v>
      </c>
      <c r="M84" s="864"/>
      <c r="N84" s="51"/>
    </row>
    <row r="85" spans="1:14" ht="15.75" thickBot="1">
      <c r="B85" s="827" t="s">
        <v>953</v>
      </c>
      <c r="C85" s="828"/>
      <c r="D85" s="828"/>
      <c r="E85" s="828"/>
      <c r="F85" s="828"/>
      <c r="G85" s="828"/>
      <c r="H85" s="828"/>
      <c r="I85" s="828"/>
      <c r="J85" s="828"/>
      <c r="K85" s="828"/>
      <c r="L85" s="828"/>
      <c r="M85" s="829"/>
      <c r="N85" s="52">
        <f>L82+L83+L84</f>
        <v>17803.659558572403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77149.191420480405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26.079372916666667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26.079372916666667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6003.4145289439202</v>
      </c>
      <c r="N48" s="271">
        <f>K48*M48</f>
        <v>6603.7559818383124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6603.7559818383124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240</v>
      </c>
      <c r="N69" s="394">
        <f>K69/M69</f>
        <v>521.5874583333333</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521.5874583333333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7151.4228130883121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1430.2845626176625</v>
      </c>
      <c r="M82" s="862"/>
      <c r="N82" s="51"/>
    </row>
    <row r="83" spans="1:14">
      <c r="B83" s="89" t="s">
        <v>973</v>
      </c>
      <c r="C83" s="90"/>
      <c r="D83" s="90"/>
      <c r="E83" s="90"/>
      <c r="F83" s="90"/>
      <c r="G83" s="90"/>
      <c r="H83" s="90"/>
      <c r="I83" s="87"/>
      <c r="J83" s="88"/>
      <c r="K83" s="303">
        <v>0.05</v>
      </c>
      <c r="L83" s="861">
        <f>N77*K83</f>
        <v>357.57114065441561</v>
      </c>
      <c r="M83" s="862"/>
      <c r="N83" s="51"/>
    </row>
    <row r="84" spans="1:14" ht="15.75" thickBot="1">
      <c r="B84" s="91" t="s">
        <v>974</v>
      </c>
      <c r="C84" s="92"/>
      <c r="D84" s="92"/>
      <c r="E84" s="92"/>
      <c r="F84" s="92"/>
      <c r="G84" s="92"/>
      <c r="H84" s="92"/>
      <c r="I84" s="93"/>
      <c r="J84" s="94"/>
      <c r="K84" s="304">
        <v>0.05</v>
      </c>
      <c r="L84" s="863">
        <f>N77*K84</f>
        <v>357.57114065441561</v>
      </c>
      <c r="M84" s="864"/>
      <c r="N84" s="51"/>
    </row>
    <row r="85" spans="1:14" ht="15.75" thickBot="1">
      <c r="B85" s="827" t="s">
        <v>953</v>
      </c>
      <c r="C85" s="828"/>
      <c r="D85" s="828"/>
      <c r="E85" s="828"/>
      <c r="F85" s="828"/>
      <c r="G85" s="828"/>
      <c r="H85" s="828"/>
      <c r="I85" s="828"/>
      <c r="J85" s="828"/>
      <c r="K85" s="828"/>
      <c r="L85" s="828"/>
      <c r="M85" s="829"/>
      <c r="N85" s="52">
        <f>L82+L83+L84</f>
        <v>2145.4268439264938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9296.8496570148054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26.079372916666667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26.079372916666667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7806.1395716296292</v>
      </c>
      <c r="N48" s="271">
        <f>K48*M48</f>
        <v>8586.753528792593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8586.753528792593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240</v>
      </c>
      <c r="N69" s="394">
        <f>K69/M69</f>
        <v>521.5874583333333</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521.5874583333333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9134.4203600425935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1826.8840720085188</v>
      </c>
      <c r="M82" s="862"/>
      <c r="N82" s="51"/>
    </row>
    <row r="83" spans="1:14">
      <c r="B83" s="89" t="s">
        <v>973</v>
      </c>
      <c r="C83" s="90"/>
      <c r="D83" s="90"/>
      <c r="E83" s="90"/>
      <c r="F83" s="90"/>
      <c r="G83" s="90"/>
      <c r="H83" s="90"/>
      <c r="I83" s="87"/>
      <c r="J83" s="88"/>
      <c r="K83" s="303">
        <v>0.05</v>
      </c>
      <c r="L83" s="861">
        <f>N77*K83</f>
        <v>456.72101800212971</v>
      </c>
      <c r="M83" s="862"/>
      <c r="N83" s="51"/>
    </row>
    <row r="84" spans="1:14" ht="15.75" thickBot="1">
      <c r="B84" s="91" t="s">
        <v>974</v>
      </c>
      <c r="C84" s="92"/>
      <c r="D84" s="92"/>
      <c r="E84" s="92"/>
      <c r="F84" s="92"/>
      <c r="G84" s="92"/>
      <c r="H84" s="92"/>
      <c r="I84" s="93"/>
      <c r="J84" s="94"/>
      <c r="K84" s="304">
        <v>0.05</v>
      </c>
      <c r="L84" s="863">
        <f>N77*K84</f>
        <v>456.72101800212971</v>
      </c>
      <c r="M84" s="864"/>
      <c r="N84" s="51"/>
    </row>
    <row r="85" spans="1:14" ht="15.75" thickBot="1">
      <c r="B85" s="827" t="s">
        <v>953</v>
      </c>
      <c r="C85" s="828"/>
      <c r="D85" s="828"/>
      <c r="E85" s="828"/>
      <c r="F85" s="828"/>
      <c r="G85" s="828"/>
      <c r="H85" s="828"/>
      <c r="I85" s="828"/>
      <c r="J85" s="828"/>
      <c r="K85" s="828"/>
      <c r="L85" s="828"/>
      <c r="M85" s="829"/>
      <c r="N85" s="52">
        <f>L82+L83+L84</f>
        <v>2740.3261080127781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11874.746468055371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375.54296999999997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375.54296999999997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54967.162331405576</v>
      </c>
      <c r="N48" s="271">
        <f>K48*M48</f>
        <v>60463.878564546139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60463.878564546139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31">
        <f>VLOOKUP(A58,TRANSPORTE!A1:D117,4,FALSE)</f>
        <v>821.75094105324695</v>
      </c>
      <c r="M58" s="832"/>
      <c r="N58" s="286">
        <f>K58*L58</f>
        <v>903.92603515857172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903.92603515857172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25</v>
      </c>
      <c r="N69" s="394">
        <f>K69/M69</f>
        <v>7510.8593999999994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7510.8593999999994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69254.206969704712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13850.841393940944</v>
      </c>
      <c r="M82" s="862"/>
      <c r="N82" s="51"/>
    </row>
    <row r="83" spans="1:14">
      <c r="B83" s="89" t="s">
        <v>973</v>
      </c>
      <c r="C83" s="90"/>
      <c r="D83" s="90"/>
      <c r="E83" s="90"/>
      <c r="F83" s="90"/>
      <c r="G83" s="90"/>
      <c r="H83" s="90"/>
      <c r="I83" s="87"/>
      <c r="J83" s="88"/>
      <c r="K83" s="303">
        <v>0.05</v>
      </c>
      <c r="L83" s="861">
        <f>N77*K83</f>
        <v>3462.710348485236</v>
      </c>
      <c r="M83" s="862"/>
      <c r="N83" s="51"/>
    </row>
    <row r="84" spans="1:14" ht="15.75" thickBot="1">
      <c r="B84" s="91" t="s">
        <v>974</v>
      </c>
      <c r="C84" s="92"/>
      <c r="D84" s="92"/>
      <c r="E84" s="92"/>
      <c r="F84" s="92"/>
      <c r="G84" s="92"/>
      <c r="H84" s="92"/>
      <c r="I84" s="93"/>
      <c r="J84" s="94"/>
      <c r="K84" s="304">
        <v>0.05</v>
      </c>
      <c r="L84" s="863">
        <f>N77*K84</f>
        <v>3462.710348485236</v>
      </c>
      <c r="M84" s="864"/>
      <c r="N84" s="51"/>
    </row>
    <row r="85" spans="1:14" ht="15.75" thickBot="1">
      <c r="B85" s="827" t="s">
        <v>953</v>
      </c>
      <c r="C85" s="828"/>
      <c r="D85" s="828"/>
      <c r="E85" s="828"/>
      <c r="F85" s="828"/>
      <c r="G85" s="828"/>
      <c r="H85" s="828"/>
      <c r="I85" s="828"/>
      <c r="J85" s="828"/>
      <c r="K85" s="828"/>
      <c r="L85" s="828"/>
      <c r="M85" s="829"/>
      <c r="N85" s="52">
        <f>L82+L83+L84</f>
        <v>20776.262090911412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90030.469060616131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6"/>
      <c r="J36" s="267"/>
      <c r="K36" s="268">
        <f>VLOOKUP(A36,EQUIPOS!A6:D163,4,FALSE)</f>
        <v>5202.296241897152</v>
      </c>
      <c r="L36" s="269"/>
      <c r="M36" s="335">
        <v>3</v>
      </c>
      <c r="N36" s="271">
        <f>K36/M36</f>
        <v>1734.0987472990507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521.5874583333333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2255.6862056323839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41775.04337186824</v>
      </c>
      <c r="N48" s="271">
        <f>K48*M48</f>
        <v>52218.804214835298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52218.804214835298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31">
        <f>VLOOKUP(A60,TRANSPORTE!A1:D117,4,FALSE)</f>
        <v>821.75094105324695</v>
      </c>
      <c r="M60" s="832"/>
      <c r="N60" s="286">
        <f>K60*L60</f>
        <v>1027.1886763165587</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1027.1886763165587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24</v>
      </c>
      <c r="N71" s="394">
        <f>K71/M71</f>
        <v>5215.8745833333332</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5215.8745833333332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60717.553680117569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12143.510736023514</v>
      </c>
      <c r="M84" s="862"/>
      <c r="N84" s="51"/>
    </row>
    <row r="85" spans="1:14">
      <c r="B85" s="89" t="s">
        <v>973</v>
      </c>
      <c r="C85" s="90"/>
      <c r="D85" s="90"/>
      <c r="E85" s="90"/>
      <c r="F85" s="90"/>
      <c r="G85" s="90"/>
      <c r="H85" s="90"/>
      <c r="I85" s="87"/>
      <c r="J85" s="88"/>
      <c r="K85" s="303">
        <v>0.05</v>
      </c>
      <c r="L85" s="861">
        <f>N79*K85</f>
        <v>3035.8776840058786</v>
      </c>
      <c r="M85" s="862"/>
      <c r="N85" s="51"/>
    </row>
    <row r="86" spans="1:14" ht="15.75" thickBot="1">
      <c r="B86" s="91" t="s">
        <v>974</v>
      </c>
      <c r="C86" s="92"/>
      <c r="D86" s="92"/>
      <c r="E86" s="92"/>
      <c r="F86" s="92"/>
      <c r="G86" s="92"/>
      <c r="H86" s="92"/>
      <c r="I86" s="93"/>
      <c r="J86" s="94"/>
      <c r="K86" s="304">
        <v>0.05</v>
      </c>
      <c r="L86" s="863">
        <f>N79*K86</f>
        <v>3035.8776840058786</v>
      </c>
      <c r="M86" s="864"/>
      <c r="N86" s="51"/>
    </row>
    <row r="87" spans="1:14" ht="15.75" thickBot="1">
      <c r="B87" s="827" t="s">
        <v>953</v>
      </c>
      <c r="C87" s="828"/>
      <c r="D87" s="828"/>
      <c r="E87" s="828"/>
      <c r="F87" s="828"/>
      <c r="G87" s="828"/>
      <c r="H87" s="828"/>
      <c r="I87" s="828"/>
      <c r="J87" s="828"/>
      <c r="K87" s="828"/>
      <c r="L87" s="828"/>
      <c r="M87" s="829"/>
      <c r="N87" s="52">
        <f>L84+L85+L86</f>
        <v>18215.266104035272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78932.819784152845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6"/>
      <c r="J36" s="267"/>
      <c r="K36" s="268">
        <f>VLOOKUP(A36,EQUIPOS!A6:D163,4,FALSE)</f>
        <v>124855.10980553164</v>
      </c>
      <c r="L36" s="269"/>
      <c r="M36" s="335">
        <v>2.5</v>
      </c>
      <c r="N36" s="271">
        <f>K36/M36</f>
        <v>49942.043922212659</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423.19184653601991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50365.23576874868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8612.0000283406498</v>
      </c>
      <c r="N48" s="271">
        <f>K48*M48</f>
        <v>8698.1200286240564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8698.1200286240564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20</v>
      </c>
      <c r="N71" s="394">
        <f>K71/M71</f>
        <v>3129.5247499999996</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8463.8369307203975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67527.192728093127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13505.438545618626</v>
      </c>
      <c r="M84" s="862"/>
      <c r="N84" s="51"/>
    </row>
    <row r="85" spans="1:14">
      <c r="B85" s="89" t="s">
        <v>973</v>
      </c>
      <c r="C85" s="90"/>
      <c r="D85" s="90"/>
      <c r="E85" s="90"/>
      <c r="F85" s="90"/>
      <c r="G85" s="90"/>
      <c r="H85" s="90"/>
      <c r="I85" s="87"/>
      <c r="J85" s="88"/>
      <c r="K85" s="303">
        <v>0.05</v>
      </c>
      <c r="L85" s="861">
        <f>N79*K85</f>
        <v>3376.3596364046566</v>
      </c>
      <c r="M85" s="862"/>
      <c r="N85" s="51"/>
    </row>
    <row r="86" spans="1:14" ht="15.75" thickBot="1">
      <c r="B86" s="91" t="s">
        <v>974</v>
      </c>
      <c r="C86" s="92"/>
      <c r="D86" s="92"/>
      <c r="E86" s="92"/>
      <c r="F86" s="92"/>
      <c r="G86" s="92"/>
      <c r="H86" s="92"/>
      <c r="I86" s="93"/>
      <c r="J86" s="94"/>
      <c r="K86" s="304">
        <v>0.05</v>
      </c>
      <c r="L86" s="863">
        <f>N79*K86</f>
        <v>3376.3596364046566</v>
      </c>
      <c r="M86" s="864"/>
      <c r="N86" s="51"/>
    </row>
    <row r="87" spans="1:14" ht="15.75" thickBot="1">
      <c r="B87" s="827" t="s">
        <v>953</v>
      </c>
      <c r="C87" s="828"/>
      <c r="D87" s="828"/>
      <c r="E87" s="828"/>
      <c r="F87" s="828"/>
      <c r="G87" s="828"/>
      <c r="H87" s="828"/>
      <c r="I87" s="828"/>
      <c r="J87" s="828"/>
      <c r="K87" s="828"/>
      <c r="L87" s="828"/>
      <c r="M87" s="829"/>
      <c r="N87" s="52">
        <f>L84+L85+L86</f>
        <v>20258.157818427939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87785.350546521062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6"/>
      <c r="J36" s="267"/>
      <c r="K36" s="268">
        <f>VLOOKUP(A36,EQUIPOS!A6:D163,4,FALSE)</f>
        <v>124855.10980553164</v>
      </c>
      <c r="L36" s="269"/>
      <c r="M36" s="335">
        <v>1.25</v>
      </c>
      <c r="N36" s="271">
        <f>K36/M36</f>
        <v>99884.087844425318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1159.3361680720398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101043.42401249736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8612.0000283406498</v>
      </c>
      <c r="N48" s="271">
        <f>K48*M48</f>
        <v>8698.1200286240564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8698.1200286240564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23186.723361440796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132928.2674025622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26585.653480512439</v>
      </c>
      <c r="M84" s="862"/>
      <c r="N84" s="51"/>
    </row>
    <row r="85" spans="1:14">
      <c r="B85" s="89" t="s">
        <v>973</v>
      </c>
      <c r="C85" s="90"/>
      <c r="D85" s="90"/>
      <c r="E85" s="90"/>
      <c r="F85" s="90"/>
      <c r="G85" s="90"/>
      <c r="H85" s="90"/>
      <c r="I85" s="87"/>
      <c r="J85" s="88"/>
      <c r="K85" s="303">
        <v>0.05</v>
      </c>
      <c r="L85" s="861">
        <f>N79*K85</f>
        <v>6646.4133701281098</v>
      </c>
      <c r="M85" s="862"/>
      <c r="N85" s="51"/>
    </row>
    <row r="86" spans="1:14" ht="15.75" thickBot="1">
      <c r="B86" s="91" t="s">
        <v>974</v>
      </c>
      <c r="C86" s="92"/>
      <c r="D86" s="92"/>
      <c r="E86" s="92"/>
      <c r="F86" s="92"/>
      <c r="G86" s="92"/>
      <c r="H86" s="92"/>
      <c r="I86" s="93"/>
      <c r="J86" s="94"/>
      <c r="K86" s="304">
        <v>0.05</v>
      </c>
      <c r="L86" s="863">
        <f>N79*K86</f>
        <v>6646.4133701281098</v>
      </c>
      <c r="M86" s="864"/>
      <c r="N86" s="51"/>
    </row>
    <row r="87" spans="1:14" ht="15.75" thickBot="1">
      <c r="B87" s="827" t="s">
        <v>953</v>
      </c>
      <c r="C87" s="828"/>
      <c r="D87" s="828"/>
      <c r="E87" s="828"/>
      <c r="F87" s="828"/>
      <c r="G87" s="828"/>
      <c r="H87" s="828"/>
      <c r="I87" s="828"/>
      <c r="J87" s="828"/>
      <c r="K87" s="828"/>
      <c r="L87" s="828"/>
      <c r="M87" s="829"/>
      <c r="N87" s="52">
        <f>L84+L85+L86</f>
        <v>39878.480220768659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172806.74762333086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6"/>
      <c r="J36" s="267"/>
      <c r="K36" s="268">
        <f>VLOOKUP(A36,EQUIPOS!A6:D163,4,FALSE)</f>
        <v>124855.10980553164</v>
      </c>
      <c r="L36" s="269"/>
      <c r="M36" s="335">
        <v>23</v>
      </c>
      <c r="N36" s="271">
        <f>K36/M36</f>
        <v>5428.483035023115</v>
      </c>
    </row>
    <row r="37" spans="1:14">
      <c r="A37" s="113" t="s">
        <v>328</v>
      </c>
      <c r="B37" s="840" t="str">
        <f>VLOOKUP(A37,EQUIPOS!A7:D154,3,FALSE)</f>
        <v xml:space="preserve">Taco metálico o puntal (escamas en concreto)
</v>
      </c>
      <c r="C37" s="841"/>
      <c r="D37" s="841"/>
      <c r="E37" s="841"/>
      <c r="F37" s="841"/>
      <c r="G37" s="841"/>
      <c r="H37" s="842"/>
      <c r="I37" s="420"/>
      <c r="J37" s="421"/>
      <c r="K37" s="268">
        <f>VLOOKUP(A37,EQUIPOS!A7:D164,4,FALSE)</f>
        <v>74.432888649426047</v>
      </c>
      <c r="L37" s="334"/>
      <c r="M37" s="335">
        <v>1</v>
      </c>
      <c r="N37" s="271">
        <f>K37/M37</f>
        <v>74.432888649426047</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N75*M41</f>
        <v>1159.3361680720398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6662.2520917445809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4490.8171624758352</v>
      </c>
      <c r="N48" s="271">
        <f>K48*M48</f>
        <v>1571.7860068665423</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981.71351923890347</v>
      </c>
      <c r="N49" s="271">
        <f>K49*M49</f>
        <v>981.71351923890347</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3023.1939282273065</v>
      </c>
      <c r="N50" s="271">
        <f>K50*M50</f>
        <v>11488.136927263764</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364077.19838855811</v>
      </c>
      <c r="N51" s="271">
        <f>K51*M51</f>
        <v>65533.895709940458</v>
      </c>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79575.532163309661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31">
        <f>VLOOKUP(A58,TRANSPORTE!A1:D117,4,FALSE)</f>
        <v>1598.7033654734512</v>
      </c>
      <c r="M58" s="832"/>
      <c r="N58" s="286">
        <f>K58*L58</f>
        <v>287.7666057852212</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287.7666057852212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10</v>
      </c>
      <c r="N69" s="394">
        <f>K69/M69</f>
        <v>12518.098999999998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23186.723361440796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109712.27422228025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21942.45484445605</v>
      </c>
      <c r="M82" s="862"/>
      <c r="N82" s="51"/>
    </row>
    <row r="83" spans="1:14">
      <c r="B83" s="89" t="s">
        <v>973</v>
      </c>
      <c r="C83" s="90"/>
      <c r="D83" s="90"/>
      <c r="E83" s="90"/>
      <c r="F83" s="90"/>
      <c r="G83" s="90"/>
      <c r="H83" s="90"/>
      <c r="I83" s="87"/>
      <c r="J83" s="88"/>
      <c r="K83" s="303">
        <v>0.05</v>
      </c>
      <c r="L83" s="861">
        <f>N77*K83</f>
        <v>5485.6137111140124</v>
      </c>
      <c r="M83" s="862"/>
      <c r="N83" s="51"/>
    </row>
    <row r="84" spans="1:14" ht="15.75" thickBot="1">
      <c r="B84" s="91" t="s">
        <v>974</v>
      </c>
      <c r="C84" s="92"/>
      <c r="D84" s="92"/>
      <c r="E84" s="92"/>
      <c r="F84" s="92"/>
      <c r="G84" s="92"/>
      <c r="H84" s="92"/>
      <c r="I84" s="93"/>
      <c r="J84" s="94"/>
      <c r="K84" s="304">
        <v>0.05</v>
      </c>
      <c r="L84" s="863">
        <f>N77*K84</f>
        <v>5485.6137111140124</v>
      </c>
      <c r="M84" s="864"/>
      <c r="N84" s="51"/>
    </row>
    <row r="85" spans="1:14" ht="15.75" thickBot="1">
      <c r="B85" s="827" t="s">
        <v>953</v>
      </c>
      <c r="C85" s="828"/>
      <c r="D85" s="828"/>
      <c r="E85" s="828"/>
      <c r="F85" s="828"/>
      <c r="G85" s="828"/>
      <c r="H85" s="828"/>
      <c r="I85" s="828"/>
      <c r="J85" s="828"/>
      <c r="K85" s="828"/>
      <c r="L85" s="828"/>
      <c r="M85" s="829"/>
      <c r="N85" s="52">
        <f>L82+L83+L84</f>
        <v>32913.682266684074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142625.95648896432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N75*M41</f>
        <v>57.966808403602002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57.966808403602002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3410.6803800004768</v>
      </c>
      <c r="N48" s="271">
        <f>K48*M48</f>
        <v>3410.6803800004768</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636.05801563409273</v>
      </c>
      <c r="N49" s="271">
        <f>K49*M49</f>
        <v>2544.2320625363709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7" t="s">
        <v>953</v>
      </c>
      <c r="C53" s="828"/>
      <c r="D53" s="828"/>
      <c r="E53" s="828"/>
      <c r="F53" s="828"/>
      <c r="G53" s="828"/>
      <c r="H53" s="828"/>
      <c r="I53" s="828"/>
      <c r="J53" s="828"/>
      <c r="K53" s="828"/>
      <c r="L53" s="828"/>
      <c r="M53" s="829"/>
      <c r="N53" s="393">
        <f>SUM(N48:N52)</f>
        <v>5954.9124425368482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B58" s="46"/>
      <c r="C58" s="316"/>
      <c r="D58" s="316"/>
      <c r="E58" s="316"/>
      <c r="F58" s="316"/>
      <c r="G58" s="316"/>
      <c r="H58" s="310"/>
      <c r="I58" s="278"/>
      <c r="J58" s="285"/>
      <c r="K58" s="278"/>
      <c r="L58" s="831"/>
      <c r="M58" s="832"/>
      <c r="N58" s="286"/>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400</v>
      </c>
      <c r="N69" s="394">
        <f>K69/M69</f>
        <v>312.95247499999999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59">
        <f>SUM(N69:N74)</f>
        <v>579.66808403601999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6592.5473349764707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1318.5094669952941</v>
      </c>
      <c r="M82" s="862"/>
      <c r="N82" s="51"/>
    </row>
    <row r="83" spans="1:14">
      <c r="B83" s="89" t="s">
        <v>973</v>
      </c>
      <c r="C83" s="90"/>
      <c r="D83" s="90"/>
      <c r="E83" s="90"/>
      <c r="F83" s="90"/>
      <c r="G83" s="90"/>
      <c r="H83" s="90"/>
      <c r="I83" s="87"/>
      <c r="J83" s="88"/>
      <c r="K83" s="303">
        <v>0.05</v>
      </c>
      <c r="L83" s="861">
        <f>N77*K83</f>
        <v>329.62736674882353</v>
      </c>
      <c r="M83" s="862"/>
      <c r="N83" s="51"/>
    </row>
    <row r="84" spans="1:14" ht="15.75" thickBot="1">
      <c r="B84" s="91" t="s">
        <v>974</v>
      </c>
      <c r="C84" s="92"/>
      <c r="D84" s="92"/>
      <c r="E84" s="92"/>
      <c r="F84" s="92"/>
      <c r="G84" s="92"/>
      <c r="H84" s="92"/>
      <c r="I84" s="93"/>
      <c r="J84" s="94"/>
      <c r="K84" s="304">
        <v>0.05</v>
      </c>
      <c r="L84" s="863">
        <f>N77*K84</f>
        <v>329.62736674882353</v>
      </c>
      <c r="M84" s="864"/>
      <c r="N84" s="51"/>
    </row>
    <row r="85" spans="1:14" ht="15.75" thickBot="1">
      <c r="B85" s="827" t="s">
        <v>953</v>
      </c>
      <c r="C85" s="828"/>
      <c r="D85" s="828"/>
      <c r="E85" s="828"/>
      <c r="F85" s="828"/>
      <c r="G85" s="828"/>
      <c r="H85" s="828"/>
      <c r="I85" s="828"/>
      <c r="J85" s="828"/>
      <c r="K85" s="828"/>
      <c r="L85" s="828"/>
      <c r="M85" s="829"/>
      <c r="N85" s="52">
        <f>L82+L83+L84</f>
        <v>1977.7642004929412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8570.3115354694128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6"/>
      <c r="J36" s="267"/>
      <c r="K36" s="268">
        <f>VLOOKUP(A36,EQUIPOS!A6:D163,4,FALSE)</f>
        <v>156068.88725691455</v>
      </c>
      <c r="L36" s="269"/>
      <c r="M36" s="335">
        <v>15</v>
      </c>
      <c r="N36" s="271">
        <f>K36/M36</f>
        <v>10404.592483794304</v>
      </c>
    </row>
    <row r="37" spans="1:14">
      <c r="A37" s="113" t="s">
        <v>365</v>
      </c>
      <c r="B37" s="840" t="str">
        <f>VLOOKUP(A37,EQUIPOS!A7:D154,3,FALSE)</f>
        <v xml:space="preserve">Vibrocompatador, potencia 153 HP, peso 10 Ton. </v>
      </c>
      <c r="C37" s="841"/>
      <c r="D37" s="841"/>
      <c r="E37" s="841"/>
      <c r="F37" s="841"/>
      <c r="G37" s="841"/>
      <c r="H37" s="842"/>
      <c r="I37" s="420"/>
      <c r="J37" s="421"/>
      <c r="K37" s="268">
        <f>VLOOKUP(A37,EQUIPOS!A7:D164,4,FALSE)</f>
        <v>104045.92483794304</v>
      </c>
      <c r="L37" s="334"/>
      <c r="M37" s="335">
        <v>15</v>
      </c>
      <c r="N37" s="271">
        <f>K37/M37</f>
        <v>6936.394989196202</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122.69072025600332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17463.678193246509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27483.581165702788</v>
      </c>
      <c r="N48" s="271">
        <f>K48*M48</f>
        <v>28857.760223987927</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46.172416358380687</v>
      </c>
      <c r="N49" s="271">
        <f>K49*M49</f>
        <v>1385.1724907514206</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30242.932714739349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31">
        <f>VLOOKUP(A60,TRANSPORTE!A1:D117,4,FALSE)</f>
        <v>821.75094105324695</v>
      </c>
      <c r="M60" s="832"/>
      <c r="N60" s="286">
        <f>K60*L60</f>
        <v>862.83848810590928</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862.83848810590928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120</v>
      </c>
      <c r="N72" s="394">
        <f>K72/M72</f>
        <v>1564.7623749999998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2453.8144051200661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51023.263801211833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10204.652760242367</v>
      </c>
      <c r="M84" s="862"/>
      <c r="N84" s="51"/>
    </row>
    <row r="85" spans="1:14">
      <c r="B85" s="89" t="s">
        <v>973</v>
      </c>
      <c r="C85" s="90"/>
      <c r="D85" s="90"/>
      <c r="E85" s="90"/>
      <c r="F85" s="90"/>
      <c r="G85" s="90"/>
      <c r="H85" s="90"/>
      <c r="I85" s="87"/>
      <c r="J85" s="88"/>
      <c r="K85" s="303">
        <v>0.05</v>
      </c>
      <c r="L85" s="861">
        <f>N79*K85</f>
        <v>2551.1631900605917</v>
      </c>
      <c r="M85" s="862"/>
      <c r="N85" s="51"/>
    </row>
    <row r="86" spans="1:14" ht="15.75" thickBot="1">
      <c r="B86" s="91" t="s">
        <v>974</v>
      </c>
      <c r="C86" s="92"/>
      <c r="D86" s="92"/>
      <c r="E86" s="92"/>
      <c r="F86" s="92"/>
      <c r="G86" s="92"/>
      <c r="H86" s="92"/>
      <c r="I86" s="93"/>
      <c r="J86" s="94"/>
      <c r="K86" s="304">
        <v>0.05</v>
      </c>
      <c r="L86" s="863">
        <f>N79*K86</f>
        <v>2551.1631900605917</v>
      </c>
      <c r="M86" s="864"/>
      <c r="N86" s="51"/>
    </row>
    <row r="87" spans="1:14" ht="15.75" thickBot="1">
      <c r="B87" s="827" t="s">
        <v>953</v>
      </c>
      <c r="C87" s="828"/>
      <c r="D87" s="828"/>
      <c r="E87" s="828"/>
      <c r="F87" s="828"/>
      <c r="G87" s="828"/>
      <c r="H87" s="828"/>
      <c r="I87" s="828"/>
      <c r="J87" s="828"/>
      <c r="K87" s="828"/>
      <c r="L87" s="828"/>
      <c r="M87" s="829"/>
      <c r="N87" s="52">
        <f>L84+L85+L86</f>
        <v>15306.97914036355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66330.242941575387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2.25" customHeight="1" thickBot="1">
      <c r="A31" t="s">
        <v>1845</v>
      </c>
      <c r="B31" s="80" t="s">
        <v>1144</v>
      </c>
      <c r="C31" s="967" t="s">
        <v>2155</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SUM(N36:N41)</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5176.5555498294634</v>
      </c>
      <c r="N50" s="271">
        <f>K50*M50</f>
        <v>10353.111099658927</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137362.93866618251</v>
      </c>
      <c r="N51" s="271">
        <f>K51*M51</f>
        <v>68681.469333091256</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128129.32597648005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147778.28375139504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29555.656750279009</v>
      </c>
      <c r="M84" s="862"/>
      <c r="N84" s="51"/>
    </row>
    <row r="85" spans="1:14">
      <c r="B85" s="89" t="s">
        <v>973</v>
      </c>
      <c r="C85" s="90"/>
      <c r="D85" s="90"/>
      <c r="E85" s="90"/>
      <c r="F85" s="90"/>
      <c r="G85" s="90"/>
      <c r="H85" s="90"/>
      <c r="I85" s="87"/>
      <c r="J85" s="88"/>
      <c r="K85" s="303">
        <v>0.05</v>
      </c>
      <c r="L85" s="861">
        <f>N79*K85</f>
        <v>7388.9141875697524</v>
      </c>
      <c r="M85" s="862"/>
      <c r="N85" s="51"/>
    </row>
    <row r="86" spans="1:14" ht="15.75" thickBot="1">
      <c r="B86" s="91" t="s">
        <v>974</v>
      </c>
      <c r="C86" s="92"/>
      <c r="D86" s="92"/>
      <c r="E86" s="92"/>
      <c r="F86" s="92"/>
      <c r="G86" s="92"/>
      <c r="H86" s="92"/>
      <c r="I86" s="93"/>
      <c r="J86" s="94"/>
      <c r="K86" s="304">
        <v>0.05</v>
      </c>
      <c r="L86" s="863">
        <f>N79*K86</f>
        <v>7388.9141875697524</v>
      </c>
      <c r="M86" s="864"/>
      <c r="N86" s="51"/>
    </row>
    <row r="87" spans="1:14" ht="15.75" thickBot="1">
      <c r="B87" s="827" t="s">
        <v>953</v>
      </c>
      <c r="C87" s="828"/>
      <c r="D87" s="828"/>
      <c r="E87" s="828"/>
      <c r="F87" s="828"/>
      <c r="G87" s="828"/>
      <c r="H87" s="828"/>
      <c r="I87" s="828"/>
      <c r="J87" s="828"/>
      <c r="K87" s="828"/>
      <c r="L87" s="828"/>
      <c r="M87" s="829"/>
      <c r="N87" s="52">
        <f>L84+L85+L86</f>
        <v>44333.485125418512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192111.76887681356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1.5" customHeight="1" thickBot="1">
      <c r="A31" t="s">
        <v>1845</v>
      </c>
      <c r="B31" s="80" t="s">
        <v>1692</v>
      </c>
      <c r="C31" s="967" t="s">
        <v>2156</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SUM(N36:N41)</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5176.5555498294634</v>
      </c>
      <c r="N50" s="271">
        <f>K50*M50</f>
        <v>10353.111099658927</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87790.381496957169</v>
      </c>
      <c r="N51" s="271">
        <f>K51*M51</f>
        <v>43895.190748478584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103343.04739186738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122992.00516678236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24598.401033356473</v>
      </c>
      <c r="M84" s="862"/>
      <c r="N84" s="51"/>
    </row>
    <row r="85" spans="1:14">
      <c r="B85" s="89" t="s">
        <v>973</v>
      </c>
      <c r="C85" s="90"/>
      <c r="D85" s="90"/>
      <c r="E85" s="90"/>
      <c r="F85" s="90"/>
      <c r="G85" s="90"/>
      <c r="H85" s="90"/>
      <c r="I85" s="87"/>
      <c r="J85" s="88"/>
      <c r="K85" s="303">
        <v>0.05</v>
      </c>
      <c r="L85" s="861">
        <f>N79*K85</f>
        <v>6149.6002583391182</v>
      </c>
      <c r="M85" s="862"/>
      <c r="N85" s="51"/>
    </row>
    <row r="86" spans="1:14" ht="15.75" thickBot="1">
      <c r="B86" s="91" t="s">
        <v>974</v>
      </c>
      <c r="C86" s="92"/>
      <c r="D86" s="92"/>
      <c r="E86" s="92"/>
      <c r="F86" s="92"/>
      <c r="G86" s="92"/>
      <c r="H86" s="92"/>
      <c r="I86" s="93"/>
      <c r="J86" s="94"/>
      <c r="K86" s="304">
        <v>0.05</v>
      </c>
      <c r="L86" s="863">
        <f>N79*K86</f>
        <v>6149.6002583391182</v>
      </c>
      <c r="M86" s="864"/>
      <c r="N86" s="51"/>
    </row>
    <row r="87" spans="1:14" ht="15.75" thickBot="1">
      <c r="B87" s="827" t="s">
        <v>953</v>
      </c>
      <c r="C87" s="828"/>
      <c r="D87" s="828"/>
      <c r="E87" s="828"/>
      <c r="F87" s="828"/>
      <c r="G87" s="828"/>
      <c r="H87" s="828"/>
      <c r="I87" s="828"/>
      <c r="J87" s="828"/>
      <c r="K87" s="828"/>
      <c r="L87" s="828"/>
      <c r="M87" s="829"/>
      <c r="N87" s="52">
        <f>L84+L85+L86</f>
        <v>36897.601550034706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159889.60671681707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1693</v>
      </c>
      <c r="C31" s="967" t="s">
        <v>2157</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5176.5555498294634</v>
      </c>
      <c r="N50" s="271">
        <f>K50*M50</f>
        <v>10353.111099658927</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114375.38092970227</v>
      </c>
      <c r="N51" s="271">
        <f>K51*M51</f>
        <v>57187.690464851134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116635.54710823993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136284.50488315491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27256.900976630983</v>
      </c>
      <c r="M84" s="862"/>
      <c r="N84" s="51"/>
    </row>
    <row r="85" spans="1:14">
      <c r="B85" s="89" t="s">
        <v>973</v>
      </c>
      <c r="C85" s="90"/>
      <c r="D85" s="90"/>
      <c r="E85" s="90"/>
      <c r="F85" s="90"/>
      <c r="G85" s="90"/>
      <c r="H85" s="90"/>
      <c r="I85" s="87"/>
      <c r="J85" s="88"/>
      <c r="K85" s="303">
        <v>0.05</v>
      </c>
      <c r="L85" s="861">
        <f>N79*K85</f>
        <v>6814.2252441577457</v>
      </c>
      <c r="M85" s="862"/>
      <c r="N85" s="51"/>
    </row>
    <row r="86" spans="1:14" ht="15.75" thickBot="1">
      <c r="B86" s="91" t="s">
        <v>974</v>
      </c>
      <c r="C86" s="92"/>
      <c r="D86" s="92"/>
      <c r="E86" s="92"/>
      <c r="F86" s="92"/>
      <c r="G86" s="92"/>
      <c r="H86" s="92"/>
      <c r="I86" s="93"/>
      <c r="J86" s="94"/>
      <c r="K86" s="304">
        <v>0.05</v>
      </c>
      <c r="L86" s="863">
        <f>N79*K86</f>
        <v>6814.2252441577457</v>
      </c>
      <c r="M86" s="864"/>
      <c r="N86" s="51"/>
    </row>
    <row r="87" spans="1:14" ht="15.75" thickBot="1">
      <c r="B87" s="827" t="s">
        <v>953</v>
      </c>
      <c r="C87" s="828"/>
      <c r="D87" s="828"/>
      <c r="E87" s="828"/>
      <c r="F87" s="828"/>
      <c r="G87" s="828"/>
      <c r="H87" s="828"/>
      <c r="I87" s="828"/>
      <c r="J87" s="828"/>
      <c r="K87" s="828"/>
      <c r="L87" s="828"/>
      <c r="M87" s="829"/>
      <c r="N87" s="52">
        <f>L84+L85+L86</f>
        <v>40885.351464946471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177169.85634810137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1694</v>
      </c>
      <c r="C31" s="967" t="s">
        <v>2158</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5886.9830856935369</v>
      </c>
      <c r="N49" s="271">
        <f>K49*M49</f>
        <v>6770.0305485475665</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5176.5555498294634</v>
      </c>
      <c r="N50" s="271">
        <f>K50*M50</f>
        <v>10353.111099658927</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116098.73689821293</v>
      </c>
      <c r="N51" s="271">
        <f>K51*M51</f>
        <v>58049.368449106463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117497.22509249525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137146.18286741024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27429.236573482049</v>
      </c>
      <c r="M84" s="862"/>
      <c r="N84" s="51"/>
    </row>
    <row r="85" spans="1:14">
      <c r="B85" s="89" t="s">
        <v>973</v>
      </c>
      <c r="C85" s="90"/>
      <c r="D85" s="90"/>
      <c r="E85" s="90"/>
      <c r="F85" s="90"/>
      <c r="G85" s="90"/>
      <c r="H85" s="90"/>
      <c r="I85" s="87"/>
      <c r="J85" s="88"/>
      <c r="K85" s="303">
        <v>0.05</v>
      </c>
      <c r="L85" s="861">
        <f>N79*K85</f>
        <v>6857.3091433705122</v>
      </c>
      <c r="M85" s="862"/>
      <c r="N85" s="51"/>
    </row>
    <row r="86" spans="1:14" ht="15.75" thickBot="1">
      <c r="B86" s="91" t="s">
        <v>974</v>
      </c>
      <c r="C86" s="92"/>
      <c r="D86" s="92"/>
      <c r="E86" s="92"/>
      <c r="F86" s="92"/>
      <c r="G86" s="92"/>
      <c r="H86" s="92"/>
      <c r="I86" s="93"/>
      <c r="J86" s="94"/>
      <c r="K86" s="304">
        <v>0.05</v>
      </c>
      <c r="L86" s="863">
        <f>N79*K86</f>
        <v>6857.3091433705122</v>
      </c>
      <c r="M86" s="864"/>
      <c r="N86" s="51"/>
    </row>
    <row r="87" spans="1:14" ht="15.75" thickBot="1">
      <c r="B87" s="827" t="s">
        <v>953</v>
      </c>
      <c r="C87" s="828"/>
      <c r="D87" s="828"/>
      <c r="E87" s="828"/>
      <c r="F87" s="828"/>
      <c r="G87" s="828"/>
      <c r="H87" s="828"/>
      <c r="I87" s="828"/>
      <c r="J87" s="828"/>
      <c r="K87" s="828"/>
      <c r="L87" s="828"/>
      <c r="M87" s="829"/>
      <c r="N87" s="52">
        <f>L84+L85+L86</f>
        <v>41143.854860223073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178290.03772763332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1145</v>
      </c>
      <c r="C31" s="967" t="s">
        <v>1734</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5886.9830856935369</v>
      </c>
      <c r="N49" s="271">
        <f>K49*M49</f>
        <v>2943.4915428467684</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5176.5555498294634</v>
      </c>
      <c r="N50" s="271">
        <f>K50*M50</f>
        <v>5176.5555498294634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211866.76042876171</v>
      </c>
      <c r="N51" s="271">
        <f>K51*M51</f>
        <v>211866.76042876171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262311.52251662023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281960.4802915352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56392.096058307041</v>
      </c>
      <c r="M84" s="862"/>
      <c r="N84" s="51"/>
    </row>
    <row r="85" spans="1:14">
      <c r="B85" s="89" t="s">
        <v>973</v>
      </c>
      <c r="C85" s="90"/>
      <c r="D85" s="90"/>
      <c r="E85" s="90"/>
      <c r="F85" s="90"/>
      <c r="G85" s="90"/>
      <c r="H85" s="90"/>
      <c r="I85" s="87"/>
      <c r="J85" s="88"/>
      <c r="K85" s="303">
        <v>0.05</v>
      </c>
      <c r="L85" s="861">
        <f>N79*K85</f>
        <v>14098.02401457676</v>
      </c>
      <c r="M85" s="862"/>
      <c r="N85" s="51"/>
    </row>
    <row r="86" spans="1:14" ht="15.75" thickBot="1">
      <c r="B86" s="91" t="s">
        <v>974</v>
      </c>
      <c r="C86" s="92"/>
      <c r="D86" s="92"/>
      <c r="E86" s="92"/>
      <c r="F86" s="92"/>
      <c r="G86" s="92"/>
      <c r="H86" s="92"/>
      <c r="I86" s="93"/>
      <c r="J86" s="94"/>
      <c r="K86" s="304">
        <v>0.05</v>
      </c>
      <c r="L86" s="863">
        <f>N79*K86</f>
        <v>14098.02401457676</v>
      </c>
      <c r="M86" s="864"/>
      <c r="N86" s="51"/>
    </row>
    <row r="87" spans="1:14" ht="15.75" thickBot="1">
      <c r="B87" s="827" t="s">
        <v>953</v>
      </c>
      <c r="C87" s="828"/>
      <c r="D87" s="828"/>
      <c r="E87" s="828"/>
      <c r="F87" s="828"/>
      <c r="G87" s="828"/>
      <c r="H87" s="828"/>
      <c r="I87" s="828"/>
      <c r="J87" s="828"/>
      <c r="K87" s="828"/>
      <c r="L87" s="828"/>
      <c r="M87" s="829"/>
      <c r="N87" s="52">
        <f>L84+L85+L86</f>
        <v>84588.144087460561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366548.62437899574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1695</v>
      </c>
      <c r="C31" s="967" t="s">
        <v>1696</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5886.9830856935369</v>
      </c>
      <c r="N49" s="271">
        <f>K49*M49</f>
        <v>2943.4915428467684</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5176.5555498294634</v>
      </c>
      <c r="N50" s="271">
        <f>K50*M50</f>
        <v>5176.5555498294634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211866.76042876171</v>
      </c>
      <c r="N51" s="271">
        <f>K51*M51</f>
        <v>211866.76042876171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262311.52251662023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281960.4802915352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56392.096058307041</v>
      </c>
      <c r="M84" s="862"/>
      <c r="N84" s="51"/>
    </row>
    <row r="85" spans="1:14">
      <c r="B85" s="89" t="s">
        <v>973</v>
      </c>
      <c r="C85" s="90"/>
      <c r="D85" s="90"/>
      <c r="E85" s="90"/>
      <c r="F85" s="90"/>
      <c r="G85" s="90"/>
      <c r="H85" s="90"/>
      <c r="I85" s="87"/>
      <c r="J85" s="88"/>
      <c r="K85" s="303">
        <v>0.05</v>
      </c>
      <c r="L85" s="861">
        <f>N79*K85</f>
        <v>14098.02401457676</v>
      </c>
      <c r="M85" s="862"/>
      <c r="N85" s="51"/>
    </row>
    <row r="86" spans="1:14" ht="15.75" thickBot="1">
      <c r="B86" s="91" t="s">
        <v>974</v>
      </c>
      <c r="C86" s="92"/>
      <c r="D86" s="92"/>
      <c r="E86" s="92"/>
      <c r="F86" s="92"/>
      <c r="G86" s="92"/>
      <c r="H86" s="92"/>
      <c r="I86" s="93"/>
      <c r="J86" s="94"/>
      <c r="K86" s="304">
        <v>0.05</v>
      </c>
      <c r="L86" s="863">
        <f>N79*K86</f>
        <v>14098.02401457676</v>
      </c>
      <c r="M86" s="864"/>
      <c r="N86" s="51"/>
    </row>
    <row r="87" spans="1:14" ht="15.75" thickBot="1">
      <c r="B87" s="827" t="s">
        <v>953</v>
      </c>
      <c r="C87" s="828"/>
      <c r="D87" s="828"/>
      <c r="E87" s="828"/>
      <c r="F87" s="828"/>
      <c r="G87" s="828"/>
      <c r="H87" s="828"/>
      <c r="I87" s="828"/>
      <c r="J87" s="828"/>
      <c r="K87" s="828"/>
      <c r="L87" s="828"/>
      <c r="M87" s="829"/>
      <c r="N87" s="52">
        <f>L84+L85+L86</f>
        <v>84588.144087460561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366548.62437899574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1697</v>
      </c>
      <c r="C31" s="967" t="s">
        <v>1698</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5886.9830856935369</v>
      </c>
      <c r="N49" s="271">
        <f>K49*M49</f>
        <v>2943.4915428467684</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5176.5555498294634</v>
      </c>
      <c r="N50" s="271">
        <f>K50*M50</f>
        <v>5176.5555498294634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211866.76042876171</v>
      </c>
      <c r="N51" s="271">
        <f>K51*M51</f>
        <v>211866.76042876171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262311.52251662023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281960.4802915352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56392.096058307041</v>
      </c>
      <c r="M84" s="862"/>
      <c r="N84" s="51"/>
    </row>
    <row r="85" spans="1:14">
      <c r="B85" s="89" t="s">
        <v>973</v>
      </c>
      <c r="C85" s="90"/>
      <c r="D85" s="90"/>
      <c r="E85" s="90"/>
      <c r="F85" s="90"/>
      <c r="G85" s="90"/>
      <c r="H85" s="90"/>
      <c r="I85" s="87"/>
      <c r="J85" s="88"/>
      <c r="K85" s="303">
        <v>0.05</v>
      </c>
      <c r="L85" s="861">
        <f>N79*K85</f>
        <v>14098.02401457676</v>
      </c>
      <c r="M85" s="862"/>
      <c r="N85" s="51"/>
    </row>
    <row r="86" spans="1:14" ht="15.75" thickBot="1">
      <c r="B86" s="91" t="s">
        <v>974</v>
      </c>
      <c r="C86" s="92"/>
      <c r="D86" s="92"/>
      <c r="E86" s="92"/>
      <c r="F86" s="92"/>
      <c r="G86" s="92"/>
      <c r="H86" s="92"/>
      <c r="I86" s="93"/>
      <c r="J86" s="94"/>
      <c r="K86" s="304">
        <v>0.05</v>
      </c>
      <c r="L86" s="863">
        <f>N79*K86</f>
        <v>14098.02401457676</v>
      </c>
      <c r="M86" s="864"/>
      <c r="N86" s="51"/>
    </row>
    <row r="87" spans="1:14" ht="15.75" thickBot="1">
      <c r="B87" s="827" t="s">
        <v>953</v>
      </c>
      <c r="C87" s="828"/>
      <c r="D87" s="828"/>
      <c r="E87" s="828"/>
      <c r="F87" s="828"/>
      <c r="G87" s="828"/>
      <c r="H87" s="828"/>
      <c r="I87" s="828"/>
      <c r="J87" s="828"/>
      <c r="K87" s="828"/>
      <c r="L87" s="828"/>
      <c r="M87" s="829"/>
      <c r="N87" s="52">
        <f>L84+L85+L86</f>
        <v>84588.144087460561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366548.62437899574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1699</v>
      </c>
      <c r="C31" s="967" t="s">
        <v>1700</v>
      </c>
      <c r="D31" s="968"/>
      <c r="E31" s="968"/>
      <c r="F31" s="968"/>
      <c r="G31" s="968"/>
      <c r="H31" s="968"/>
      <c r="I31" s="968"/>
      <c r="J31" s="994"/>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38477.0136319839</v>
      </c>
      <c r="N48" s="271">
        <f>K48*M48</f>
        <v>42324.714995182294</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5886.9830856935369</v>
      </c>
      <c r="N49" s="271">
        <f>K49*M49</f>
        <v>2943.4915428467684</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5176.5555498294634</v>
      </c>
      <c r="N50" s="271">
        <f>K50*M50</f>
        <v>5176.5555498294634</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211866.76042876171</v>
      </c>
      <c r="N51" s="271">
        <f>K51*M51</f>
        <v>211866.76042876171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262311.52251662023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1">
        <f>VLOOKUP(A60,TRANSPORTE!A1:D117,4,FALSE)</f>
        <v>821.75094105324695</v>
      </c>
      <c r="M60" s="832"/>
      <c r="N60" s="286">
        <f>K60*L60</f>
        <v>903.92603515857172</v>
      </c>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903.92603515857172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281960.4802915352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56392.096058307041</v>
      </c>
      <c r="M84" s="862"/>
      <c r="N84" s="51"/>
    </row>
    <row r="85" spans="1:14">
      <c r="B85" s="89" t="s">
        <v>973</v>
      </c>
      <c r="C85" s="90"/>
      <c r="D85" s="90"/>
      <c r="E85" s="90"/>
      <c r="F85" s="90"/>
      <c r="G85" s="90"/>
      <c r="H85" s="90"/>
      <c r="I85" s="87"/>
      <c r="J85" s="88"/>
      <c r="K85" s="303">
        <v>0.05</v>
      </c>
      <c r="L85" s="861">
        <f>N79*K85</f>
        <v>14098.02401457676</v>
      </c>
      <c r="M85" s="862"/>
      <c r="N85" s="51"/>
    </row>
    <row r="86" spans="1:14" ht="15.75" thickBot="1">
      <c r="B86" s="91" t="s">
        <v>974</v>
      </c>
      <c r="C86" s="92"/>
      <c r="D86" s="92"/>
      <c r="E86" s="92"/>
      <c r="F86" s="92"/>
      <c r="G86" s="92"/>
      <c r="H86" s="92"/>
      <c r="I86" s="93"/>
      <c r="J86" s="94"/>
      <c r="K86" s="304">
        <v>0.05</v>
      </c>
      <c r="L86" s="863">
        <f>N79*K86</f>
        <v>14098.02401457676</v>
      </c>
      <c r="M86" s="864"/>
      <c r="N86" s="51"/>
    </row>
    <row r="87" spans="1:14" ht="15.75" thickBot="1">
      <c r="B87" s="827" t="s">
        <v>953</v>
      </c>
      <c r="C87" s="828"/>
      <c r="D87" s="828"/>
      <c r="E87" s="828"/>
      <c r="F87" s="828"/>
      <c r="G87" s="828"/>
      <c r="H87" s="828"/>
      <c r="I87" s="828"/>
      <c r="J87" s="828"/>
      <c r="K87" s="828"/>
      <c r="L87" s="828"/>
      <c r="M87" s="829"/>
      <c r="N87" s="52">
        <f>L84+L85+L86</f>
        <v>84588.144087460561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366548.62437899574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8.5" customHeight="1" thickBot="1">
      <c r="A31" t="s">
        <v>1845</v>
      </c>
      <c r="B31" s="80" t="s">
        <v>1701</v>
      </c>
      <c r="C31" s="967" t="s">
        <v>1702</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7806.436394306219</v>
      </c>
      <c r="N48" s="271">
        <f>K48*M48</f>
        <v>10148.367312598086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10148.367312598086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11933.608430670125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2386.7216861340253</v>
      </c>
      <c r="M84" s="862"/>
      <c r="N84" s="51"/>
    </row>
    <row r="85" spans="1:14">
      <c r="B85" s="89" t="s">
        <v>973</v>
      </c>
      <c r="C85" s="90"/>
      <c r="D85" s="90"/>
      <c r="E85" s="90"/>
      <c r="F85" s="90"/>
      <c r="G85" s="90"/>
      <c r="H85" s="90"/>
      <c r="I85" s="87"/>
      <c r="J85" s="88"/>
      <c r="K85" s="303">
        <v>0.05</v>
      </c>
      <c r="L85" s="861">
        <f>N79*K85</f>
        <v>596.68042153350632</v>
      </c>
      <c r="M85" s="862"/>
      <c r="N85" s="51"/>
    </row>
    <row r="86" spans="1:14" ht="15.75" thickBot="1">
      <c r="B86" s="91" t="s">
        <v>974</v>
      </c>
      <c r="C86" s="92"/>
      <c r="D86" s="92"/>
      <c r="E86" s="92"/>
      <c r="F86" s="92"/>
      <c r="G86" s="92"/>
      <c r="H86" s="92"/>
      <c r="I86" s="93"/>
      <c r="J86" s="94"/>
      <c r="K86" s="304">
        <v>0.05</v>
      </c>
      <c r="L86" s="863">
        <f>N79*K86</f>
        <v>596.68042153350632</v>
      </c>
      <c r="M86" s="864"/>
      <c r="N86" s="51"/>
    </row>
    <row r="87" spans="1:14" ht="15.75" thickBot="1">
      <c r="B87" s="827" t="s">
        <v>953</v>
      </c>
      <c r="C87" s="828"/>
      <c r="D87" s="828"/>
      <c r="E87" s="828"/>
      <c r="F87" s="828"/>
      <c r="G87" s="828"/>
      <c r="H87" s="828"/>
      <c r="I87" s="828"/>
      <c r="J87" s="828"/>
      <c r="K87" s="828"/>
      <c r="L87" s="828"/>
      <c r="M87" s="829"/>
      <c r="N87" s="52">
        <f>L84+L85+L86</f>
        <v>3580.0825292010381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15513.690959871163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 customHeight="1" thickBot="1">
      <c r="A31" t="s">
        <v>1845</v>
      </c>
      <c r="B31" s="80" t="s">
        <v>1703</v>
      </c>
      <c r="C31" s="967" t="s">
        <v>1704</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15679.932726656752</v>
      </c>
      <c r="N48" s="271">
        <f>K48*M48</f>
        <v>20383.91254465378</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20383.91254465378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22169.153662725821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4433.8307325451642</v>
      </c>
      <c r="M84" s="862"/>
      <c r="N84" s="51"/>
    </row>
    <row r="85" spans="1:14">
      <c r="B85" s="89" t="s">
        <v>973</v>
      </c>
      <c r="C85" s="90"/>
      <c r="D85" s="90"/>
      <c r="E85" s="90"/>
      <c r="F85" s="90"/>
      <c r="G85" s="90"/>
      <c r="H85" s="90"/>
      <c r="I85" s="87"/>
      <c r="J85" s="88"/>
      <c r="K85" s="303">
        <v>0.05</v>
      </c>
      <c r="L85" s="861">
        <f>N79*K85</f>
        <v>1108.4576831362911</v>
      </c>
      <c r="M85" s="862"/>
      <c r="N85" s="51"/>
    </row>
    <row r="86" spans="1:14" ht="15.75" thickBot="1">
      <c r="B86" s="91" t="s">
        <v>974</v>
      </c>
      <c r="C86" s="92"/>
      <c r="D86" s="92"/>
      <c r="E86" s="92"/>
      <c r="F86" s="92"/>
      <c r="G86" s="92"/>
      <c r="H86" s="92"/>
      <c r="I86" s="93"/>
      <c r="J86" s="94"/>
      <c r="K86" s="304">
        <v>0.05</v>
      </c>
      <c r="L86" s="863">
        <f>N79*K86</f>
        <v>1108.4576831362911</v>
      </c>
      <c r="M86" s="864"/>
      <c r="N86" s="51"/>
    </row>
    <row r="87" spans="1:14" ht="15.75" thickBot="1">
      <c r="B87" s="827" t="s">
        <v>953</v>
      </c>
      <c r="C87" s="828"/>
      <c r="D87" s="828"/>
      <c r="E87" s="828"/>
      <c r="F87" s="828"/>
      <c r="G87" s="828"/>
      <c r="H87" s="828"/>
      <c r="I87" s="828"/>
      <c r="J87" s="828"/>
      <c r="K87" s="828"/>
      <c r="L87" s="828"/>
      <c r="M87" s="829"/>
      <c r="N87" s="52">
        <f>L84+L85+L86</f>
        <v>6650.7460988177463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28819.899761543566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75" customHeight="1" thickBot="1">
      <c r="A31" t="s">
        <v>1845</v>
      </c>
      <c r="B31" s="80" t="s">
        <v>1705</v>
      </c>
      <c r="C31" s="967" t="s">
        <v>2159</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7806.436394306219</v>
      </c>
      <c r="N48" s="271">
        <f>K48*M48</f>
        <v>10148.367312598086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10148.367312598086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11933.608430670125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2386.7216861340253</v>
      </c>
      <c r="M84" s="862"/>
      <c r="N84" s="51"/>
    </row>
    <row r="85" spans="1:14">
      <c r="B85" s="89" t="s">
        <v>973</v>
      </c>
      <c r="C85" s="90"/>
      <c r="D85" s="90"/>
      <c r="E85" s="90"/>
      <c r="F85" s="90"/>
      <c r="G85" s="90"/>
      <c r="H85" s="90"/>
      <c r="I85" s="87"/>
      <c r="J85" s="88"/>
      <c r="K85" s="303">
        <v>0.05</v>
      </c>
      <c r="L85" s="861">
        <f>N79*K85</f>
        <v>596.68042153350632</v>
      </c>
      <c r="M85" s="862"/>
      <c r="N85" s="51"/>
    </row>
    <row r="86" spans="1:14" ht="15.75" thickBot="1">
      <c r="B86" s="91" t="s">
        <v>974</v>
      </c>
      <c r="C86" s="92"/>
      <c r="D86" s="92"/>
      <c r="E86" s="92"/>
      <c r="F86" s="92"/>
      <c r="G86" s="92"/>
      <c r="H86" s="92"/>
      <c r="I86" s="93"/>
      <c r="J86" s="94"/>
      <c r="K86" s="304">
        <v>0.05</v>
      </c>
      <c r="L86" s="863">
        <f>N79*K86</f>
        <v>596.68042153350632</v>
      </c>
      <c r="M86" s="864"/>
      <c r="N86" s="51"/>
    </row>
    <row r="87" spans="1:14" ht="15.75" thickBot="1">
      <c r="B87" s="827" t="s">
        <v>953</v>
      </c>
      <c r="C87" s="828"/>
      <c r="D87" s="828"/>
      <c r="E87" s="828"/>
      <c r="F87" s="828"/>
      <c r="G87" s="828"/>
      <c r="H87" s="828"/>
      <c r="I87" s="828"/>
      <c r="J87" s="828"/>
      <c r="K87" s="828"/>
      <c r="L87" s="828"/>
      <c r="M87" s="829"/>
      <c r="N87" s="52">
        <f>L84+L85+L86</f>
        <v>3580.0825292010381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15513.690959871163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30" customHeight="1" thickBot="1">
      <c r="A31" t="s">
        <v>1845</v>
      </c>
      <c r="B31" s="80" t="s">
        <v>1706</v>
      </c>
      <c r="C31" s="967" t="s">
        <v>2160</v>
      </c>
      <c r="D31" s="968"/>
      <c r="E31" s="968"/>
      <c r="F31" s="968"/>
      <c r="G31" s="968"/>
      <c r="H31" s="968"/>
      <c r="I31" s="968"/>
      <c r="J31" s="994"/>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c r="C41" s="848"/>
      <c r="D41" s="848"/>
      <c r="E41" s="38"/>
      <c r="F41" s="39"/>
      <c r="G41" s="39"/>
      <c r="H41" s="40"/>
      <c r="I41" s="36"/>
      <c r="J41" s="37"/>
      <c r="K41" s="278"/>
      <c r="L41" s="275"/>
      <c r="M41" s="400"/>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15679.932726656752</v>
      </c>
      <c r="N48" s="271">
        <f>K48*M48</f>
        <v>20383.91254465378</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20383.91254465378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22169.153662725821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4433.8307325451642</v>
      </c>
      <c r="M84" s="862"/>
      <c r="N84" s="51"/>
    </row>
    <row r="85" spans="1:14">
      <c r="B85" s="89" t="s">
        <v>973</v>
      </c>
      <c r="C85" s="90"/>
      <c r="D85" s="90"/>
      <c r="E85" s="90"/>
      <c r="F85" s="90"/>
      <c r="G85" s="90"/>
      <c r="H85" s="90"/>
      <c r="I85" s="87"/>
      <c r="J85" s="88"/>
      <c r="K85" s="303">
        <v>0.05</v>
      </c>
      <c r="L85" s="861">
        <f>N79*K85</f>
        <v>1108.4576831362911</v>
      </c>
      <c r="M85" s="862"/>
      <c r="N85" s="51"/>
    </row>
    <row r="86" spans="1:14" ht="15.75" thickBot="1">
      <c r="B86" s="91" t="s">
        <v>974</v>
      </c>
      <c r="C86" s="92"/>
      <c r="D86" s="92"/>
      <c r="E86" s="92"/>
      <c r="F86" s="92"/>
      <c r="G86" s="92"/>
      <c r="H86" s="92"/>
      <c r="I86" s="93"/>
      <c r="J86" s="94"/>
      <c r="K86" s="304">
        <v>0.05</v>
      </c>
      <c r="L86" s="863">
        <f>N79*K86</f>
        <v>1108.4576831362911</v>
      </c>
      <c r="M86" s="864"/>
      <c r="N86" s="51"/>
    </row>
    <row r="87" spans="1:14" ht="15.75" thickBot="1">
      <c r="B87" s="827" t="s">
        <v>953</v>
      </c>
      <c r="C87" s="828"/>
      <c r="D87" s="828"/>
      <c r="E87" s="828"/>
      <c r="F87" s="828"/>
      <c r="G87" s="828"/>
      <c r="H87" s="828"/>
      <c r="I87" s="828"/>
      <c r="J87" s="828"/>
      <c r="K87" s="828"/>
      <c r="L87" s="828"/>
      <c r="M87" s="829"/>
      <c r="N87" s="52">
        <f>L84+L85+L86</f>
        <v>6650.7460988177463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28819.899761543566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6"/>
      <c r="J36" s="267"/>
      <c r="K36" s="268">
        <f>VLOOKUP(A36,EQUIPOS!A6:D163,4,FALSE)</f>
        <v>65028.703023714399</v>
      </c>
      <c r="L36" s="269"/>
      <c r="M36" s="335">
        <v>15</v>
      </c>
      <c r="N36" s="271">
        <f>K36/M36</f>
        <v>4335.2468682476265</v>
      </c>
    </row>
    <row r="37" spans="1:14">
      <c r="A37" s="113" t="s">
        <v>174</v>
      </c>
      <c r="B37" s="840" t="str">
        <f>VLOOKUP(A37,EQUIPOS!A7:D154,3,FALSE)</f>
        <v>Compactador vibratorio tipo DD-20</v>
      </c>
      <c r="C37" s="841"/>
      <c r="D37" s="841"/>
      <c r="E37" s="841"/>
      <c r="F37" s="841"/>
      <c r="G37" s="841"/>
      <c r="H37" s="842"/>
      <c r="I37" s="420"/>
      <c r="J37" s="421"/>
      <c r="K37" s="268">
        <f>VLOOKUP(A37,EQUIPOS!A7:D164,4,FALSE)</f>
        <v>55630.516990136843</v>
      </c>
      <c r="L37" s="334"/>
      <c r="M37" s="335">
        <v>15</v>
      </c>
      <c r="N37" s="271">
        <f>K37/M37</f>
        <v>3708.7011326757897</v>
      </c>
    </row>
    <row r="38" spans="1:14">
      <c r="A38" s="113" t="s">
        <v>269</v>
      </c>
      <c r="B38" s="840" t="str">
        <f>VLOOKUP(A38,EQUIPOS!A8:D154,3,FALSE)</f>
        <v>Motoniveladora  potencia 215 HP, ancho de cuchilla 4,27 m, peso 18 ton.</v>
      </c>
      <c r="C38" s="841"/>
      <c r="D38" s="841"/>
      <c r="E38" s="841"/>
      <c r="F38" s="841"/>
      <c r="G38" s="841"/>
      <c r="H38" s="842"/>
      <c r="I38" s="327"/>
      <c r="J38" s="329"/>
      <c r="K38" s="268">
        <f>VLOOKUP(A38,EQUIPOS!A8:D165,4,FALSE)</f>
        <v>156068.88725691455</v>
      </c>
      <c r="L38" s="422"/>
      <c r="M38" s="423">
        <v>15</v>
      </c>
      <c r="N38" s="271">
        <f>K38/M38</f>
        <v>10404.592483794304</v>
      </c>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N75*M41</f>
        <v>49.076288102401321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SUM(N36:N41)</f>
        <v>18497.616772820122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27483.581165702788</v>
      </c>
      <c r="N48" s="271">
        <f>K48*M48</f>
        <v>35728.655515413622</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46.172416358380687</v>
      </c>
      <c r="N49" s="271">
        <f>K49*M49</f>
        <v>1385.1724907514206</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33" t="s">
        <v>953</v>
      </c>
      <c r="C53" s="834"/>
      <c r="D53" s="834"/>
      <c r="E53" s="834"/>
      <c r="F53" s="834"/>
      <c r="G53" s="834"/>
      <c r="H53" s="834"/>
      <c r="I53" s="834"/>
      <c r="J53" s="834"/>
      <c r="K53" s="834"/>
      <c r="L53" s="834"/>
      <c r="M53" s="835"/>
      <c r="N53" s="104">
        <f>SUM(N48:N52)</f>
        <v>37113.828006165044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31">
        <f>VLOOKUP(A58,TRANSPORTE!A1:D117,4,FALSE)</f>
        <v>821.75094105324695</v>
      </c>
      <c r="M58" s="832"/>
      <c r="N58" s="286">
        <f>K58*L58</f>
        <v>1068.276223369221</v>
      </c>
    </row>
    <row r="59" spans="1:14">
      <c r="B59" s="46"/>
      <c r="C59" s="47"/>
      <c r="D59" s="47"/>
      <c r="E59" s="47"/>
      <c r="F59" s="47"/>
      <c r="G59" s="47"/>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1068.276223369221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120</v>
      </c>
      <c r="N69" s="394">
        <f>K69/M69</f>
        <v>1564.7623749999998</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0">
        <f>SUM(N69:N74)</f>
        <v>2453.8144051200661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59133.535407474454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3"/>
      <c r="J81" s="333"/>
      <c r="K81" s="301" t="s">
        <v>970</v>
      </c>
      <c r="L81" s="857" t="s">
        <v>971</v>
      </c>
      <c r="M81" s="858"/>
      <c r="N81" s="302"/>
    </row>
    <row r="82" spans="1:14">
      <c r="B82" s="859" t="s">
        <v>972</v>
      </c>
      <c r="C82" s="860"/>
      <c r="D82" s="860"/>
      <c r="E82" s="860"/>
      <c r="F82" s="860"/>
      <c r="G82" s="860"/>
      <c r="H82" s="860"/>
      <c r="I82" s="87"/>
      <c r="J82" s="88"/>
      <c r="K82" s="303">
        <v>0.2</v>
      </c>
      <c r="L82" s="861">
        <f>N77*K82</f>
        <v>11826.707081494891</v>
      </c>
      <c r="M82" s="862"/>
      <c r="N82" s="51"/>
    </row>
    <row r="83" spans="1:14">
      <c r="B83" s="89" t="s">
        <v>973</v>
      </c>
      <c r="C83" s="90"/>
      <c r="D83" s="90"/>
      <c r="E83" s="90"/>
      <c r="F83" s="90"/>
      <c r="G83" s="90"/>
      <c r="H83" s="90"/>
      <c r="I83" s="87"/>
      <c r="J83" s="88"/>
      <c r="K83" s="303">
        <v>0.05</v>
      </c>
      <c r="L83" s="861">
        <f>N77*K83</f>
        <v>2956.6767703737228</v>
      </c>
      <c r="M83" s="862"/>
      <c r="N83" s="51"/>
    </row>
    <row r="84" spans="1:14" ht="15.75" thickBot="1">
      <c r="B84" s="91" t="s">
        <v>974</v>
      </c>
      <c r="C84" s="92"/>
      <c r="D84" s="92"/>
      <c r="E84" s="92"/>
      <c r="F84" s="92"/>
      <c r="G84" s="92"/>
      <c r="H84" s="92"/>
      <c r="I84" s="93"/>
      <c r="J84" s="94"/>
      <c r="K84" s="304">
        <v>0.05</v>
      </c>
      <c r="L84" s="863">
        <f>N77*K84</f>
        <v>2956.6767703737228</v>
      </c>
      <c r="M84" s="864"/>
      <c r="N84" s="51"/>
    </row>
    <row r="85" spans="1:14" ht="15.75" thickBot="1">
      <c r="B85" s="827" t="s">
        <v>953</v>
      </c>
      <c r="C85" s="828"/>
      <c r="D85" s="828"/>
      <c r="E85" s="828"/>
      <c r="F85" s="828"/>
      <c r="G85" s="828"/>
      <c r="H85" s="828"/>
      <c r="I85" s="828"/>
      <c r="J85" s="828"/>
      <c r="K85" s="828"/>
      <c r="L85" s="828"/>
      <c r="M85" s="829"/>
      <c r="N85" s="52">
        <f>L82+L83+L84</f>
        <v>17740.060622242338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7">
        <f>N77+N85</f>
        <v>76873.596029716791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5"/>
      <c r="K117" s="975"/>
      <c r="L117" s="975"/>
      <c r="M117" s="975"/>
      <c r="N117" s="976"/>
    </row>
    <row r="118" spans="2:14" ht="15.75" thickBot="1">
      <c r="B118" s="418" t="s">
        <v>2221</v>
      </c>
      <c r="C118" s="419"/>
      <c r="D118" s="419"/>
      <c r="E118" s="258"/>
      <c r="F118" s="258"/>
      <c r="G118" s="258"/>
      <c r="H118" s="258"/>
      <c r="I118" s="258"/>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13833.036072321527</v>
      </c>
      <c r="N48" s="271">
        <f>K48*M48</f>
        <v>9683.1252506250676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9683.1252506250676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0">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11923.536366527635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2384.707273305527</v>
      </c>
      <c r="M84" s="862"/>
      <c r="N84" s="51"/>
    </row>
    <row r="85" spans="1:14">
      <c r="B85" s="89" t="s">
        <v>973</v>
      </c>
      <c r="C85" s="90"/>
      <c r="D85" s="90"/>
      <c r="E85" s="90"/>
      <c r="F85" s="90"/>
      <c r="G85" s="90"/>
      <c r="H85" s="90"/>
      <c r="I85" s="87"/>
      <c r="J85" s="88"/>
      <c r="K85" s="303">
        <v>0.05</v>
      </c>
      <c r="L85" s="861">
        <f>N79*K85</f>
        <v>596.17681832638175</v>
      </c>
      <c r="M85" s="862"/>
      <c r="N85" s="51"/>
    </row>
    <row r="86" spans="1:14" ht="15.75" thickBot="1">
      <c r="B86" s="91" t="s">
        <v>974</v>
      </c>
      <c r="C86" s="92"/>
      <c r="D86" s="92"/>
      <c r="E86" s="92"/>
      <c r="F86" s="92"/>
      <c r="G86" s="92"/>
      <c r="H86" s="92"/>
      <c r="I86" s="93"/>
      <c r="J86" s="94"/>
      <c r="K86" s="304">
        <v>0.05</v>
      </c>
      <c r="L86" s="863">
        <f>N79*K86</f>
        <v>596.17681832638175</v>
      </c>
      <c r="M86" s="864"/>
      <c r="N86" s="51"/>
    </row>
    <row r="87" spans="1:14" ht="15.75" thickBot="1">
      <c r="B87" s="827" t="s">
        <v>953</v>
      </c>
      <c r="C87" s="828"/>
      <c r="D87" s="828"/>
      <c r="E87" s="828"/>
      <c r="F87" s="828"/>
      <c r="G87" s="828"/>
      <c r="H87" s="828"/>
      <c r="I87" s="828"/>
      <c r="J87" s="828"/>
      <c r="K87" s="828"/>
      <c r="L87" s="828"/>
      <c r="M87" s="829"/>
      <c r="N87" s="52">
        <f>L84+L85+L86</f>
        <v>3577.0609099582903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15500.597276485925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579.66808403601988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579.66808403601988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13127.188999033364</v>
      </c>
      <c r="N48" s="271">
        <f>K48*M48</f>
        <v>2625.437799806673</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1842.7274657361943</v>
      </c>
      <c r="N49" s="271">
        <f>K49*M49</f>
        <v>1934.8638390230042</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3" t="s">
        <v>953</v>
      </c>
      <c r="C55" s="834"/>
      <c r="D55" s="834"/>
      <c r="E55" s="834"/>
      <c r="F55" s="834"/>
      <c r="G55" s="834"/>
      <c r="H55" s="834"/>
      <c r="I55" s="834"/>
      <c r="J55" s="834"/>
      <c r="K55" s="834"/>
      <c r="L55" s="834"/>
      <c r="M55" s="835"/>
      <c r="N55" s="104">
        <f>SUM(N48:N54)</f>
        <v>4560.3016388296774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20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59">
        <f>SUM(N71:N76)</f>
        <v>11593.361680720398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16733.331403586097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3346.6662807172197</v>
      </c>
      <c r="M84" s="862"/>
      <c r="N84" s="51"/>
    </row>
    <row r="85" spans="1:14">
      <c r="B85" s="89" t="s">
        <v>973</v>
      </c>
      <c r="C85" s="90"/>
      <c r="D85" s="90"/>
      <c r="E85" s="90"/>
      <c r="F85" s="90"/>
      <c r="G85" s="90"/>
      <c r="H85" s="90"/>
      <c r="I85" s="87"/>
      <c r="J85" s="88"/>
      <c r="K85" s="303">
        <v>0.05</v>
      </c>
      <c r="L85" s="861">
        <f>N79*K85</f>
        <v>836.66657017930493</v>
      </c>
      <c r="M85" s="862"/>
      <c r="N85" s="51"/>
    </row>
    <row r="86" spans="1:14" ht="15.75" thickBot="1">
      <c r="B86" s="91" t="s">
        <v>974</v>
      </c>
      <c r="C86" s="92"/>
      <c r="D86" s="92"/>
      <c r="E86" s="92"/>
      <c r="F86" s="92"/>
      <c r="G86" s="92"/>
      <c r="H86" s="92"/>
      <c r="I86" s="93"/>
      <c r="J86" s="94"/>
      <c r="K86" s="304">
        <v>0.05</v>
      </c>
      <c r="L86" s="863">
        <f>N79*K86</f>
        <v>836.66657017930493</v>
      </c>
      <c r="M86" s="864"/>
      <c r="N86" s="51"/>
    </row>
    <row r="87" spans="1:14" ht="15.75" thickBot="1">
      <c r="B87" s="827" t="s">
        <v>953</v>
      </c>
      <c r="C87" s="828"/>
      <c r="D87" s="828"/>
      <c r="E87" s="828"/>
      <c r="F87" s="828"/>
      <c r="G87" s="828"/>
      <c r="H87" s="828"/>
      <c r="I87" s="828"/>
      <c r="J87" s="828"/>
      <c r="K87" s="828"/>
      <c r="L87" s="828"/>
      <c r="M87" s="829"/>
      <c r="N87" s="52">
        <f>L84+L85+L86</f>
        <v>5019.9994210758286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21753.330824661927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1500</v>
      </c>
      <c r="N36" s="271">
        <f>K36/M36</f>
        <v>22.537617334524477</v>
      </c>
    </row>
    <row r="37" spans="1:14">
      <c r="A37" s="113" t="s">
        <v>361</v>
      </c>
      <c r="B37" s="840" t="str">
        <f>VLOOKUP(A37,EQUIPOS!A7:D154,3,FALSE)</f>
        <v>Vehículo delineador</v>
      </c>
      <c r="C37" s="841"/>
      <c r="D37" s="841"/>
      <c r="E37" s="841"/>
      <c r="F37" s="841"/>
      <c r="G37" s="841"/>
      <c r="H37" s="842"/>
      <c r="I37" s="420"/>
      <c r="J37" s="421"/>
      <c r="K37" s="268">
        <f>VLOOKUP(A37,EQUIPOS!A7:D164,4,FALSE)</f>
        <v>364160.73693280056</v>
      </c>
      <c r="L37" s="334"/>
      <c r="M37" s="335">
        <v>1500</v>
      </c>
      <c r="N37" s="271">
        <f>K37/M37</f>
        <v>242.77382462186705</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0.24538144051200664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265.55682339690355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5496.7162331405571</v>
      </c>
      <c r="N48" s="271">
        <f>K48*M48</f>
        <v>252.84894672446563</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68708.952914256966</v>
      </c>
      <c r="N49" s="271">
        <f>K49*M49</f>
        <v>961.92534079959751</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38477.0136319839</v>
      </c>
      <c r="N50" s="271">
        <f>K50*M50</f>
        <v>16.545115861753075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1231.3194033858163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12000</v>
      </c>
      <c r="N71" s="394">
        <f>K71/M71</f>
        <v>15.647623749999999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24.538144051200664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1521.4143708339204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304.2828741667841</v>
      </c>
      <c r="M84" s="862"/>
      <c r="N84" s="51"/>
    </row>
    <row r="85" spans="1:14">
      <c r="B85" s="89" t="s">
        <v>973</v>
      </c>
      <c r="C85" s="90"/>
      <c r="D85" s="90"/>
      <c r="E85" s="90"/>
      <c r="F85" s="90"/>
      <c r="G85" s="90"/>
      <c r="H85" s="90"/>
      <c r="I85" s="87"/>
      <c r="J85" s="88"/>
      <c r="K85" s="303">
        <v>0.05</v>
      </c>
      <c r="L85" s="861">
        <f>N79*K85</f>
        <v>76.070718541696024</v>
      </c>
      <c r="M85" s="862"/>
      <c r="N85" s="51"/>
    </row>
    <row r="86" spans="1:14" ht="15.75" thickBot="1">
      <c r="B86" s="91" t="s">
        <v>974</v>
      </c>
      <c r="C86" s="92"/>
      <c r="D86" s="92"/>
      <c r="E86" s="92"/>
      <c r="F86" s="92"/>
      <c r="G86" s="92"/>
      <c r="H86" s="92"/>
      <c r="I86" s="93"/>
      <c r="J86" s="94"/>
      <c r="K86" s="304">
        <v>0.05</v>
      </c>
      <c r="L86" s="863">
        <f>N79*K86</f>
        <v>76.070718541696024</v>
      </c>
      <c r="M86" s="864"/>
      <c r="N86" s="51"/>
    </row>
    <row r="87" spans="1:14" ht="15.75" thickBot="1">
      <c r="B87" s="827" t="s">
        <v>953</v>
      </c>
      <c r="C87" s="828"/>
      <c r="D87" s="828"/>
      <c r="E87" s="828"/>
      <c r="F87" s="828"/>
      <c r="G87" s="828"/>
      <c r="H87" s="828"/>
      <c r="I87" s="828"/>
      <c r="J87" s="828"/>
      <c r="K87" s="828"/>
      <c r="L87" s="828"/>
      <c r="M87" s="829"/>
      <c r="N87" s="52">
        <f>L84+L85+L86</f>
        <v>456.42431125017612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1977.8386820840965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1200</v>
      </c>
      <c r="N36" s="271">
        <f>K36/M36</f>
        <v>28.172021668155594</v>
      </c>
    </row>
    <row r="37" spans="1:14">
      <c r="A37" s="113" t="s">
        <v>201</v>
      </c>
      <c r="B37" s="840" t="str">
        <f>VLOOKUP(A37,EQUIPOS!A7:D154,3,FALSE)</f>
        <v>Equipo autopropulsado para pintura termoplástica</v>
      </c>
      <c r="C37" s="841"/>
      <c r="D37" s="841"/>
      <c r="E37" s="841"/>
      <c r="F37" s="841"/>
      <c r="G37" s="841"/>
      <c r="H37" s="842"/>
      <c r="I37" s="420"/>
      <c r="J37" s="421"/>
      <c r="K37" s="268">
        <f>VLOOKUP(A37,EQUIPOS!A7:D164,4,FALSE)</f>
        <v>364160.73693280056</v>
      </c>
      <c r="L37" s="334"/>
      <c r="M37" s="335">
        <v>1200</v>
      </c>
      <c r="N37" s="271">
        <f>K37/M37</f>
        <v>303.46728077733383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0.43712366522334167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332.07642611071276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5496.7162331405571</v>
      </c>
      <c r="N48" s="271">
        <f>K48*M48</f>
        <v>593.64535317918012</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21986.864932562228</v>
      </c>
      <c r="N49" s="271">
        <f>K49*M49</f>
        <v>1714.9754647398538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2308.6208179190339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9600</v>
      </c>
      <c r="N71" s="394">
        <f>K71/M71</f>
        <v>32.599216145833331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43.712366522334165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2684.4096105520812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536.88192211041621</v>
      </c>
      <c r="M84" s="862"/>
      <c r="N84" s="51"/>
    </row>
    <row r="85" spans="1:14">
      <c r="B85" s="89" t="s">
        <v>973</v>
      </c>
      <c r="C85" s="90"/>
      <c r="D85" s="90"/>
      <c r="E85" s="90"/>
      <c r="F85" s="90"/>
      <c r="G85" s="90"/>
      <c r="H85" s="90"/>
      <c r="I85" s="87"/>
      <c r="J85" s="88"/>
      <c r="K85" s="303">
        <v>0.05</v>
      </c>
      <c r="L85" s="861">
        <f>N79*K85</f>
        <v>134.22048052760405</v>
      </c>
      <c r="M85" s="862"/>
      <c r="N85" s="51"/>
    </row>
    <row r="86" spans="1:14" ht="15.75" thickBot="1">
      <c r="B86" s="91" t="s">
        <v>974</v>
      </c>
      <c r="C86" s="92"/>
      <c r="D86" s="92"/>
      <c r="E86" s="92"/>
      <c r="F86" s="92"/>
      <c r="G86" s="92"/>
      <c r="H86" s="92"/>
      <c r="I86" s="93"/>
      <c r="J86" s="94"/>
      <c r="K86" s="304">
        <v>0.05</v>
      </c>
      <c r="L86" s="863">
        <f>N79*K86</f>
        <v>134.22048052760405</v>
      </c>
      <c r="M86" s="864"/>
      <c r="N86" s="51"/>
    </row>
    <row r="87" spans="1:14" ht="15.75" thickBot="1">
      <c r="B87" s="827" t="s">
        <v>953</v>
      </c>
      <c r="C87" s="828"/>
      <c r="D87" s="828"/>
      <c r="E87" s="828"/>
      <c r="F87" s="828"/>
      <c r="G87" s="828"/>
      <c r="H87" s="828"/>
      <c r="I87" s="828"/>
      <c r="J87" s="828"/>
      <c r="K87" s="828"/>
      <c r="L87" s="828"/>
      <c r="M87" s="829"/>
      <c r="N87" s="52">
        <f>L84+L85+L86</f>
        <v>805.32288316562438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3489.7324937177054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6"/>
      <c r="J36" s="267"/>
      <c r="K36" s="268">
        <f>VLOOKUP(A36,EQUIPOS!A6:D163,4,FALSE)</f>
        <v>72832.147386560115</v>
      </c>
      <c r="L36" s="269"/>
      <c r="M36" s="335">
        <v>6.1</v>
      </c>
      <c r="N36" s="271">
        <f>K36/M36</f>
        <v>11939.696292878709</v>
      </c>
    </row>
    <row r="37" spans="1:14">
      <c r="A37" s="113" t="s">
        <v>138</v>
      </c>
      <c r="B37" s="840" t="str">
        <f>VLOOKUP(A37,EQUIPOS!A7:D154,3,FALSE)</f>
        <v>Camioneta D-300</v>
      </c>
      <c r="C37" s="841"/>
      <c r="D37" s="841"/>
      <c r="E37" s="841"/>
      <c r="F37" s="841"/>
      <c r="G37" s="841"/>
      <c r="H37" s="842"/>
      <c r="I37" s="420"/>
      <c r="J37" s="421"/>
      <c r="K37" s="268">
        <f>VLOOKUP(A37,EQUIPOS!A7:D164,4,FALSE)</f>
        <v>33806.426001786713</v>
      </c>
      <c r="L37" s="334"/>
      <c r="M37" s="335">
        <v>6.1</v>
      </c>
      <c r="N37" s="271">
        <f>K37/M37</f>
        <v>5542.0370494732315</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85.991540699673777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17567.724883051615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5496.7162331405571</v>
      </c>
      <c r="N48" s="271">
        <f>K48*M48</f>
        <v>2099.7456010596929</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38477.0136319839</v>
      </c>
      <c r="N49" s="271">
        <f>K49*M49</f>
        <v>1923.850681599195</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68708.952914256966</v>
      </c>
      <c r="N50" s="271">
        <f>K50*M50</f>
        <v>8245.074349710836</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12268.670632369724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48.8</v>
      </c>
      <c r="N71" s="394">
        <f>K71/M71</f>
        <v>6412.9605532786882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8599.1540699673769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38435.549585388719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7687.1099170777443</v>
      </c>
      <c r="M84" s="862"/>
      <c r="N84" s="51"/>
    </row>
    <row r="85" spans="1:14">
      <c r="B85" s="89" t="s">
        <v>973</v>
      </c>
      <c r="C85" s="90"/>
      <c r="D85" s="90"/>
      <c r="E85" s="90"/>
      <c r="F85" s="90"/>
      <c r="G85" s="90"/>
      <c r="H85" s="90"/>
      <c r="I85" s="87"/>
      <c r="J85" s="88"/>
      <c r="K85" s="303">
        <v>0.05</v>
      </c>
      <c r="L85" s="861">
        <f>N79*K85</f>
        <v>1921.7774792694361</v>
      </c>
      <c r="M85" s="862"/>
      <c r="N85" s="51"/>
    </row>
    <row r="86" spans="1:14" ht="15.75" thickBot="1">
      <c r="B86" s="91" t="s">
        <v>974</v>
      </c>
      <c r="C86" s="92"/>
      <c r="D86" s="92"/>
      <c r="E86" s="92"/>
      <c r="F86" s="92"/>
      <c r="G86" s="92"/>
      <c r="H86" s="92"/>
      <c r="I86" s="93"/>
      <c r="J86" s="94"/>
      <c r="K86" s="304">
        <v>0.05</v>
      </c>
      <c r="L86" s="863">
        <f>N79*K86</f>
        <v>1921.7774792694361</v>
      </c>
      <c r="M86" s="864"/>
      <c r="N86" s="51"/>
    </row>
    <row r="87" spans="1:14" ht="15.75" thickBot="1">
      <c r="B87" s="827" t="s">
        <v>953</v>
      </c>
      <c r="C87" s="828"/>
      <c r="D87" s="828"/>
      <c r="E87" s="828"/>
      <c r="F87" s="828"/>
      <c r="G87" s="828"/>
      <c r="H87" s="828"/>
      <c r="I87" s="828"/>
      <c r="J87" s="828"/>
      <c r="K87" s="828"/>
      <c r="L87" s="828"/>
      <c r="M87" s="829"/>
      <c r="N87" s="52">
        <f>L84+L85+L86</f>
        <v>11530.664875616616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49966.214461005336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6</v>
      </c>
      <c r="N36" s="271">
        <f>K36/M36</f>
        <v>5634.4043336311188</v>
      </c>
    </row>
    <row r="37" spans="1:14">
      <c r="A37" s="113" t="s">
        <v>1711</v>
      </c>
      <c r="B37" s="840" t="str">
        <f>VLOOKUP(A37,EQUIPOS!A7:D154,3,FALSE)</f>
        <v>Caldera para pintura termoplástica</v>
      </c>
      <c r="C37" s="841"/>
      <c r="D37" s="841"/>
      <c r="E37" s="841"/>
      <c r="F37" s="841"/>
      <c r="G37" s="841"/>
      <c r="H37" s="842"/>
      <c r="I37" s="420"/>
      <c r="J37" s="421"/>
      <c r="K37" s="268">
        <f>VLOOKUP(A37,EQUIPOS!A7:D164,4,FALSE)</f>
        <v>260114.8120948576</v>
      </c>
      <c r="L37" s="334"/>
      <c r="M37" s="335">
        <v>6</v>
      </c>
      <c r="N37" s="271">
        <f>K37/M37</f>
        <v>43352.468682476268</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100.46441950300166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49087.337435610396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5496.7162331405571</v>
      </c>
      <c r="N48" s="271">
        <f>K48*M48</f>
        <v>4947.0446098265011</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21986.864932562228</v>
      </c>
      <c r="N49" s="271">
        <f>K49*M49</f>
        <v>14291.462206165448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19238.50681599195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48</v>
      </c>
      <c r="N71" s="394">
        <f>K71/M71</f>
        <v>7823.8118749999994</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10046.441950300166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78372.28620190252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15674.457240380505</v>
      </c>
      <c r="M84" s="862"/>
      <c r="N84" s="51"/>
    </row>
    <row r="85" spans="1:14">
      <c r="B85" s="89" t="s">
        <v>973</v>
      </c>
      <c r="C85" s="90"/>
      <c r="D85" s="90"/>
      <c r="E85" s="90"/>
      <c r="F85" s="90"/>
      <c r="G85" s="90"/>
      <c r="H85" s="90"/>
      <c r="I85" s="87"/>
      <c r="J85" s="88"/>
      <c r="K85" s="303">
        <v>0.05</v>
      </c>
      <c r="L85" s="861">
        <f>N79*K85</f>
        <v>3918.6143100951263</v>
      </c>
      <c r="M85" s="862"/>
      <c r="N85" s="51"/>
    </row>
    <row r="86" spans="1:14" ht="15.75" thickBot="1">
      <c r="B86" s="91" t="s">
        <v>974</v>
      </c>
      <c r="C86" s="92"/>
      <c r="D86" s="92"/>
      <c r="E86" s="92"/>
      <c r="F86" s="92"/>
      <c r="G86" s="92"/>
      <c r="H86" s="92"/>
      <c r="I86" s="93"/>
      <c r="J86" s="94"/>
      <c r="K86" s="304">
        <v>0.05</v>
      </c>
      <c r="L86" s="863">
        <f>N79*K86</f>
        <v>3918.6143100951263</v>
      </c>
      <c r="M86" s="864"/>
      <c r="N86" s="51"/>
    </row>
    <row r="87" spans="1:14" ht="15.75" thickBot="1">
      <c r="B87" s="827" t="s">
        <v>953</v>
      </c>
      <c r="C87" s="828"/>
      <c r="D87" s="828"/>
      <c r="E87" s="828"/>
      <c r="F87" s="828"/>
      <c r="G87" s="828"/>
      <c r="H87" s="828"/>
      <c r="I87" s="828"/>
      <c r="J87" s="828"/>
      <c r="K87" s="828"/>
      <c r="L87" s="828"/>
      <c r="M87" s="829"/>
      <c r="N87" s="52">
        <f>L84+L85+L86</f>
        <v>23511.685860570757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101883.97206247327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250</v>
      </c>
      <c r="N36" s="271">
        <f>K36/M36</f>
        <v>135.22570400714685</v>
      </c>
    </row>
    <row r="37" spans="1:14">
      <c r="A37" s="113" t="s">
        <v>251</v>
      </c>
      <c r="B37" s="840" t="str">
        <f>VLOOKUP(A37,EQUIPOS!A7:D154,3,FALSE)</f>
        <v>Maquina térmica pegatachas</v>
      </c>
      <c r="C37" s="841"/>
      <c r="D37" s="841"/>
      <c r="E37" s="841"/>
      <c r="F37" s="841"/>
      <c r="G37" s="841"/>
      <c r="H37" s="842"/>
      <c r="I37" s="420"/>
      <c r="J37" s="421"/>
      <c r="K37" s="268">
        <f>VLOOKUP(A37,EQUIPOS!A7:D164,4,FALSE)</f>
        <v>46820.666177074359</v>
      </c>
      <c r="L37" s="334"/>
      <c r="M37" s="335">
        <v>250</v>
      </c>
      <c r="N37" s="271">
        <f>K37/M37</f>
        <v>187.28266470829743</v>
      </c>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1.15933616807204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323.66770488351631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21986.864932562228</v>
      </c>
      <c r="N48" s="271">
        <f>K48*M48</f>
        <v>1758.9491946049784</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4578.7646222060848</v>
      </c>
      <c r="N49" s="271">
        <f>K49*M49</f>
        <v>4578.7646222060848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6337.7138168110632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2000</v>
      </c>
      <c r="N71" s="394">
        <f>K71/M71</f>
        <v>62.590494999999997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115.93361680720399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6777.3151385017836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1355.4630277003569</v>
      </c>
      <c r="M84" s="862"/>
      <c r="N84" s="51"/>
    </row>
    <row r="85" spans="1:14">
      <c r="B85" s="89" t="s">
        <v>973</v>
      </c>
      <c r="C85" s="90"/>
      <c r="D85" s="90"/>
      <c r="E85" s="90"/>
      <c r="F85" s="90"/>
      <c r="G85" s="90"/>
      <c r="H85" s="90"/>
      <c r="I85" s="87"/>
      <c r="J85" s="88"/>
      <c r="K85" s="303">
        <v>0.05</v>
      </c>
      <c r="L85" s="861">
        <f>N79*K85</f>
        <v>338.86575692508922</v>
      </c>
      <c r="M85" s="862"/>
      <c r="N85" s="51"/>
    </row>
    <row r="86" spans="1:14" ht="15.75" thickBot="1">
      <c r="B86" s="91" t="s">
        <v>974</v>
      </c>
      <c r="C86" s="92"/>
      <c r="D86" s="92"/>
      <c r="E86" s="92"/>
      <c r="F86" s="92"/>
      <c r="G86" s="92"/>
      <c r="H86" s="92"/>
      <c r="I86" s="93"/>
      <c r="J86" s="94"/>
      <c r="K86" s="304">
        <v>0.05</v>
      </c>
      <c r="L86" s="863">
        <f>N79*K86</f>
        <v>338.86575692508922</v>
      </c>
      <c r="M86" s="864"/>
      <c r="N86" s="51"/>
    </row>
    <row r="87" spans="1:14" ht="15.75" thickBot="1">
      <c r="B87" s="827" t="s">
        <v>953</v>
      </c>
      <c r="C87" s="828"/>
      <c r="D87" s="828"/>
      <c r="E87" s="828"/>
      <c r="F87" s="828"/>
      <c r="G87" s="828"/>
      <c r="H87" s="828"/>
      <c r="I87" s="828"/>
      <c r="J87" s="828"/>
      <c r="K87" s="828"/>
      <c r="L87" s="828"/>
      <c r="M87" s="829"/>
      <c r="N87" s="52">
        <f>L84+L85+L86</f>
        <v>2033.1945415505354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8810.5096800523188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3.75</v>
      </c>
      <c r="N36" s="271">
        <f>K36/M36</f>
        <v>9015.0469338097901</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98.152576204802642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9113.1995100145923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203378.50062620064</v>
      </c>
      <c r="N48" s="271">
        <f>K48*M48</f>
        <v>203378.50062620064</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403788.77448650537</v>
      </c>
      <c r="N49" s="271">
        <f>K49*M49</f>
        <v>403788.77448650537</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336034.22740524105</v>
      </c>
      <c r="N50" s="271">
        <f>K50*M50</f>
        <v>10081.026822157231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617248.30193486321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9815.2576204802644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636176.75906535808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127235.35181307163</v>
      </c>
      <c r="M84" s="862"/>
      <c r="N84" s="51"/>
    </row>
    <row r="85" spans="1:14">
      <c r="B85" s="89" t="s">
        <v>973</v>
      </c>
      <c r="C85" s="90"/>
      <c r="D85" s="90"/>
      <c r="E85" s="90"/>
      <c r="F85" s="90"/>
      <c r="G85" s="90"/>
      <c r="H85" s="90"/>
      <c r="I85" s="87"/>
      <c r="J85" s="88"/>
      <c r="K85" s="303">
        <v>0.05</v>
      </c>
      <c r="L85" s="861">
        <f>N79*K85</f>
        <v>31808.837953267906</v>
      </c>
      <c r="M85" s="862"/>
      <c r="N85" s="51"/>
    </row>
    <row r="86" spans="1:14" ht="15.75" thickBot="1">
      <c r="B86" s="91" t="s">
        <v>974</v>
      </c>
      <c r="C86" s="92"/>
      <c r="D86" s="92"/>
      <c r="E86" s="92"/>
      <c r="F86" s="92"/>
      <c r="G86" s="92"/>
      <c r="H86" s="92"/>
      <c r="I86" s="93"/>
      <c r="J86" s="94"/>
      <c r="K86" s="304">
        <v>0.05</v>
      </c>
      <c r="L86" s="863">
        <f>N79*K86</f>
        <v>31808.837953267906</v>
      </c>
      <c r="M86" s="864"/>
      <c r="N86" s="51"/>
    </row>
    <row r="87" spans="1:14" ht="15.75" thickBot="1">
      <c r="B87" s="827" t="s">
        <v>953</v>
      </c>
      <c r="C87" s="828"/>
      <c r="D87" s="828"/>
      <c r="E87" s="828"/>
      <c r="F87" s="828"/>
      <c r="G87" s="828"/>
      <c r="H87" s="828"/>
      <c r="I87" s="828"/>
      <c r="J87" s="828"/>
      <c r="K87" s="828"/>
      <c r="L87" s="828"/>
      <c r="M87" s="829"/>
      <c r="N87" s="52">
        <f>L84+L85+L86</f>
        <v>190853.02771960743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827029.78678496554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3.75</v>
      </c>
      <c r="N36" s="271">
        <f>K36/M36</f>
        <v>9015.0469338097901</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98.152576204802642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9113.1995100145923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203378.50062620064</v>
      </c>
      <c r="N48" s="271">
        <f>K48*M48</f>
        <v>203378.50062620064</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326531.32848646818</v>
      </c>
      <c r="N49" s="271">
        <f>K49*M49</f>
        <v>326531.32848646818</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336034.22740524105</v>
      </c>
      <c r="N50" s="271">
        <f>K50*M50</f>
        <v>10081.026822157231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539990.85593482596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9815.2576204802644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558919.31306532084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111783.86261306418</v>
      </c>
      <c r="M84" s="862"/>
      <c r="N84" s="51"/>
    </row>
    <row r="85" spans="1:14">
      <c r="B85" s="89" t="s">
        <v>973</v>
      </c>
      <c r="C85" s="90"/>
      <c r="D85" s="90"/>
      <c r="E85" s="90"/>
      <c r="F85" s="90"/>
      <c r="G85" s="90"/>
      <c r="H85" s="90"/>
      <c r="I85" s="87"/>
      <c r="J85" s="88"/>
      <c r="K85" s="303">
        <v>0.05</v>
      </c>
      <c r="L85" s="861">
        <f>N79*K85</f>
        <v>27945.965653266045</v>
      </c>
      <c r="M85" s="862"/>
      <c r="N85" s="51"/>
    </row>
    <row r="86" spans="1:14" ht="15.75" thickBot="1">
      <c r="B86" s="91" t="s">
        <v>974</v>
      </c>
      <c r="C86" s="92"/>
      <c r="D86" s="92"/>
      <c r="E86" s="92"/>
      <c r="F86" s="92"/>
      <c r="G86" s="92"/>
      <c r="H86" s="92"/>
      <c r="I86" s="93"/>
      <c r="J86" s="94"/>
      <c r="K86" s="304">
        <v>0.05</v>
      </c>
      <c r="L86" s="863">
        <f>N79*K86</f>
        <v>27945.965653266045</v>
      </c>
      <c r="M86" s="864"/>
      <c r="N86" s="51"/>
    </row>
    <row r="87" spans="1:14" ht="15.75" thickBot="1">
      <c r="B87" s="827" t="s">
        <v>953</v>
      </c>
      <c r="C87" s="828"/>
      <c r="D87" s="828"/>
      <c r="E87" s="828"/>
      <c r="F87" s="828"/>
      <c r="G87" s="828"/>
      <c r="H87" s="828"/>
      <c r="I87" s="828"/>
      <c r="J87" s="828"/>
      <c r="K87" s="828"/>
      <c r="L87" s="828"/>
      <c r="M87" s="829"/>
      <c r="N87" s="52">
        <f>L84+L85+L86</f>
        <v>167675.7939195963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726595.10698491707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3</v>
      </c>
      <c r="N36" s="271">
        <f>K36/M36</f>
        <v>11268.808667262238</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52.158745833333334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11320.96741309557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84816.431222959858</v>
      </c>
      <c r="N48" s="271">
        <f>K48*M48</f>
        <v>84816.431222959858</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336034.22740524105</v>
      </c>
      <c r="N49" s="271">
        <f>K49*M49</f>
        <v>20162.053644314463</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104978.48486727432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24</v>
      </c>
      <c r="N71" s="394">
        <f>K71/M71</f>
        <v>5215.8745833333332</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5215.8745833333332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121515.32686370323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24303.065372740646</v>
      </c>
      <c r="M84" s="862"/>
      <c r="N84" s="51"/>
    </row>
    <row r="85" spans="1:14">
      <c r="B85" s="89" t="s">
        <v>973</v>
      </c>
      <c r="C85" s="90"/>
      <c r="D85" s="90"/>
      <c r="E85" s="90"/>
      <c r="F85" s="90"/>
      <c r="G85" s="90"/>
      <c r="H85" s="90"/>
      <c r="I85" s="87"/>
      <c r="J85" s="88"/>
      <c r="K85" s="303">
        <v>0.05</v>
      </c>
      <c r="L85" s="861">
        <f>N79*K85</f>
        <v>6075.7663431851615</v>
      </c>
      <c r="M85" s="862"/>
      <c r="N85" s="51"/>
    </row>
    <row r="86" spans="1:14" ht="15.75" thickBot="1">
      <c r="B86" s="91" t="s">
        <v>974</v>
      </c>
      <c r="C86" s="92"/>
      <c r="D86" s="92"/>
      <c r="E86" s="92"/>
      <c r="F86" s="92"/>
      <c r="G86" s="92"/>
      <c r="H86" s="92"/>
      <c r="I86" s="93"/>
      <c r="J86" s="94"/>
      <c r="K86" s="304">
        <v>0.05</v>
      </c>
      <c r="L86" s="863">
        <f>N79*K86</f>
        <v>6075.7663431851615</v>
      </c>
      <c r="M86" s="864"/>
      <c r="N86" s="51"/>
    </row>
    <row r="87" spans="1:14" ht="15.75" thickBot="1">
      <c r="B87" s="827" t="s">
        <v>953</v>
      </c>
      <c r="C87" s="828"/>
      <c r="D87" s="828"/>
      <c r="E87" s="828"/>
      <c r="F87" s="828"/>
      <c r="G87" s="828"/>
      <c r="H87" s="828"/>
      <c r="I87" s="828"/>
      <c r="J87" s="828"/>
      <c r="K87" s="828"/>
      <c r="L87" s="828"/>
      <c r="M87" s="829"/>
      <c r="N87" s="52">
        <f>L84+L85+L86</f>
        <v>36454.598059110969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157969.92492281419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6"/>
      <c r="J36" s="267"/>
      <c r="K36" s="268">
        <f>VLOOKUP(A36,EQUIPOS!A6:D163,4,FALSE)</f>
        <v>40588.916198515479</v>
      </c>
      <c r="L36" s="269"/>
      <c r="M36" s="335">
        <v>6.25</v>
      </c>
      <c r="N36" s="271">
        <f>K36/M36</f>
        <v>6494.2265917624763</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357.04822361440802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6851.2748153768844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141720.61436805924</v>
      </c>
      <c r="N48" s="271">
        <f>K48*M48</f>
        <v>35430.153592014809</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285191.62504026468</v>
      </c>
      <c r="N49" s="271">
        <f>K49*M49</f>
        <v>69053.662237352226</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104483.81582936703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50</v>
      </c>
      <c r="N71" s="394">
        <f>K71/M71</f>
        <v>5007.2395999999999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7140.9644722881594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118476.05511703207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23695.211023406417</v>
      </c>
      <c r="M84" s="862"/>
      <c r="N84" s="51"/>
    </row>
    <row r="85" spans="1:14">
      <c r="B85" s="89" t="s">
        <v>973</v>
      </c>
      <c r="C85" s="90"/>
      <c r="D85" s="90"/>
      <c r="E85" s="90"/>
      <c r="F85" s="90"/>
      <c r="G85" s="90"/>
      <c r="H85" s="90"/>
      <c r="I85" s="87"/>
      <c r="J85" s="88"/>
      <c r="K85" s="303">
        <v>0.05</v>
      </c>
      <c r="L85" s="861">
        <f>N79*K85</f>
        <v>5923.8027558516042</v>
      </c>
      <c r="M85" s="862"/>
      <c r="N85" s="51"/>
    </row>
    <row r="86" spans="1:14" ht="15.75" thickBot="1">
      <c r="B86" s="91" t="s">
        <v>974</v>
      </c>
      <c r="C86" s="92"/>
      <c r="D86" s="92"/>
      <c r="E86" s="92"/>
      <c r="F86" s="92"/>
      <c r="G86" s="92"/>
      <c r="H86" s="92"/>
      <c r="I86" s="93"/>
      <c r="J86" s="94"/>
      <c r="K86" s="304">
        <v>0.05</v>
      </c>
      <c r="L86" s="863">
        <f>N79*K86</f>
        <v>5923.8027558516042</v>
      </c>
      <c r="M86" s="864"/>
      <c r="N86" s="51"/>
    </row>
    <row r="87" spans="1:14" ht="15.75" thickBot="1">
      <c r="B87" s="827" t="s">
        <v>953</v>
      </c>
      <c r="C87" s="828"/>
      <c r="D87" s="828"/>
      <c r="E87" s="828"/>
      <c r="F87" s="828"/>
      <c r="G87" s="828"/>
      <c r="H87" s="828"/>
      <c r="I87" s="828"/>
      <c r="J87" s="828"/>
      <c r="K87" s="828"/>
      <c r="L87" s="828"/>
      <c r="M87" s="829"/>
      <c r="N87" s="52">
        <f>L84+L85+L86</f>
        <v>35542.816535109625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154018.87165214168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41.726996666666665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41.726996666666665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60463.878564546132</v>
      </c>
      <c r="N48" s="271">
        <f>K48*M48</f>
        <v>60463.878564546132</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60463.878564546132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30</v>
      </c>
      <c r="N71" s="394">
        <f>K71/M71</f>
        <v>4172.6996666666664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4172.6996666666664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64678.305227879464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12935.661045575893</v>
      </c>
      <c r="M84" s="862"/>
      <c r="N84" s="51"/>
    </row>
    <row r="85" spans="1:14">
      <c r="B85" s="89" t="s">
        <v>973</v>
      </c>
      <c r="C85" s="90"/>
      <c r="D85" s="90"/>
      <c r="E85" s="90"/>
      <c r="F85" s="90"/>
      <c r="G85" s="90"/>
      <c r="H85" s="90"/>
      <c r="I85" s="87"/>
      <c r="J85" s="88"/>
      <c r="K85" s="303">
        <v>0.05</v>
      </c>
      <c r="L85" s="861">
        <f>N79*K85</f>
        <v>3233.9152613939732</v>
      </c>
      <c r="M85" s="862"/>
      <c r="N85" s="51"/>
    </row>
    <row r="86" spans="1:14" ht="15.75" thickBot="1">
      <c r="B86" s="91" t="s">
        <v>974</v>
      </c>
      <c r="C86" s="92"/>
      <c r="D86" s="92"/>
      <c r="E86" s="92"/>
      <c r="F86" s="92"/>
      <c r="G86" s="92"/>
      <c r="H86" s="92"/>
      <c r="I86" s="93"/>
      <c r="J86" s="94"/>
      <c r="K86" s="304">
        <v>0.05</v>
      </c>
      <c r="L86" s="863">
        <f>N79*K86</f>
        <v>3233.9152613939732</v>
      </c>
      <c r="M86" s="864"/>
      <c r="N86" s="51"/>
    </row>
    <row r="87" spans="1:14" ht="15.75" thickBot="1">
      <c r="B87" s="827" t="s">
        <v>953</v>
      </c>
      <c r="C87" s="828"/>
      <c r="D87" s="828"/>
      <c r="E87" s="828"/>
      <c r="F87" s="828"/>
      <c r="G87" s="828"/>
      <c r="H87" s="828"/>
      <c r="I87" s="828"/>
      <c r="J87" s="828"/>
      <c r="K87" s="828"/>
      <c r="L87" s="828"/>
      <c r="M87" s="829"/>
      <c r="N87" s="52">
        <f>L84+L85+L86</f>
        <v>19403.491568363839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84081.796796243303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43.165858620689654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43.165858620689654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49470.44609826502</v>
      </c>
      <c r="N48" s="271">
        <f>K48*M48</f>
        <v>49470.44609826502</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49470.44609826502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29</v>
      </c>
      <c r="N71" s="394">
        <f>K71/M71</f>
        <v>4316.5858620689651</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4316.5858620689651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53830.197818954679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10766.039563790937</v>
      </c>
      <c r="M84" s="862"/>
      <c r="N84" s="51"/>
    </row>
    <row r="85" spans="1:14">
      <c r="B85" s="89" t="s">
        <v>973</v>
      </c>
      <c r="C85" s="90"/>
      <c r="D85" s="90"/>
      <c r="E85" s="90"/>
      <c r="F85" s="90"/>
      <c r="G85" s="90"/>
      <c r="H85" s="90"/>
      <c r="I85" s="87"/>
      <c r="J85" s="88"/>
      <c r="K85" s="303">
        <v>0.05</v>
      </c>
      <c r="L85" s="861">
        <f>N79*K85</f>
        <v>2691.5098909477342</v>
      </c>
      <c r="M85" s="862"/>
      <c r="N85" s="51"/>
    </row>
    <row r="86" spans="1:14" ht="15.75" thickBot="1">
      <c r="B86" s="91" t="s">
        <v>974</v>
      </c>
      <c r="C86" s="92"/>
      <c r="D86" s="92"/>
      <c r="E86" s="92"/>
      <c r="F86" s="92"/>
      <c r="G86" s="92"/>
      <c r="H86" s="92"/>
      <c r="I86" s="93"/>
      <c r="J86" s="94"/>
      <c r="K86" s="304">
        <v>0.05</v>
      </c>
      <c r="L86" s="863">
        <f>N79*K86</f>
        <v>2691.5098909477342</v>
      </c>
      <c r="M86" s="864"/>
      <c r="N86" s="51"/>
    </row>
    <row r="87" spans="1:14" ht="15.75" thickBot="1">
      <c r="B87" s="827" t="s">
        <v>953</v>
      </c>
      <c r="C87" s="828"/>
      <c r="D87" s="828"/>
      <c r="E87" s="828"/>
      <c r="F87" s="828"/>
      <c r="G87" s="828"/>
      <c r="H87" s="828"/>
      <c r="I87" s="828"/>
      <c r="J87" s="828"/>
      <c r="K87" s="828"/>
      <c r="L87" s="828"/>
      <c r="M87" s="829"/>
      <c r="N87" s="52">
        <f>L84+L85+L86</f>
        <v>16149.059345686406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69979.25716464108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43.165858620689654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43.165858620689654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34405.046246473379</v>
      </c>
      <c r="N48" s="271">
        <f>K48*M48</f>
        <v>34405.046246473379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34405.046246473379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29</v>
      </c>
      <c r="N71" s="394">
        <f>K71/M71</f>
        <v>4316.5858620689651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4316.5858620689651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38764.797967163031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7752.9595934326062</v>
      </c>
      <c r="M84" s="862"/>
      <c r="N84" s="51"/>
    </row>
    <row r="85" spans="1:14">
      <c r="B85" s="89" t="s">
        <v>973</v>
      </c>
      <c r="C85" s="90"/>
      <c r="D85" s="90"/>
      <c r="E85" s="90"/>
      <c r="F85" s="90"/>
      <c r="G85" s="90"/>
      <c r="H85" s="90"/>
      <c r="I85" s="87"/>
      <c r="J85" s="88"/>
      <c r="K85" s="303">
        <v>0.05</v>
      </c>
      <c r="L85" s="861">
        <f>N79*K85</f>
        <v>1938.2398983581515</v>
      </c>
      <c r="M85" s="862"/>
      <c r="N85" s="51"/>
    </row>
    <row r="86" spans="1:14" ht="15.75" thickBot="1">
      <c r="B86" s="91" t="s">
        <v>974</v>
      </c>
      <c r="C86" s="92"/>
      <c r="D86" s="92"/>
      <c r="E86" s="92"/>
      <c r="F86" s="92"/>
      <c r="G86" s="92"/>
      <c r="H86" s="92"/>
      <c r="I86" s="93"/>
      <c r="J86" s="94"/>
      <c r="K86" s="304">
        <v>0.05</v>
      </c>
      <c r="L86" s="863">
        <f>N79*K86</f>
        <v>1938.2398983581515</v>
      </c>
      <c r="M86" s="864"/>
      <c r="N86" s="51"/>
    </row>
    <row r="87" spans="1:14" ht="15.75" thickBot="1">
      <c r="B87" s="827" t="s">
        <v>953</v>
      </c>
      <c r="C87" s="828"/>
      <c r="D87" s="828"/>
      <c r="E87" s="828"/>
      <c r="F87" s="828"/>
      <c r="G87" s="828"/>
      <c r="H87" s="828"/>
      <c r="I87" s="828"/>
      <c r="J87" s="828"/>
      <c r="K87" s="828"/>
      <c r="L87" s="828"/>
      <c r="M87" s="829"/>
      <c r="N87" s="52">
        <f>L84+L85+L86</f>
        <v>11629.439390148909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50394.23735731194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6"/>
      <c r="J36" s="267"/>
      <c r="K36" s="268">
        <f>VLOOKUP(A36,EQUIPOS!A6:D163,4,FALSE)</f>
        <v>5473.0065183401503</v>
      </c>
      <c r="L36" s="269"/>
      <c r="M36" s="335">
        <v>1.25</v>
      </c>
      <c r="N36" s="271">
        <f>K36/M36</f>
        <v>4378.4052146721206</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0.02</v>
      </c>
      <c r="N41" s="343">
        <f>N77*M41</f>
        <v>588.91545722881597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4967.3206719009368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3023.1939282273065</v>
      </c>
      <c r="N48" s="271">
        <f>K48*M48</f>
        <v>29022.661710982142</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364077.19838855811</v>
      </c>
      <c r="N49" s="271">
        <f>K49*M49</f>
        <v>43689.263806626972</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20567.24981724106</v>
      </c>
      <c r="N50" s="271">
        <f>K50*M50</f>
        <v>10283.62490862053</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82995.550426229645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v>
      </c>
      <c r="N71" s="394">
        <f>K71/M71</f>
        <v>18777.148499999999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29445.772861440797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117408.64395957137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23481.728791914276</v>
      </c>
      <c r="M84" s="862"/>
      <c r="N84" s="51"/>
    </row>
    <row r="85" spans="1:14">
      <c r="B85" s="89" t="s">
        <v>973</v>
      </c>
      <c r="C85" s="90"/>
      <c r="D85" s="90"/>
      <c r="E85" s="90"/>
      <c r="F85" s="90"/>
      <c r="G85" s="90"/>
      <c r="H85" s="90"/>
      <c r="I85" s="87"/>
      <c r="J85" s="88"/>
      <c r="K85" s="303">
        <v>0.05</v>
      </c>
      <c r="L85" s="861">
        <f>N79*K85</f>
        <v>5870.4321979785691</v>
      </c>
      <c r="M85" s="862"/>
      <c r="N85" s="51"/>
    </row>
    <row r="86" spans="1:14" ht="15.75" thickBot="1">
      <c r="B86" s="91" t="s">
        <v>974</v>
      </c>
      <c r="C86" s="92"/>
      <c r="D86" s="92"/>
      <c r="E86" s="92"/>
      <c r="F86" s="92"/>
      <c r="G86" s="92"/>
      <c r="H86" s="92"/>
      <c r="I86" s="93"/>
      <c r="J86" s="94"/>
      <c r="K86" s="304">
        <v>0.05</v>
      </c>
      <c r="L86" s="863">
        <f>N79*K86</f>
        <v>5870.4321979785691</v>
      </c>
      <c r="M86" s="864"/>
      <c r="N86" s="51"/>
    </row>
    <row r="87" spans="1:14" ht="15.75" thickBot="1">
      <c r="B87" s="827" t="s">
        <v>953</v>
      </c>
      <c r="C87" s="828"/>
      <c r="D87" s="828"/>
      <c r="E87" s="828"/>
      <c r="F87" s="828"/>
      <c r="G87" s="828"/>
      <c r="H87" s="828"/>
      <c r="I87" s="828"/>
      <c r="J87" s="828"/>
      <c r="K87" s="828"/>
      <c r="L87" s="828"/>
      <c r="M87" s="829"/>
      <c r="N87" s="52">
        <f>L84+L85+L86</f>
        <v>35222.593187871411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152631.23714744279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8.9414992857142845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8.9414992857142845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6541.0923174372629</v>
      </c>
      <c r="N48" s="271">
        <f>K48*M48</f>
        <v>6541.0923174372629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6541.0923174372629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70</v>
      </c>
      <c r="N71" s="394">
        <f>K71/M71</f>
        <v>894.14992857142852</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894.14992857142852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7444.1837452944055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1488.8367490588812</v>
      </c>
      <c r="M84" s="862"/>
      <c r="N84" s="51"/>
    </row>
    <row r="85" spans="1:14">
      <c r="B85" s="89" t="s">
        <v>973</v>
      </c>
      <c r="C85" s="90"/>
      <c r="D85" s="90"/>
      <c r="E85" s="90"/>
      <c r="F85" s="90"/>
      <c r="G85" s="90"/>
      <c r="H85" s="90"/>
      <c r="I85" s="87"/>
      <c r="J85" s="88"/>
      <c r="K85" s="303">
        <v>0.05</v>
      </c>
      <c r="L85" s="861">
        <f>N79*K85</f>
        <v>372.2091872647203</v>
      </c>
      <c r="M85" s="862"/>
      <c r="N85" s="51"/>
    </row>
    <row r="86" spans="1:14" ht="15.75" thickBot="1">
      <c r="B86" s="91" t="s">
        <v>974</v>
      </c>
      <c r="C86" s="92"/>
      <c r="D86" s="92"/>
      <c r="E86" s="92"/>
      <c r="F86" s="92"/>
      <c r="G86" s="92"/>
      <c r="H86" s="92"/>
      <c r="I86" s="93"/>
      <c r="J86" s="94"/>
      <c r="K86" s="304">
        <v>0.05</v>
      </c>
      <c r="L86" s="863">
        <f>N79*K86</f>
        <v>372.2091872647203</v>
      </c>
      <c r="M86" s="864"/>
      <c r="N86" s="51"/>
    </row>
    <row r="87" spans="1:14" ht="15.75" thickBot="1">
      <c r="B87" s="827" t="s">
        <v>953</v>
      </c>
      <c r="C87" s="828"/>
      <c r="D87" s="828"/>
      <c r="E87" s="828"/>
      <c r="F87" s="828"/>
      <c r="G87" s="828"/>
      <c r="H87" s="828"/>
      <c r="I87" s="828"/>
      <c r="J87" s="828"/>
      <c r="K87" s="828"/>
      <c r="L87" s="828"/>
      <c r="M87" s="829"/>
      <c r="N87" s="52">
        <f>L84+L85+L86</f>
        <v>2233.2551235883216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9677.4388688827275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160</v>
      </c>
      <c r="N36" s="271">
        <f>K36/M36</f>
        <v>211.29016251116695</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21.159592326800993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232.44975483796796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35709.245212636597</v>
      </c>
      <c r="N48" s="271">
        <f>K48*M48</f>
        <v>35709.245212636597</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336034.22740524105</v>
      </c>
      <c r="N49" s="271">
        <f>K49*M49</f>
        <v>10081.026822157231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45790.27203479383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33832.699999999997</v>
      </c>
      <c r="J72" s="292">
        <v>185</v>
      </c>
      <c r="K72" s="293">
        <f>VLOOKUP(A72,'MANO DE OBRA'!A8:D100,4,FALSE)</f>
        <v>62590.494999999995</v>
      </c>
      <c r="L72" s="50"/>
      <c r="M72" s="433">
        <v>80</v>
      </c>
      <c r="N72" s="394">
        <f>K72/M72</f>
        <v>782.3811874999999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2115.9592326800994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48138.681022311896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9627.7362044623787</v>
      </c>
      <c r="M84" s="862"/>
      <c r="N84" s="51"/>
    </row>
    <row r="85" spans="1:14">
      <c r="B85" s="89" t="s">
        <v>973</v>
      </c>
      <c r="C85" s="90"/>
      <c r="D85" s="90"/>
      <c r="E85" s="90"/>
      <c r="F85" s="90"/>
      <c r="G85" s="90"/>
      <c r="H85" s="90"/>
      <c r="I85" s="87"/>
      <c r="J85" s="88"/>
      <c r="K85" s="303">
        <v>0.05</v>
      </c>
      <c r="L85" s="861">
        <f>N79*K85</f>
        <v>2406.9340511155947</v>
      </c>
      <c r="M85" s="862"/>
      <c r="N85" s="51"/>
    </row>
    <row r="86" spans="1:14" ht="15.75" thickBot="1">
      <c r="B86" s="91" t="s">
        <v>974</v>
      </c>
      <c r="C86" s="92"/>
      <c r="D86" s="92"/>
      <c r="E86" s="92"/>
      <c r="F86" s="92"/>
      <c r="G86" s="92"/>
      <c r="H86" s="92"/>
      <c r="I86" s="93"/>
      <c r="J86" s="94"/>
      <c r="K86" s="304">
        <v>0.05</v>
      </c>
      <c r="L86" s="863">
        <f>N79*K86</f>
        <v>2406.9340511155947</v>
      </c>
      <c r="M86" s="864"/>
      <c r="N86" s="51"/>
    </row>
    <row r="87" spans="1:14" ht="15.75" thickBot="1">
      <c r="B87" s="827" t="s">
        <v>953</v>
      </c>
      <c r="C87" s="828"/>
      <c r="D87" s="828"/>
      <c r="E87" s="828"/>
      <c r="F87" s="828"/>
      <c r="G87" s="828"/>
      <c r="H87" s="828"/>
      <c r="I87" s="828"/>
      <c r="J87" s="828"/>
      <c r="K87" s="828"/>
      <c r="L87" s="828"/>
      <c r="M87" s="829"/>
      <c r="N87" s="52">
        <f>L84+L85+L86</f>
        <v>14441.604306693569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62580.285329005463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83.453993333333329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83.453993333333329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7849.3107809247158</v>
      </c>
      <c r="N48" s="271">
        <f>K48*M48</f>
        <v>313.97243123698865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11559.731581665304</v>
      </c>
      <c r="N49" s="271">
        <f>K49*M49</f>
        <v>4623.8926326661222</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562.86374227359306</v>
      </c>
      <c r="N50" s="271">
        <f>K50*M50</f>
        <v>1688.5912268207792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6626.4562907238906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834.53993333333324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7544.4502173905576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1508.8900434781117</v>
      </c>
      <c r="M84" s="862"/>
      <c r="N84" s="51"/>
    </row>
    <row r="85" spans="1:14">
      <c r="B85" s="89" t="s">
        <v>973</v>
      </c>
      <c r="C85" s="90"/>
      <c r="D85" s="90"/>
      <c r="E85" s="90"/>
      <c r="F85" s="90"/>
      <c r="G85" s="90"/>
      <c r="H85" s="90"/>
      <c r="I85" s="87"/>
      <c r="J85" s="88"/>
      <c r="K85" s="303">
        <v>0.05</v>
      </c>
      <c r="L85" s="861">
        <f>N79*K85</f>
        <v>377.22251086952792</v>
      </c>
      <c r="M85" s="862"/>
      <c r="N85" s="51"/>
    </row>
    <row r="86" spans="1:14" ht="15.75" thickBot="1">
      <c r="B86" s="91" t="s">
        <v>974</v>
      </c>
      <c r="C86" s="92"/>
      <c r="D86" s="92"/>
      <c r="E86" s="92"/>
      <c r="F86" s="92"/>
      <c r="G86" s="92"/>
      <c r="H86" s="92"/>
      <c r="I86" s="93"/>
      <c r="J86" s="94"/>
      <c r="K86" s="304">
        <v>0.05</v>
      </c>
      <c r="L86" s="863">
        <f>N79*K86</f>
        <v>377.22251086952792</v>
      </c>
      <c r="M86" s="864"/>
      <c r="N86" s="51"/>
    </row>
    <row r="87" spans="1:14" ht="15.75" thickBot="1">
      <c r="B87" s="827" t="s">
        <v>953</v>
      </c>
      <c r="C87" s="828"/>
      <c r="D87" s="828"/>
      <c r="E87" s="828"/>
      <c r="F87" s="828"/>
      <c r="G87" s="828"/>
      <c r="H87" s="828"/>
      <c r="I87" s="828"/>
      <c r="J87" s="828"/>
      <c r="K87" s="828"/>
      <c r="L87" s="828"/>
      <c r="M87" s="829"/>
      <c r="N87" s="52">
        <f>L84+L85+L86</f>
        <v>2263.3350652171675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9807.7852826077251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83.453993333333329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83.453993333333329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30781.61090558712</v>
      </c>
      <c r="N48" s="271">
        <f>K48*M48</f>
        <v>12312.644362234849</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562.86374227359306</v>
      </c>
      <c r="N49" s="271">
        <f>K49*M49</f>
        <v>1688.5912268207792</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14001.235589055628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834.53993333333324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14919.229515722294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2983.845903144459</v>
      </c>
      <c r="M84" s="862"/>
      <c r="N84" s="51"/>
    </row>
    <row r="85" spans="1:14">
      <c r="B85" s="89" t="s">
        <v>973</v>
      </c>
      <c r="C85" s="90"/>
      <c r="D85" s="90"/>
      <c r="E85" s="90"/>
      <c r="F85" s="90"/>
      <c r="G85" s="90"/>
      <c r="H85" s="90"/>
      <c r="I85" s="87"/>
      <c r="J85" s="88"/>
      <c r="K85" s="303">
        <v>0.05</v>
      </c>
      <c r="L85" s="861">
        <f>N79*K85</f>
        <v>745.96147578611476</v>
      </c>
      <c r="M85" s="862"/>
      <c r="N85" s="51"/>
    </row>
    <row r="86" spans="1:14" ht="15.75" thickBot="1">
      <c r="B86" s="91" t="s">
        <v>974</v>
      </c>
      <c r="C86" s="92"/>
      <c r="D86" s="92"/>
      <c r="E86" s="92"/>
      <c r="F86" s="92"/>
      <c r="G86" s="92"/>
      <c r="H86" s="92"/>
      <c r="I86" s="93"/>
      <c r="J86" s="94"/>
      <c r="K86" s="304">
        <v>0.05</v>
      </c>
      <c r="L86" s="863">
        <f>N79*K86</f>
        <v>745.96147578611476</v>
      </c>
      <c r="M86" s="864"/>
      <c r="N86" s="51"/>
    </row>
    <row r="87" spans="1:14" ht="15.75" thickBot="1">
      <c r="B87" s="827" t="s">
        <v>953</v>
      </c>
      <c r="C87" s="828"/>
      <c r="D87" s="828"/>
      <c r="E87" s="828"/>
      <c r="F87" s="828"/>
      <c r="G87" s="828"/>
      <c r="H87" s="828"/>
      <c r="I87" s="828"/>
      <c r="J87" s="828"/>
      <c r="K87" s="828"/>
      <c r="L87" s="828"/>
      <c r="M87" s="829"/>
      <c r="N87" s="52">
        <f>L84+L85+L86</f>
        <v>4475.7688547166881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19394.998370438982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309.15631148587727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309.15631148587727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7849.3107809247158</v>
      </c>
      <c r="N48" s="271">
        <f>K48*M48</f>
        <v>627.94486247397731</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11559.731581665304</v>
      </c>
      <c r="N49" s="271">
        <f>K49*M49</f>
        <v>4623.8926326661222</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562.86374227359306</v>
      </c>
      <c r="N50" s="271">
        <f>K50*M50</f>
        <v>1688.5912268207792</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11909.551838471209</v>
      </c>
      <c r="N51" s="271">
        <f>K51*M51</f>
        <v>17864.327757706815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24804.756479667692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75</v>
      </c>
      <c r="N71" s="394">
        <f>K71/M71</f>
        <v>1669.0798666666665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0">
        <f>SUM(N71:N76)</f>
        <v>3091.5631148587727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28205.47590601234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5641.0951812024687</v>
      </c>
      <c r="M84" s="862"/>
      <c r="N84" s="51"/>
    </row>
    <row r="85" spans="1:14">
      <c r="B85" s="89" t="s">
        <v>973</v>
      </c>
      <c r="C85" s="90"/>
      <c r="D85" s="90"/>
      <c r="E85" s="90"/>
      <c r="F85" s="90"/>
      <c r="G85" s="90"/>
      <c r="H85" s="90"/>
      <c r="I85" s="87"/>
      <c r="J85" s="88"/>
      <c r="K85" s="303">
        <v>0.05</v>
      </c>
      <c r="L85" s="861">
        <f>N79*K85</f>
        <v>1410.2737953006172</v>
      </c>
      <c r="M85" s="862"/>
      <c r="N85" s="51"/>
    </row>
    <row r="86" spans="1:14" ht="15.75" thickBot="1">
      <c r="B86" s="91" t="s">
        <v>974</v>
      </c>
      <c r="C86" s="92"/>
      <c r="D86" s="92"/>
      <c r="E86" s="92"/>
      <c r="F86" s="92"/>
      <c r="G86" s="92"/>
      <c r="H86" s="92"/>
      <c r="I86" s="93"/>
      <c r="J86" s="94"/>
      <c r="K86" s="304">
        <v>0.05</v>
      </c>
      <c r="L86" s="863">
        <f>N79*K86</f>
        <v>1410.2737953006172</v>
      </c>
      <c r="M86" s="864"/>
      <c r="N86" s="51"/>
    </row>
    <row r="87" spans="1:14" ht="15.75" thickBot="1">
      <c r="B87" s="827" t="s">
        <v>953</v>
      </c>
      <c r="C87" s="828"/>
      <c r="D87" s="828"/>
      <c r="E87" s="828"/>
      <c r="F87" s="828"/>
      <c r="G87" s="828"/>
      <c r="H87" s="828"/>
      <c r="I87" s="828"/>
      <c r="J87" s="828"/>
      <c r="K87" s="828"/>
      <c r="L87" s="828"/>
      <c r="M87" s="829"/>
      <c r="N87" s="52">
        <f>L84+L85+L86</f>
        <v>8461.642771803703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36667.118677816041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309.15631148587727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309.15631148587727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30781.61090558712</v>
      </c>
      <c r="N48" s="271">
        <f>K48*M48</f>
        <v>12312.644362234849</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562.86374227359306</v>
      </c>
      <c r="N49" s="271">
        <f>K49*M49</f>
        <v>1688.5912268207792</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11909.551838471209</v>
      </c>
      <c r="N50" s="271">
        <f>K50*M50</f>
        <v>17864.327757706815</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31865.563346762443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75</v>
      </c>
      <c r="N71" s="394">
        <f>K71/M71</f>
        <v>1669.0798666666665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3091.5631148587727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35266.282773107094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7053.2565546214191</v>
      </c>
      <c r="M84" s="862"/>
      <c r="N84" s="51"/>
    </row>
    <row r="85" spans="1:14">
      <c r="B85" s="89" t="s">
        <v>973</v>
      </c>
      <c r="C85" s="90"/>
      <c r="D85" s="90"/>
      <c r="E85" s="90"/>
      <c r="F85" s="90"/>
      <c r="G85" s="90"/>
      <c r="H85" s="90"/>
      <c r="I85" s="87"/>
      <c r="J85" s="88"/>
      <c r="K85" s="303">
        <v>0.05</v>
      </c>
      <c r="L85" s="861">
        <f>N79*K85</f>
        <v>1763.3141386553548</v>
      </c>
      <c r="M85" s="862"/>
      <c r="N85" s="51"/>
    </row>
    <row r="86" spans="1:14" ht="15.75" thickBot="1">
      <c r="B86" s="91" t="s">
        <v>974</v>
      </c>
      <c r="C86" s="92"/>
      <c r="D86" s="92"/>
      <c r="E86" s="92"/>
      <c r="F86" s="92"/>
      <c r="G86" s="92"/>
      <c r="H86" s="92"/>
      <c r="I86" s="93"/>
      <c r="J86" s="94"/>
      <c r="K86" s="304">
        <v>0.05</v>
      </c>
      <c r="L86" s="863">
        <f>N79*K86</f>
        <v>1763.3141386553548</v>
      </c>
      <c r="M86" s="864"/>
      <c r="N86" s="51"/>
    </row>
    <row r="87" spans="1:14" ht="15.75" thickBot="1">
      <c r="B87" s="827" t="s">
        <v>953</v>
      </c>
      <c r="C87" s="828"/>
      <c r="D87" s="828"/>
      <c r="E87" s="828"/>
      <c r="F87" s="828"/>
      <c r="G87" s="828"/>
      <c r="H87" s="828"/>
      <c r="I87" s="828"/>
      <c r="J87" s="828"/>
      <c r="K87" s="828"/>
      <c r="L87" s="828"/>
      <c r="M87" s="829"/>
      <c r="N87" s="52">
        <f>L84+L85+L86</f>
        <v>10579.884831932128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45846.16760503922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6"/>
      <c r="J36" s="267"/>
      <c r="K36" s="268">
        <f>VLOOKUP(A36,EQUIPOS!A6:D163,4,FALSE)</f>
        <v>110036.51865026211</v>
      </c>
      <c r="L36" s="269"/>
      <c r="M36" s="335">
        <v>0.75</v>
      </c>
      <c r="N36" s="271">
        <f>K36/M36</f>
        <v>146715.35820034947</v>
      </c>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0.2</v>
      </c>
      <c r="N41" s="343">
        <f>N77*M41</f>
        <v>9815.2576204802663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156530.61582082973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10477.45187315244</v>
      </c>
      <c r="N48" s="271">
        <f>K48*M48</f>
        <v>10477.45187315244</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10477.45187315244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6</v>
      </c>
      <c r="N72" s="394">
        <f>K72/M72</f>
        <v>31295.247499999998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49076.288102401333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216084.35579638349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43216.871159276699</v>
      </c>
      <c r="M84" s="862"/>
      <c r="N84" s="51"/>
    </row>
    <row r="85" spans="1:14">
      <c r="B85" s="89" t="s">
        <v>973</v>
      </c>
      <c r="C85" s="90"/>
      <c r="D85" s="90"/>
      <c r="E85" s="90"/>
      <c r="F85" s="90"/>
      <c r="G85" s="90"/>
      <c r="H85" s="90"/>
      <c r="I85" s="87"/>
      <c r="J85" s="88"/>
      <c r="K85" s="303">
        <v>0.05</v>
      </c>
      <c r="L85" s="861">
        <f>N79*K85</f>
        <v>10804.217789819175</v>
      </c>
      <c r="M85" s="862"/>
      <c r="N85" s="51"/>
    </row>
    <row r="86" spans="1:14" ht="15.75" thickBot="1">
      <c r="B86" s="91" t="s">
        <v>974</v>
      </c>
      <c r="C86" s="92"/>
      <c r="D86" s="92"/>
      <c r="E86" s="92"/>
      <c r="F86" s="92"/>
      <c r="G86" s="92"/>
      <c r="H86" s="92"/>
      <c r="I86" s="93"/>
      <c r="J86" s="94"/>
      <c r="K86" s="304">
        <v>0.05</v>
      </c>
      <c r="L86" s="863">
        <f>N79*K86</f>
        <v>10804.217789819175</v>
      </c>
      <c r="M86" s="864"/>
      <c r="N86" s="51"/>
    </row>
    <row r="87" spans="1:14" ht="15.75" thickBot="1">
      <c r="B87" s="827" t="s">
        <v>953</v>
      </c>
      <c r="C87" s="828"/>
      <c r="D87" s="828"/>
      <c r="E87" s="828"/>
      <c r="F87" s="828"/>
      <c r="G87" s="828"/>
      <c r="H87" s="828"/>
      <c r="I87" s="828"/>
      <c r="J87" s="828"/>
      <c r="K87" s="828"/>
      <c r="L87" s="828"/>
      <c r="M87" s="829"/>
      <c r="N87" s="52">
        <f>L84+L85+L86</f>
        <v>64825.306738915046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280909.66253529856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0.2</v>
      </c>
      <c r="N41" s="343">
        <f>N77*M41</f>
        <v>7361.4432153601992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7361.4432153601992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10477.45187315244</v>
      </c>
      <c r="N48" s="271">
        <f>K48*M48</f>
        <v>10477.45187315244</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10477.45187315244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8</v>
      </c>
      <c r="N72" s="394">
        <f>K72/M72</f>
        <v>23471.435624999998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0">
        <f>SUM(N71:N76)</f>
        <v>36807.216076800993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54646.111165313632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10929.222233062726</v>
      </c>
      <c r="M84" s="862"/>
      <c r="N84" s="51"/>
    </row>
    <row r="85" spans="1:14">
      <c r="B85" s="89" t="s">
        <v>973</v>
      </c>
      <c r="C85" s="90"/>
      <c r="D85" s="90"/>
      <c r="E85" s="90"/>
      <c r="F85" s="90"/>
      <c r="G85" s="90"/>
      <c r="H85" s="90"/>
      <c r="I85" s="87"/>
      <c r="J85" s="88"/>
      <c r="K85" s="303">
        <v>0.05</v>
      </c>
      <c r="L85" s="861">
        <f>N79*K85</f>
        <v>2732.3055582656816</v>
      </c>
      <c r="M85" s="862"/>
      <c r="N85" s="51"/>
    </row>
    <row r="86" spans="1:14" ht="15.75" thickBot="1">
      <c r="B86" s="91" t="s">
        <v>974</v>
      </c>
      <c r="C86" s="92"/>
      <c r="D86" s="92"/>
      <c r="E86" s="92"/>
      <c r="F86" s="92"/>
      <c r="G86" s="92"/>
      <c r="H86" s="92"/>
      <c r="I86" s="93"/>
      <c r="J86" s="94"/>
      <c r="K86" s="304">
        <v>0.05</v>
      </c>
      <c r="L86" s="863">
        <f>N79*K86</f>
        <v>2732.3055582656816</v>
      </c>
      <c r="M86" s="864"/>
      <c r="N86" s="51"/>
    </row>
    <row r="87" spans="1:14" ht="15.75" thickBot="1">
      <c r="B87" s="827" t="s">
        <v>953</v>
      </c>
      <c r="C87" s="828"/>
      <c r="D87" s="828"/>
      <c r="E87" s="828"/>
      <c r="F87" s="828"/>
      <c r="G87" s="828"/>
      <c r="H87" s="828"/>
      <c r="I87" s="828"/>
      <c r="J87" s="828"/>
      <c r="K87" s="828"/>
      <c r="L87" s="828"/>
      <c r="M87" s="829"/>
      <c r="N87" s="52">
        <f>L84+L85+L86</f>
        <v>16393.83334959409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71039.944514907722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2898.3404201801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2898.3404201801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10477.45187315244</v>
      </c>
      <c r="N48" s="271">
        <f>K48*M48</f>
        <v>10477.45187315244</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10477.45187315244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12</v>
      </c>
      <c r="N72" s="394">
        <f>K72/M72</f>
        <v>10431.749166666666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0">
        <f>SUM(N71:N76)</f>
        <v>19322.269467867332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32698.061761199875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6539.6123522399757</v>
      </c>
      <c r="M84" s="862"/>
      <c r="N84" s="51"/>
    </row>
    <row r="85" spans="1:14">
      <c r="B85" s="89" t="s">
        <v>973</v>
      </c>
      <c r="C85" s="90"/>
      <c r="D85" s="90"/>
      <c r="E85" s="90"/>
      <c r="F85" s="90"/>
      <c r="G85" s="90"/>
      <c r="H85" s="90"/>
      <c r="I85" s="87"/>
      <c r="J85" s="88"/>
      <c r="K85" s="303">
        <v>0.05</v>
      </c>
      <c r="L85" s="861">
        <f>N79*K85</f>
        <v>1634.9030880599939</v>
      </c>
      <c r="M85" s="862"/>
      <c r="N85" s="51"/>
    </row>
    <row r="86" spans="1:14" ht="15.75" thickBot="1">
      <c r="B86" s="91" t="s">
        <v>974</v>
      </c>
      <c r="C86" s="92"/>
      <c r="D86" s="92"/>
      <c r="E86" s="92"/>
      <c r="F86" s="92"/>
      <c r="G86" s="92"/>
      <c r="H86" s="92"/>
      <c r="I86" s="93"/>
      <c r="J86" s="94"/>
      <c r="K86" s="304">
        <v>0.05</v>
      </c>
      <c r="L86" s="863">
        <f>N79*K86</f>
        <v>1634.9030880599939</v>
      </c>
      <c r="M86" s="864"/>
      <c r="N86" s="51"/>
    </row>
    <row r="87" spans="1:14" ht="15.75" thickBot="1">
      <c r="B87" s="827" t="s">
        <v>953</v>
      </c>
      <c r="C87" s="828"/>
      <c r="D87" s="828"/>
      <c r="E87" s="828"/>
      <c r="F87" s="828"/>
      <c r="G87" s="828"/>
      <c r="H87" s="828"/>
      <c r="I87" s="828"/>
      <c r="J87" s="828"/>
      <c r="K87" s="828"/>
      <c r="L87" s="828"/>
      <c r="M87" s="829"/>
      <c r="N87" s="52">
        <f>L84+L85+L86</f>
        <v>9809.4185283599636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42507.48028955984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2173.7553151350749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2173.7553151350749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10477.45187315244</v>
      </c>
      <c r="N48" s="271">
        <f>K48*M48</f>
        <v>10477.45187315244</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10477.45187315244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16</v>
      </c>
      <c r="N72" s="394">
        <f>K72/M72</f>
        <v>7823.8118749999994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14491.702100900498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27142.909289188014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5428.5818578376029</v>
      </c>
      <c r="M84" s="862"/>
      <c r="N84" s="51"/>
    </row>
    <row r="85" spans="1:14">
      <c r="B85" s="89" t="s">
        <v>973</v>
      </c>
      <c r="C85" s="90"/>
      <c r="D85" s="90"/>
      <c r="E85" s="90"/>
      <c r="F85" s="90"/>
      <c r="G85" s="90"/>
      <c r="H85" s="90"/>
      <c r="I85" s="87"/>
      <c r="J85" s="88"/>
      <c r="K85" s="303">
        <v>0.05</v>
      </c>
      <c r="L85" s="861">
        <f>N79*K85</f>
        <v>1357.1454644594007</v>
      </c>
      <c r="M85" s="862"/>
      <c r="N85" s="51"/>
    </row>
    <row r="86" spans="1:14" ht="15.75" thickBot="1">
      <c r="B86" s="91" t="s">
        <v>974</v>
      </c>
      <c r="C86" s="92"/>
      <c r="D86" s="92"/>
      <c r="E86" s="92"/>
      <c r="F86" s="92"/>
      <c r="G86" s="92"/>
      <c r="H86" s="92"/>
      <c r="I86" s="93"/>
      <c r="J86" s="94"/>
      <c r="K86" s="304">
        <v>0.05</v>
      </c>
      <c r="L86" s="863">
        <f>N79*K86</f>
        <v>1357.1454644594007</v>
      </c>
      <c r="M86" s="864"/>
      <c r="N86" s="51"/>
    </row>
    <row r="87" spans="1:14" ht="15.75" thickBot="1">
      <c r="B87" s="827" t="s">
        <v>953</v>
      </c>
      <c r="C87" s="828"/>
      <c r="D87" s="828"/>
      <c r="E87" s="828"/>
      <c r="F87" s="828"/>
      <c r="G87" s="828"/>
      <c r="H87" s="828"/>
      <c r="I87" s="828"/>
      <c r="J87" s="828"/>
      <c r="K87" s="828"/>
      <c r="L87" s="828"/>
      <c r="M87" s="829"/>
      <c r="N87" s="52">
        <f>L84+L85+L86</f>
        <v>8142.8727867564039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35285.782075944415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12372.173471193613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12372.173471193613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35178.983892099568</v>
      </c>
      <c r="N48" s="271">
        <f>K48*M48</f>
        <v>73875.8661734091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10477.45187315244</v>
      </c>
      <c r="N49" s="271">
        <f>K49*M49</f>
        <v>10477.45187315244</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84353.318046561544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3.57</v>
      </c>
      <c r="N72" s="394">
        <f>K72/M72</f>
        <v>52597.054621848736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82481.156474624091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179206.64799237926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35841.329598475852</v>
      </c>
      <c r="M84" s="862"/>
      <c r="N84" s="51"/>
    </row>
    <row r="85" spans="1:14">
      <c r="B85" s="89" t="s">
        <v>973</v>
      </c>
      <c r="C85" s="90"/>
      <c r="D85" s="90"/>
      <c r="E85" s="90"/>
      <c r="F85" s="90"/>
      <c r="G85" s="90"/>
      <c r="H85" s="90"/>
      <c r="I85" s="87"/>
      <c r="J85" s="88"/>
      <c r="K85" s="303">
        <v>0.05</v>
      </c>
      <c r="L85" s="861">
        <f>N79*K85</f>
        <v>8960.3323996189629</v>
      </c>
      <c r="M85" s="862"/>
      <c r="N85" s="51"/>
    </row>
    <row r="86" spans="1:14" ht="15.75" thickBot="1">
      <c r="B86" s="91" t="s">
        <v>974</v>
      </c>
      <c r="C86" s="92"/>
      <c r="D86" s="92"/>
      <c r="E86" s="92"/>
      <c r="F86" s="92"/>
      <c r="G86" s="92"/>
      <c r="H86" s="92"/>
      <c r="I86" s="93"/>
      <c r="J86" s="94"/>
      <c r="K86" s="304">
        <v>0.05</v>
      </c>
      <c r="L86" s="863">
        <f>N79*K86</f>
        <v>8960.3323996189629</v>
      </c>
      <c r="M86" s="864"/>
      <c r="N86" s="51"/>
    </row>
    <row r="87" spans="1:14" ht="15.75" thickBot="1">
      <c r="B87" s="827" t="s">
        <v>953</v>
      </c>
      <c r="C87" s="828"/>
      <c r="D87" s="828"/>
      <c r="E87" s="828"/>
      <c r="F87" s="828"/>
      <c r="G87" s="828"/>
      <c r="H87" s="828"/>
      <c r="I87" s="828"/>
      <c r="J87" s="828"/>
      <c r="K87" s="828"/>
      <c r="L87" s="828"/>
      <c r="M87" s="829"/>
      <c r="N87" s="52">
        <f>L84+L85+L86</f>
        <v>53761.994397713781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232968.64239009304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0.15</v>
      </c>
      <c r="N41" s="343">
        <f>N77*M41</f>
        <v>12372.173471193613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12372.173471193613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35178.983892099568</v>
      </c>
      <c r="N48" s="271">
        <f>K48*M48</f>
        <v>70357.967784199136</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10477.45187315244</v>
      </c>
      <c r="N49" s="271">
        <f>K49*M49</f>
        <v>10477.45187315244</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80835.41965735158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3.57</v>
      </c>
      <c r="N72" s="394">
        <f>K72/M72</f>
        <v>52597.054621848736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82481.156474624091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175688.74960316927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35137.749920633854</v>
      </c>
      <c r="M84" s="862"/>
      <c r="N84" s="51"/>
    </row>
    <row r="85" spans="1:14">
      <c r="B85" s="89" t="s">
        <v>973</v>
      </c>
      <c r="C85" s="90"/>
      <c r="D85" s="90"/>
      <c r="E85" s="90"/>
      <c r="F85" s="90"/>
      <c r="G85" s="90"/>
      <c r="H85" s="90"/>
      <c r="I85" s="87"/>
      <c r="J85" s="88"/>
      <c r="K85" s="303">
        <v>0.05</v>
      </c>
      <c r="L85" s="861">
        <f>N79*K85</f>
        <v>8784.4374801584636</v>
      </c>
      <c r="M85" s="862"/>
      <c r="N85" s="51"/>
    </row>
    <row r="86" spans="1:14" ht="15.75" thickBot="1">
      <c r="B86" s="91" t="s">
        <v>974</v>
      </c>
      <c r="C86" s="92"/>
      <c r="D86" s="92"/>
      <c r="E86" s="92"/>
      <c r="F86" s="92"/>
      <c r="G86" s="92"/>
      <c r="H86" s="92"/>
      <c r="I86" s="93"/>
      <c r="J86" s="94"/>
      <c r="K86" s="304">
        <v>0.05</v>
      </c>
      <c r="L86" s="863">
        <f>N79*K86</f>
        <v>8784.4374801584636</v>
      </c>
      <c r="M86" s="864"/>
      <c r="N86" s="51"/>
    </row>
    <row r="87" spans="1:14" ht="15.75" thickBot="1">
      <c r="B87" s="827" t="s">
        <v>953</v>
      </c>
      <c r="C87" s="828"/>
      <c r="D87" s="828"/>
      <c r="E87" s="828"/>
      <c r="F87" s="828"/>
      <c r="G87" s="828"/>
      <c r="H87" s="828"/>
      <c r="I87" s="828"/>
      <c r="J87" s="828"/>
      <c r="K87" s="828"/>
      <c r="L87" s="828"/>
      <c r="M87" s="829"/>
      <c r="N87" s="52">
        <f>L84+L85+L86</f>
        <v>52706.624880950782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228395.37448412005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5165.9250634106666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5165.9250634106666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35178.983892099568</v>
      </c>
      <c r="N48" s="271">
        <f>K48*M48</f>
        <v>46084.468898650433</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10477.45187315244</v>
      </c>
      <c r="N49" s="271">
        <f>K49*M49</f>
        <v>10477.45187315244</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56561.920771802877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5.7</v>
      </c>
      <c r="N72" s="394">
        <f>K72/M72</f>
        <v>32942.365789473683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51659.250634106662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113387.09646932021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22677.419293864044</v>
      </c>
      <c r="M84" s="862"/>
      <c r="N84" s="51"/>
    </row>
    <row r="85" spans="1:14">
      <c r="B85" s="89" t="s">
        <v>973</v>
      </c>
      <c r="C85" s="90"/>
      <c r="D85" s="90"/>
      <c r="E85" s="90"/>
      <c r="F85" s="90"/>
      <c r="G85" s="90"/>
      <c r="H85" s="90"/>
      <c r="I85" s="87"/>
      <c r="J85" s="88"/>
      <c r="K85" s="303">
        <v>0.05</v>
      </c>
      <c r="L85" s="861">
        <f>N79*K85</f>
        <v>5669.3548234660111</v>
      </c>
      <c r="M85" s="862"/>
      <c r="N85" s="51"/>
    </row>
    <row r="86" spans="1:14" ht="15.75" thickBot="1">
      <c r="B86" s="91" t="s">
        <v>974</v>
      </c>
      <c r="C86" s="92"/>
      <c r="D86" s="92"/>
      <c r="E86" s="92"/>
      <c r="F86" s="92"/>
      <c r="G86" s="92"/>
      <c r="H86" s="92"/>
      <c r="I86" s="93"/>
      <c r="J86" s="94"/>
      <c r="K86" s="304">
        <v>0.05</v>
      </c>
      <c r="L86" s="863">
        <f>N79*K86</f>
        <v>5669.3548234660111</v>
      </c>
      <c r="M86" s="864"/>
      <c r="N86" s="51"/>
    </row>
    <row r="87" spans="1:14" ht="15.75" thickBot="1">
      <c r="B87" s="827" t="s">
        <v>953</v>
      </c>
      <c r="C87" s="828"/>
      <c r="D87" s="828"/>
      <c r="E87" s="828"/>
      <c r="F87" s="828"/>
      <c r="G87" s="828"/>
      <c r="H87" s="828"/>
      <c r="I87" s="828"/>
      <c r="J87" s="828"/>
      <c r="K87" s="828"/>
      <c r="L87" s="828"/>
      <c r="M87" s="829"/>
      <c r="N87" s="52">
        <f>L84+L85+L86</f>
        <v>34016.128940796065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147403.22541011628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4330.2607149177647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4330.2607149177647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35178.983892099568</v>
      </c>
      <c r="N48" s="271">
        <f>K48*M48</f>
        <v>38696.882281309525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10477.45187315244</v>
      </c>
      <c r="N49" s="271">
        <f>K49*M49</f>
        <v>10477.45187315244</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49174.334154461962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6.8</v>
      </c>
      <c r="N72" s="394">
        <f>K72/M72</f>
        <v>27613.453676470588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43302.607149177646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96807.202018557378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19361.440403711476</v>
      </c>
      <c r="M84" s="862"/>
      <c r="N84" s="51"/>
    </row>
    <row r="85" spans="1:14">
      <c r="B85" s="89" t="s">
        <v>973</v>
      </c>
      <c r="C85" s="90"/>
      <c r="D85" s="90"/>
      <c r="E85" s="90"/>
      <c r="F85" s="90"/>
      <c r="G85" s="90"/>
      <c r="H85" s="90"/>
      <c r="I85" s="87"/>
      <c r="J85" s="88"/>
      <c r="K85" s="303">
        <v>0.05</v>
      </c>
      <c r="L85" s="861">
        <f>N79*K85</f>
        <v>4840.3601009278691</v>
      </c>
      <c r="M85" s="862"/>
      <c r="N85" s="51"/>
    </row>
    <row r="86" spans="1:14" ht="15.75" thickBot="1">
      <c r="B86" s="91" t="s">
        <v>974</v>
      </c>
      <c r="C86" s="92"/>
      <c r="D86" s="92"/>
      <c r="E86" s="92"/>
      <c r="F86" s="92"/>
      <c r="G86" s="92"/>
      <c r="H86" s="92"/>
      <c r="I86" s="93"/>
      <c r="J86" s="94"/>
      <c r="K86" s="304">
        <v>0.05</v>
      </c>
      <c r="L86" s="863">
        <f>N79*K86</f>
        <v>4840.3601009278691</v>
      </c>
      <c r="M86" s="864"/>
      <c r="N86" s="51"/>
    </row>
    <row r="87" spans="1:14" ht="15.75" thickBot="1">
      <c r="B87" s="827" t="s">
        <v>953</v>
      </c>
      <c r="C87" s="828"/>
      <c r="D87" s="828"/>
      <c r="E87" s="828"/>
      <c r="F87" s="828"/>
      <c r="G87" s="828"/>
      <c r="H87" s="828"/>
      <c r="I87" s="828"/>
      <c r="J87" s="828"/>
      <c r="K87" s="828"/>
      <c r="L87" s="828"/>
      <c r="M87" s="829"/>
      <c r="N87" s="52">
        <f>L84+L85+L86</f>
        <v>29042.160605567213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125849.36262412459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A38" s="113"/>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294.45772861440798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35178.983892099568</v>
      </c>
      <c r="N48" s="271">
        <f>K48*M48</f>
        <v>1758.9491946049784</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46.172416358380687</v>
      </c>
      <c r="N49" s="271">
        <f>K49*M49</f>
        <v>230.86208179190345</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24185.551425818452</v>
      </c>
      <c r="N50" s="271">
        <f>K50*M50</f>
        <v>24185.551425818452</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26175.362702215334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100</v>
      </c>
      <c r="N72" s="394">
        <f>K72/M72</f>
        <v>1877.7148499999998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29414.397716973821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5882.8795433947644</v>
      </c>
      <c r="M84" s="862"/>
      <c r="N84" s="51"/>
    </row>
    <row r="85" spans="1:14">
      <c r="B85" s="89" t="s">
        <v>973</v>
      </c>
      <c r="C85" s="90"/>
      <c r="D85" s="90"/>
      <c r="E85" s="90"/>
      <c r="F85" s="90"/>
      <c r="G85" s="90"/>
      <c r="H85" s="90"/>
      <c r="I85" s="87"/>
      <c r="J85" s="88"/>
      <c r="K85" s="303">
        <v>0.05</v>
      </c>
      <c r="L85" s="861">
        <f>N79*K85</f>
        <v>1470.7198858486911</v>
      </c>
      <c r="M85" s="862"/>
      <c r="N85" s="51"/>
    </row>
    <row r="86" spans="1:14" ht="15.75" thickBot="1">
      <c r="B86" s="91" t="s">
        <v>974</v>
      </c>
      <c r="C86" s="92"/>
      <c r="D86" s="92"/>
      <c r="E86" s="92"/>
      <c r="F86" s="92"/>
      <c r="G86" s="92"/>
      <c r="H86" s="92"/>
      <c r="I86" s="93"/>
      <c r="J86" s="94"/>
      <c r="K86" s="304">
        <v>0.05</v>
      </c>
      <c r="L86" s="863">
        <f>N79*K86</f>
        <v>1470.7198858486911</v>
      </c>
      <c r="M86" s="864"/>
      <c r="N86" s="51"/>
    </row>
    <row r="87" spans="1:14" ht="15.75" thickBot="1">
      <c r="B87" s="827" t="s">
        <v>953</v>
      </c>
      <c r="C87" s="828"/>
      <c r="D87" s="828"/>
      <c r="E87" s="828"/>
      <c r="F87" s="828"/>
      <c r="G87" s="828"/>
      <c r="H87" s="828"/>
      <c r="I87" s="828"/>
      <c r="J87" s="828"/>
      <c r="K87" s="828"/>
      <c r="L87" s="828"/>
      <c r="M87" s="829"/>
      <c r="N87" s="52">
        <f>L84+L85+L86</f>
        <v>8824.319315092147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38238.717032065964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0.1</v>
      </c>
      <c r="N41" s="343">
        <f>N77*M41</f>
        <v>125.18099000000001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125.18099000000001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3835.6085874854807</v>
      </c>
      <c r="N48" s="271">
        <f>K48*M48</f>
        <v>3835.6085874854807</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32980.297398843344</v>
      </c>
      <c r="N49" s="271">
        <f>K49*M49</f>
        <v>1649.0148699421673</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35178.983892099568</v>
      </c>
      <c r="N50" s="271">
        <f>K50*M50</f>
        <v>2638.4237919074676</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46.172416358380687</v>
      </c>
      <c r="N51" s="271">
        <f>K51*M51</f>
        <v>230.86208179190345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8353.909331127019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100</v>
      </c>
      <c r="N71" s="394">
        <f>K71/M71</f>
        <v>1251.8099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1251.8099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9730.9002211270199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1946.1800442254041</v>
      </c>
      <c r="M84" s="862"/>
      <c r="N84" s="51"/>
    </row>
    <row r="85" spans="1:14">
      <c r="B85" s="89" t="s">
        <v>973</v>
      </c>
      <c r="C85" s="90"/>
      <c r="D85" s="90"/>
      <c r="E85" s="90"/>
      <c r="F85" s="90"/>
      <c r="G85" s="90"/>
      <c r="H85" s="90"/>
      <c r="I85" s="87"/>
      <c r="J85" s="88"/>
      <c r="K85" s="303">
        <v>0.05</v>
      </c>
      <c r="L85" s="861">
        <f>N79*K85</f>
        <v>486.54501105635103</v>
      </c>
      <c r="M85" s="862"/>
      <c r="N85" s="51"/>
    </row>
    <row r="86" spans="1:14" ht="15.75" thickBot="1">
      <c r="B86" s="91" t="s">
        <v>974</v>
      </c>
      <c r="C86" s="92"/>
      <c r="D86" s="92"/>
      <c r="E86" s="92"/>
      <c r="F86" s="92"/>
      <c r="G86" s="92"/>
      <c r="H86" s="92"/>
      <c r="I86" s="93"/>
      <c r="J86" s="94"/>
      <c r="K86" s="304">
        <v>0.05</v>
      </c>
      <c r="L86" s="863">
        <f>N79*K86</f>
        <v>486.54501105635103</v>
      </c>
      <c r="M86" s="864"/>
      <c r="N86" s="51"/>
    </row>
    <row r="87" spans="1:14" ht="15.75" thickBot="1">
      <c r="B87" s="827" t="s">
        <v>953</v>
      </c>
      <c r="C87" s="828"/>
      <c r="D87" s="828"/>
      <c r="E87" s="828"/>
      <c r="F87" s="828"/>
      <c r="G87" s="828"/>
      <c r="H87" s="828"/>
      <c r="I87" s="828"/>
      <c r="J87" s="828"/>
      <c r="K87" s="828"/>
      <c r="L87" s="828"/>
      <c r="M87" s="829"/>
      <c r="N87" s="52">
        <f>L84+L85+L86</f>
        <v>2919.2700663381061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12650.170287465126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6"/>
      <c r="J36" s="267"/>
      <c r="K36" s="268">
        <f>VLOOKUP(A36,EQUIPOS!A6:D163,4,FALSE)</f>
        <v>19049.684894827587</v>
      </c>
      <c r="L36" s="269"/>
      <c r="M36" s="335">
        <v>350</v>
      </c>
      <c r="N36" s="271">
        <f>K36/M36</f>
        <v>54.427671128078821</v>
      </c>
    </row>
    <row r="37" spans="1:14">
      <c r="A37" s="113" t="s">
        <v>138</v>
      </c>
      <c r="B37" s="840" t="str">
        <f>VLOOKUP(A37,EQUIPOS!A7:D154,3,FALSE)</f>
        <v>Camioneta D-300</v>
      </c>
      <c r="C37" s="841"/>
      <c r="D37" s="841"/>
      <c r="E37" s="841"/>
      <c r="F37" s="841"/>
      <c r="G37" s="841"/>
      <c r="H37" s="842"/>
      <c r="I37" s="420"/>
      <c r="J37" s="421"/>
      <c r="K37" s="268">
        <f>VLOOKUP(A37,EQUIPOS!A7:D164,4,FALSE)</f>
        <v>33806.426001786713</v>
      </c>
      <c r="L37" s="334"/>
      <c r="M37" s="335">
        <v>350</v>
      </c>
      <c r="N37" s="271">
        <f>K37/M37</f>
        <v>96.589788576533465</v>
      </c>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5.2581737252572855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156.27563342986957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3835.6085874854807</v>
      </c>
      <c r="N48" s="271">
        <f>K48*M48</f>
        <v>3835.6085874854807</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2927.6522651210489</v>
      </c>
      <c r="N49" s="271">
        <f>K49*M49</f>
        <v>1171.0609060484196</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46.172416358380687</v>
      </c>
      <c r="N50" s="271">
        <f>K50*M50</f>
        <v>230.86208179190345</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32980.297398843344</v>
      </c>
      <c r="N51" s="271">
        <f>K51*M51</f>
        <v>1649.0148699421673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6886.5464452679707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2800</v>
      </c>
      <c r="N71" s="394">
        <f>K71/M71</f>
        <v>67.061244642857133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105.1634745051457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7147.985553202986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1429.5971106405973</v>
      </c>
      <c r="M84" s="862"/>
      <c r="N84" s="51"/>
    </row>
    <row r="85" spans="1:14">
      <c r="B85" s="89" t="s">
        <v>973</v>
      </c>
      <c r="C85" s="90"/>
      <c r="D85" s="90"/>
      <c r="E85" s="90"/>
      <c r="F85" s="90"/>
      <c r="G85" s="90"/>
      <c r="H85" s="90"/>
      <c r="I85" s="87"/>
      <c r="J85" s="88"/>
      <c r="K85" s="303">
        <v>0.05</v>
      </c>
      <c r="L85" s="861">
        <f>N79*K85</f>
        <v>357.39927766014932</v>
      </c>
      <c r="M85" s="862"/>
      <c r="N85" s="51"/>
    </row>
    <row r="86" spans="1:14" ht="15.75" thickBot="1">
      <c r="B86" s="91" t="s">
        <v>974</v>
      </c>
      <c r="C86" s="92"/>
      <c r="D86" s="92"/>
      <c r="E86" s="92"/>
      <c r="F86" s="92"/>
      <c r="G86" s="92"/>
      <c r="H86" s="92"/>
      <c r="I86" s="93"/>
      <c r="J86" s="94"/>
      <c r="K86" s="304">
        <v>0.05</v>
      </c>
      <c r="L86" s="863">
        <f>N79*K86</f>
        <v>357.39927766014932</v>
      </c>
      <c r="M86" s="864"/>
      <c r="N86" s="51"/>
    </row>
    <row r="87" spans="1:14" ht="15.75" thickBot="1">
      <c r="B87" s="827" t="s">
        <v>953</v>
      </c>
      <c r="C87" s="828"/>
      <c r="D87" s="828"/>
      <c r="E87" s="828"/>
      <c r="F87" s="828"/>
      <c r="G87" s="828"/>
      <c r="H87" s="828"/>
      <c r="I87" s="828"/>
      <c r="J87" s="828"/>
      <c r="K87" s="828"/>
      <c r="L87" s="828"/>
      <c r="M87" s="829"/>
      <c r="N87" s="52">
        <f>L84+L85+L86</f>
        <v>2144.3956659608962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9292.3812191638826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9.25" customHeight="1" thickBot="1">
      <c r="A31" t="s">
        <v>1845</v>
      </c>
      <c r="B31" s="80" t="s">
        <v>1726</v>
      </c>
      <c r="C31" s="967" t="s">
        <v>2049</v>
      </c>
      <c r="D31" s="968"/>
      <c r="E31" s="968"/>
      <c r="F31" s="968"/>
      <c r="G31" s="968"/>
      <c r="H31" s="968"/>
      <c r="I31" s="968"/>
      <c r="J31" s="968"/>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8000</v>
      </c>
      <c r="N36" s="271">
        <f>K36/M36</f>
        <v>4.2258032502233389</v>
      </c>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33.671576111664137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5697.2914084878566</v>
      </c>
      <c r="N48" s="271">
        <f>K48*M48</f>
        <v>5982.1559789122493</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14141.624181055817</v>
      </c>
      <c r="N49" s="271">
        <f>K49*M49</f>
        <v>14141.624181055817</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462.38926326661215</v>
      </c>
      <c r="N50" s="271">
        <f>K50*M50</f>
        <v>924.77852653322429</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21048.558686501292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100</v>
      </c>
      <c r="N71" s="394">
        <f>K71/M71</f>
        <v>1877.7148499999998</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24026.807548757035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4805.3615097514075</v>
      </c>
      <c r="M84" s="862"/>
      <c r="N84" s="51"/>
    </row>
    <row r="85" spans="1:14">
      <c r="B85" s="89" t="s">
        <v>973</v>
      </c>
      <c r="C85" s="90"/>
      <c r="D85" s="90"/>
      <c r="E85" s="90"/>
      <c r="F85" s="90"/>
      <c r="G85" s="90"/>
      <c r="H85" s="90"/>
      <c r="I85" s="87"/>
      <c r="J85" s="88"/>
      <c r="K85" s="303">
        <v>0.05</v>
      </c>
      <c r="L85" s="861">
        <f>N79*K85</f>
        <v>1201.3403774378519</v>
      </c>
      <c r="M85" s="862"/>
      <c r="N85" s="51"/>
    </row>
    <row r="86" spans="1:14" ht="15.75" thickBot="1">
      <c r="B86" s="91" t="s">
        <v>974</v>
      </c>
      <c r="C86" s="92"/>
      <c r="D86" s="92"/>
      <c r="E86" s="92"/>
      <c r="F86" s="92"/>
      <c r="G86" s="92"/>
      <c r="H86" s="92"/>
      <c r="I86" s="93"/>
      <c r="J86" s="94"/>
      <c r="K86" s="304">
        <v>0.05</v>
      </c>
      <c r="L86" s="863">
        <f>N79*K86</f>
        <v>1201.3403774378519</v>
      </c>
      <c r="M86" s="864"/>
      <c r="N86" s="51"/>
    </row>
    <row r="87" spans="1:14" ht="15.75" thickBot="1">
      <c r="B87" s="827" t="s">
        <v>953</v>
      </c>
      <c r="C87" s="828"/>
      <c r="D87" s="828"/>
      <c r="E87" s="828"/>
      <c r="F87" s="828"/>
      <c r="G87" s="828"/>
      <c r="H87" s="828"/>
      <c r="I87" s="828"/>
      <c r="J87" s="828"/>
      <c r="K87" s="828"/>
      <c r="L87" s="828"/>
      <c r="M87" s="829"/>
      <c r="N87" s="52">
        <f>L84+L85+L86</f>
        <v>7208.0422646271118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31234.849813384146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28.5" customHeight="1" thickBot="1">
      <c r="A31" t="s">
        <v>1845</v>
      </c>
      <c r="B31" s="80" t="s">
        <v>1727</v>
      </c>
      <c r="C31" s="967" t="s">
        <v>2052</v>
      </c>
      <c r="D31" s="968"/>
      <c r="E31" s="968"/>
      <c r="F31" s="968"/>
      <c r="G31" s="968"/>
      <c r="H31" s="968"/>
      <c r="I31" s="968"/>
      <c r="J31" s="968"/>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6"/>
      <c r="J36" s="267"/>
      <c r="K36" s="268">
        <f>VLOOKUP(A36,EQUIPOS!A6:D163,4,FALSE)</f>
        <v>33806.426001786713</v>
      </c>
      <c r="L36" s="269"/>
      <c r="M36" s="335">
        <v>8000</v>
      </c>
      <c r="N36" s="271">
        <f>K36/M36</f>
        <v>4.2258032502233389</v>
      </c>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33.671576111664137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13724.519900446867</v>
      </c>
      <c r="N48" s="271">
        <f>K48*M48</f>
        <v>14410.74589546921</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14141.624181055817</v>
      </c>
      <c r="N49" s="271">
        <f>K49*M49</f>
        <v>14141.624181055817</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462.38926326661215</v>
      </c>
      <c r="N50" s="271">
        <f>K50*M50</f>
        <v>924.77852653322429</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29477.148603058249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100</v>
      </c>
      <c r="N71" s="394">
        <f>K71/M71</f>
        <v>1877.7148499999998</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32455.397465313992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6491.079493062799</v>
      </c>
      <c r="M84" s="862"/>
      <c r="N84" s="51"/>
    </row>
    <row r="85" spans="1:14">
      <c r="B85" s="89" t="s">
        <v>973</v>
      </c>
      <c r="C85" s="90"/>
      <c r="D85" s="90"/>
      <c r="E85" s="90"/>
      <c r="F85" s="90"/>
      <c r="G85" s="90"/>
      <c r="H85" s="90"/>
      <c r="I85" s="87"/>
      <c r="J85" s="88"/>
      <c r="K85" s="303">
        <v>0.05</v>
      </c>
      <c r="L85" s="861">
        <f>N79*K85</f>
        <v>1622.7698732656997</v>
      </c>
      <c r="M85" s="862"/>
      <c r="N85" s="51"/>
    </row>
    <row r="86" spans="1:14" ht="15.75" thickBot="1">
      <c r="B86" s="91" t="s">
        <v>974</v>
      </c>
      <c r="C86" s="92"/>
      <c r="D86" s="92"/>
      <c r="E86" s="92"/>
      <c r="F86" s="92"/>
      <c r="G86" s="92"/>
      <c r="H86" s="92"/>
      <c r="I86" s="93"/>
      <c r="J86" s="94"/>
      <c r="K86" s="304">
        <v>0.05</v>
      </c>
      <c r="L86" s="863">
        <f>N79*K86</f>
        <v>1622.7698732656997</v>
      </c>
      <c r="M86" s="864"/>
      <c r="N86" s="51"/>
    </row>
    <row r="87" spans="1:14" ht="15.75" thickBot="1">
      <c r="B87" s="827" t="s">
        <v>953</v>
      </c>
      <c r="C87" s="828"/>
      <c r="D87" s="828"/>
      <c r="E87" s="828"/>
      <c r="F87" s="828"/>
      <c r="G87" s="828"/>
      <c r="H87" s="828"/>
      <c r="I87" s="828"/>
      <c r="J87" s="828"/>
      <c r="K87" s="828"/>
      <c r="L87" s="828"/>
      <c r="M87" s="829"/>
      <c r="N87" s="52">
        <f>L84+L85+L86</f>
        <v>9736.619239594198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42192.016704908194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6"/>
      <c r="J36" s="267"/>
      <c r="K36" s="268">
        <f>VLOOKUP(A36,EQUIPOS!A6:D163,4,FALSE)</f>
        <v>37111.198019036921</v>
      </c>
      <c r="L36" s="269"/>
      <c r="M36" s="335">
        <v>100</v>
      </c>
      <c r="N36" s="271">
        <f>K36/M36</f>
        <v>371.1119801903692</v>
      </c>
    </row>
    <row r="37" spans="1:14">
      <c r="A37" s="113" t="s">
        <v>138</v>
      </c>
      <c r="B37" s="840" t="str">
        <f>VLOOKUP(A37,EQUIPOS!A7:D154,3,FALSE)</f>
        <v>Camioneta D-300</v>
      </c>
      <c r="C37" s="841"/>
      <c r="D37" s="841"/>
      <c r="E37" s="841"/>
      <c r="F37" s="841"/>
      <c r="G37" s="841"/>
      <c r="H37" s="842"/>
      <c r="I37" s="420"/>
      <c r="J37" s="421"/>
      <c r="K37" s="268">
        <f>VLOOKUP(A37,EQUIPOS!A7:D164,4,FALSE)</f>
        <v>33806.426001786713</v>
      </c>
      <c r="L37" s="334"/>
      <c r="M37" s="335">
        <v>1000</v>
      </c>
      <c r="N37" s="271">
        <f>K37/M37</f>
        <v>33.806426001786711</v>
      </c>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0.01</v>
      </c>
      <c r="N41" s="343">
        <f>N77*M41</f>
        <v>4.4631027951800997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409.38150898733596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391418.96427544579</v>
      </c>
      <c r="N48" s="271">
        <f>K48*M48</f>
        <v>39141.896427544583</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3014.3282568835316</v>
      </c>
      <c r="N49" s="271">
        <f>K49*M49</f>
        <v>3315.7610825718848</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22227.220350078209</v>
      </c>
      <c r="N50" s="271">
        <f>K50*M50</f>
        <v>22227.220350078209</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64684.877860194683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800</v>
      </c>
      <c r="N71" s="394">
        <f>K71/M71</f>
        <v>312.95247499999999</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446.31027951800996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65540.569648700039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13108.113929740008</v>
      </c>
      <c r="M84" s="862"/>
      <c r="N84" s="51"/>
    </row>
    <row r="85" spans="1:14">
      <c r="B85" s="89" t="s">
        <v>973</v>
      </c>
      <c r="C85" s="90"/>
      <c r="D85" s="90"/>
      <c r="E85" s="90"/>
      <c r="F85" s="90"/>
      <c r="G85" s="90"/>
      <c r="H85" s="90"/>
      <c r="I85" s="87"/>
      <c r="J85" s="88"/>
      <c r="K85" s="303">
        <v>0.05</v>
      </c>
      <c r="L85" s="861">
        <f>N79*K85</f>
        <v>3277.0284824350019</v>
      </c>
      <c r="M85" s="862"/>
      <c r="N85" s="51"/>
    </row>
    <row r="86" spans="1:14" ht="15.75" thickBot="1">
      <c r="B86" s="91" t="s">
        <v>974</v>
      </c>
      <c r="C86" s="92"/>
      <c r="D86" s="92"/>
      <c r="E86" s="92"/>
      <c r="F86" s="92"/>
      <c r="G86" s="92"/>
      <c r="H86" s="92"/>
      <c r="I86" s="93"/>
      <c r="J86" s="94"/>
      <c r="K86" s="304">
        <v>0.05</v>
      </c>
      <c r="L86" s="863">
        <f>N79*K86</f>
        <v>3277.0284824350019</v>
      </c>
      <c r="M86" s="864"/>
      <c r="N86" s="51"/>
    </row>
    <row r="87" spans="1:14" ht="15.75" thickBot="1">
      <c r="B87" s="827" t="s">
        <v>953</v>
      </c>
      <c r="C87" s="828"/>
      <c r="D87" s="828"/>
      <c r="E87" s="828"/>
      <c r="F87" s="828"/>
      <c r="G87" s="828"/>
      <c r="H87" s="828"/>
      <c r="I87" s="828"/>
      <c r="J87" s="828"/>
      <c r="K87" s="828"/>
      <c r="L87" s="828"/>
      <c r="M87" s="829"/>
      <c r="N87" s="52">
        <f>L84+L85+L86</f>
        <v>19662.170894610012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85202.74054331005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1" t="s">
        <v>2215</v>
      </c>
      <c r="L29" s="838" t="s">
        <v>945</v>
      </c>
      <c r="M29" s="839"/>
      <c r="N29" s="71" t="s">
        <v>946</v>
      </c>
    </row>
    <row r="30" spans="1:14" ht="17.25" hidden="1" customHeight="1">
      <c r="B30" s="71" t="s">
        <v>943</v>
      </c>
      <c r="C30" s="836" t="s">
        <v>944</v>
      </c>
      <c r="D30" s="837"/>
      <c r="E30" s="837"/>
      <c r="F30" s="837"/>
      <c r="G30" s="837"/>
      <c r="H30" s="837"/>
      <c r="I30" s="837"/>
      <c r="J30" s="72"/>
      <c r="K30" s="306"/>
      <c r="L30" s="838" t="s">
        <v>945</v>
      </c>
      <c r="M30" s="839"/>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N77*M41</f>
        <v>312.95247499999999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312.95247499999999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35178.983892099568</v>
      </c>
      <c r="N48" s="271">
        <f>K48*M48</f>
        <v>17589.491946049784</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2198.686493256223</v>
      </c>
      <c r="N49" s="271">
        <f>K49*M49</f>
        <v>2198.686493256223</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7" t="s">
        <v>953</v>
      </c>
      <c r="C55" s="828"/>
      <c r="D55" s="828"/>
      <c r="E55" s="828"/>
      <c r="F55" s="828"/>
      <c r="G55" s="828"/>
      <c r="H55" s="828"/>
      <c r="I55" s="828"/>
      <c r="J55" s="828"/>
      <c r="K55" s="828"/>
      <c r="L55" s="828"/>
      <c r="M55" s="829"/>
      <c r="N55" s="393">
        <f>SUM(N48:N54)</f>
        <v>19788.178439306008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0" t="s">
        <v>961</v>
      </c>
      <c r="M59" s="803"/>
      <c r="N59" s="76" t="s">
        <v>951</v>
      </c>
    </row>
    <row r="60" spans="1:14">
      <c r="B60" s="46"/>
      <c r="C60" s="316"/>
      <c r="D60" s="316"/>
      <c r="E60" s="316"/>
      <c r="F60" s="316"/>
      <c r="G60" s="316"/>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310"/>
      <c r="I63" s="278"/>
      <c r="J63" s="285"/>
      <c r="K63" s="278"/>
      <c r="L63" s="831"/>
      <c r="M63" s="832"/>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7" t="s">
        <v>953</v>
      </c>
      <c r="C66" s="828"/>
      <c r="D66" s="828"/>
      <c r="E66" s="828"/>
      <c r="F66" s="828"/>
      <c r="G66" s="828"/>
      <c r="H66" s="828"/>
      <c r="I66" s="828"/>
      <c r="J66" s="828"/>
      <c r="K66" s="828"/>
      <c r="L66" s="828"/>
      <c r="M66" s="829"/>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86">
        <v>10</v>
      </c>
      <c r="N71" s="394">
        <f>K71/M71</f>
        <v>6259.0494999999992</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5"/>
      <c r="C76" s="996"/>
      <c r="D76" s="996"/>
      <c r="E76" s="996"/>
      <c r="F76" s="996"/>
      <c r="G76" s="996"/>
      <c r="H76" s="996"/>
      <c r="I76" s="169"/>
      <c r="J76" s="169"/>
      <c r="K76" s="169"/>
      <c r="L76" s="997"/>
      <c r="M76" s="998"/>
      <c r="N76" s="484"/>
    </row>
    <row r="77" spans="1:15" ht="15.75" thickBot="1">
      <c r="B77" s="827" t="s">
        <v>953</v>
      </c>
      <c r="C77" s="828"/>
      <c r="D77" s="828"/>
      <c r="E77" s="828"/>
      <c r="F77" s="828"/>
      <c r="G77" s="828"/>
      <c r="H77" s="828"/>
      <c r="I77" s="828"/>
      <c r="J77" s="828"/>
      <c r="K77" s="828"/>
      <c r="L77" s="828"/>
      <c r="M77" s="829"/>
      <c r="N77" s="300">
        <f>SUM(N71:N76)</f>
        <v>6259.0494999999992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26360.180414306007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3"/>
      <c r="J83" s="333"/>
      <c r="K83" s="301" t="s">
        <v>970</v>
      </c>
      <c r="L83" s="857" t="s">
        <v>971</v>
      </c>
      <c r="M83" s="858"/>
      <c r="N83" s="302"/>
    </row>
    <row r="84" spans="1:14">
      <c r="B84" s="859" t="s">
        <v>972</v>
      </c>
      <c r="C84" s="860"/>
      <c r="D84" s="860"/>
      <c r="E84" s="860"/>
      <c r="F84" s="860"/>
      <c r="G84" s="860"/>
      <c r="H84" s="860"/>
      <c r="I84" s="87"/>
      <c r="J84" s="88"/>
      <c r="K84" s="303">
        <v>0.2</v>
      </c>
      <c r="L84" s="861">
        <f>N79*K84</f>
        <v>5272.036082861202</v>
      </c>
      <c r="M84" s="862"/>
      <c r="N84" s="51"/>
    </row>
    <row r="85" spans="1:14">
      <c r="B85" s="89" t="s">
        <v>973</v>
      </c>
      <c r="C85" s="90"/>
      <c r="D85" s="90"/>
      <c r="E85" s="90"/>
      <c r="F85" s="90"/>
      <c r="G85" s="90"/>
      <c r="H85" s="90"/>
      <c r="I85" s="87"/>
      <c r="J85" s="88"/>
      <c r="K85" s="303">
        <v>0.05</v>
      </c>
      <c r="L85" s="861">
        <f>N79*K85</f>
        <v>1318.0090207153005</v>
      </c>
      <c r="M85" s="862"/>
      <c r="N85" s="51"/>
    </row>
    <row r="86" spans="1:14" ht="15.75" thickBot="1">
      <c r="B86" s="91" t="s">
        <v>974</v>
      </c>
      <c r="C86" s="92"/>
      <c r="D86" s="92"/>
      <c r="E86" s="92"/>
      <c r="F86" s="92"/>
      <c r="G86" s="92"/>
      <c r="H86" s="92"/>
      <c r="I86" s="93"/>
      <c r="J86" s="94"/>
      <c r="K86" s="304">
        <v>0.05</v>
      </c>
      <c r="L86" s="863">
        <f>N79*K86</f>
        <v>1318.0090207153005</v>
      </c>
      <c r="M86" s="864"/>
      <c r="N86" s="51"/>
    </row>
    <row r="87" spans="1:14" ht="15.75" thickBot="1">
      <c r="B87" s="827" t="s">
        <v>953</v>
      </c>
      <c r="C87" s="828"/>
      <c r="D87" s="828"/>
      <c r="E87" s="828"/>
      <c r="F87" s="828"/>
      <c r="G87" s="828"/>
      <c r="H87" s="828"/>
      <c r="I87" s="828"/>
      <c r="J87" s="828"/>
      <c r="K87" s="828"/>
      <c r="L87" s="828"/>
      <c r="M87" s="829"/>
      <c r="N87" s="52">
        <f>L84+L85+L86</f>
        <v>7908.0541242918034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7">
        <f>N79+N87</f>
        <v>34268.234538597811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5"/>
      <c r="K119" s="975"/>
      <c r="L119" s="975"/>
      <c r="M119" s="975"/>
      <c r="N119" s="976"/>
    </row>
    <row r="120" spans="2:14" ht="15.75" thickBot="1">
      <c r="B120" s="418" t="s">
        <v>2221</v>
      </c>
      <c r="C120" s="419"/>
      <c r="D120" s="419"/>
      <c r="E120" s="258"/>
      <c r="F120" s="258"/>
      <c r="G120" s="258"/>
      <c r="H120" s="258"/>
      <c r="I120" s="258"/>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t="17.25" hidden="1" customHeight="1" thickBot="1">
      <c r="B30" s="71" t="s">
        <v>943</v>
      </c>
      <c r="C30" s="836" t="s">
        <v>944</v>
      </c>
      <c r="D30" s="837"/>
      <c r="E30" s="837"/>
      <c r="F30" s="837"/>
      <c r="G30" s="837"/>
      <c r="H30" s="837"/>
      <c r="I30" s="837"/>
      <c r="J30" s="72"/>
      <c r="K30" s="306"/>
      <c r="L30" s="838" t="s">
        <v>945</v>
      </c>
      <c r="M30" s="839"/>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6"/>
      <c r="J36" s="267"/>
      <c r="K36" s="268"/>
      <c r="L36" s="269"/>
      <c r="M36" s="335"/>
      <c r="N36" s="271"/>
    </row>
    <row r="37" spans="1:14">
      <c r="A37" s="113"/>
      <c r="B37" s="840"/>
      <c r="C37" s="841"/>
      <c r="D37" s="841"/>
      <c r="E37" s="841"/>
      <c r="F37" s="841"/>
      <c r="G37" s="841"/>
      <c r="H37" s="842"/>
      <c r="I37" s="420"/>
      <c r="J37" s="421"/>
      <c r="K37" s="268"/>
      <c r="L37" s="334"/>
      <c r="M37" s="335"/>
      <c r="N37" s="271"/>
    </row>
    <row r="38" spans="1:14">
      <c r="B38" s="840"/>
      <c r="C38" s="841"/>
      <c r="D38" s="841"/>
      <c r="E38" s="841"/>
      <c r="F38" s="841"/>
      <c r="G38" s="841"/>
      <c r="H38" s="842"/>
      <c r="I38" s="327"/>
      <c r="J38" s="329"/>
      <c r="K38" s="268"/>
      <c r="L38" s="422"/>
      <c r="M38" s="423"/>
      <c r="N38" s="271"/>
    </row>
    <row r="39" spans="1:14">
      <c r="B39" s="840"/>
      <c r="C39" s="841"/>
      <c r="D39" s="841"/>
      <c r="E39" s="841"/>
      <c r="F39" s="841"/>
      <c r="G39" s="841"/>
      <c r="H39" s="842"/>
      <c r="I39" s="36"/>
      <c r="J39" s="37"/>
      <c r="K39" s="268"/>
      <c r="L39" s="275"/>
      <c r="M39" s="335"/>
      <c r="N39" s="271"/>
    </row>
    <row r="40" spans="1:14">
      <c r="B40" s="319"/>
      <c r="C40" s="320"/>
      <c r="D40" s="320"/>
      <c r="E40" s="320"/>
      <c r="F40" s="322"/>
      <c r="G40" s="322"/>
      <c r="H40" s="125"/>
      <c r="I40" s="36"/>
      <c r="J40" s="37"/>
      <c r="K40" s="268"/>
      <c r="L40" s="275"/>
      <c r="M40" s="276"/>
      <c r="N40" s="272"/>
    </row>
    <row r="41" spans="1:14">
      <c r="B41" s="847" t="s">
        <v>952</v>
      </c>
      <c r="C41" s="848"/>
      <c r="D41" s="848"/>
      <c r="E41" s="38"/>
      <c r="F41" s="39"/>
      <c r="G41" s="39"/>
      <c r="H41" s="40"/>
      <c r="I41" s="36"/>
      <c r="J41" s="37"/>
      <c r="K41" s="278"/>
      <c r="L41" s="275"/>
      <c r="M41" s="400">
        <v>0.05</v>
      </c>
      <c r="N41" s="343">
        <f>N76*M41</f>
        <v>104317.49166666667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3">
        <f>SUM(N36:N42)</f>
        <v>104317.49166666667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1649.0148699421673</v>
      </c>
      <c r="N48" s="271">
        <f>K48*M48</f>
        <v>1813916.356936384</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7" t="s">
        <v>953</v>
      </c>
      <c r="C54" s="828"/>
      <c r="D54" s="828"/>
      <c r="E54" s="828"/>
      <c r="F54" s="828"/>
      <c r="G54" s="828"/>
      <c r="H54" s="828"/>
      <c r="I54" s="828"/>
      <c r="J54" s="828"/>
      <c r="K54" s="828"/>
      <c r="L54" s="828"/>
      <c r="M54" s="829"/>
      <c r="N54" s="393">
        <f>SUM(N48:N53)</f>
        <v>1813916.356936384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0" t="s">
        <v>961</v>
      </c>
      <c r="M58" s="803"/>
      <c r="N58" s="76" t="s">
        <v>951</v>
      </c>
    </row>
    <row r="59" spans="1:14">
      <c r="B59" s="46"/>
      <c r="C59" s="316"/>
      <c r="D59" s="316"/>
      <c r="E59" s="316"/>
      <c r="F59" s="316"/>
      <c r="G59" s="316"/>
      <c r="H59" s="310"/>
      <c r="I59" s="278"/>
      <c r="J59" s="285"/>
      <c r="K59" s="278"/>
      <c r="L59" s="831"/>
      <c r="M59" s="832"/>
      <c r="N59" s="286"/>
    </row>
    <row r="60" spans="1:14">
      <c r="B60" s="46"/>
      <c r="C60" s="47"/>
      <c r="D60" s="47"/>
      <c r="E60" s="47"/>
      <c r="F60" s="47"/>
      <c r="G60" s="47"/>
      <c r="H60" s="310"/>
      <c r="I60" s="278"/>
      <c r="J60" s="285"/>
      <c r="K60" s="278"/>
      <c r="L60" s="831"/>
      <c r="M60" s="832"/>
      <c r="N60" s="286"/>
    </row>
    <row r="61" spans="1:14">
      <c r="B61" s="46"/>
      <c r="C61" s="47"/>
      <c r="D61" s="47"/>
      <c r="E61" s="47"/>
      <c r="F61" s="47"/>
      <c r="G61" s="47"/>
      <c r="H61" s="310"/>
      <c r="I61" s="278"/>
      <c r="J61" s="285"/>
      <c r="K61" s="278"/>
      <c r="L61" s="831"/>
      <c r="M61" s="832"/>
      <c r="N61" s="286"/>
    </row>
    <row r="62" spans="1:14">
      <c r="B62" s="46"/>
      <c r="C62" s="47"/>
      <c r="D62" s="47"/>
      <c r="E62" s="47"/>
      <c r="F62" s="47"/>
      <c r="G62" s="47"/>
      <c r="H62" s="310"/>
      <c r="I62" s="278"/>
      <c r="J62" s="285"/>
      <c r="K62" s="278"/>
      <c r="L62" s="831"/>
      <c r="M62" s="832"/>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9"/>
      <c r="M64" s="1000"/>
      <c r="N64" s="484"/>
    </row>
    <row r="65" spans="1:15" ht="15.75" thickBot="1">
      <c r="B65" s="827" t="s">
        <v>953</v>
      </c>
      <c r="C65" s="828"/>
      <c r="D65" s="828"/>
      <c r="E65" s="828"/>
      <c r="F65" s="828"/>
      <c r="G65" s="828"/>
      <c r="H65" s="828"/>
      <c r="I65" s="828"/>
      <c r="J65" s="828"/>
      <c r="K65" s="828"/>
      <c r="L65" s="828"/>
      <c r="M65" s="829"/>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486">
        <v>0.15</v>
      </c>
      <c r="N70" s="394">
        <f>K70/M70</f>
        <v>2086349.8333333333</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0">
        <f>SUM(N70:N75)</f>
        <v>2086349.8333333333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4004583.6819363842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800916.73638727691</v>
      </c>
      <c r="M83" s="862"/>
      <c r="N83" s="51"/>
    </row>
    <row r="84" spans="1:14">
      <c r="B84" s="89" t="s">
        <v>973</v>
      </c>
      <c r="C84" s="90"/>
      <c r="D84" s="90"/>
      <c r="E84" s="90"/>
      <c r="F84" s="90"/>
      <c r="G84" s="90"/>
      <c r="H84" s="90"/>
      <c r="I84" s="87"/>
      <c r="J84" s="88"/>
      <c r="K84" s="303">
        <v>0.05</v>
      </c>
      <c r="L84" s="861">
        <f>N78*K84</f>
        <v>200229.18409681923</v>
      </c>
      <c r="M84" s="862"/>
      <c r="N84" s="51"/>
    </row>
    <row r="85" spans="1:14" ht="15.75" thickBot="1">
      <c r="B85" s="91" t="s">
        <v>974</v>
      </c>
      <c r="C85" s="92"/>
      <c r="D85" s="92"/>
      <c r="E85" s="92"/>
      <c r="F85" s="92"/>
      <c r="G85" s="92"/>
      <c r="H85" s="92"/>
      <c r="I85" s="93"/>
      <c r="J85" s="94"/>
      <c r="K85" s="304">
        <v>0.05</v>
      </c>
      <c r="L85" s="863">
        <f>N78*K85</f>
        <v>200229.18409681923</v>
      </c>
      <c r="M85" s="864"/>
      <c r="N85" s="51"/>
    </row>
    <row r="86" spans="1:14" ht="15.75" thickBot="1">
      <c r="B86" s="827" t="s">
        <v>953</v>
      </c>
      <c r="C86" s="828"/>
      <c r="D86" s="828"/>
      <c r="E86" s="828"/>
      <c r="F86" s="828"/>
      <c r="G86" s="828"/>
      <c r="H86" s="828"/>
      <c r="I86" s="828"/>
      <c r="J86" s="828"/>
      <c r="K86" s="828"/>
      <c r="L86" s="828"/>
      <c r="M86" s="829"/>
      <c r="N86" s="52">
        <f>L83+L84+L85</f>
        <v>1201375.1045809153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5205958.7865172997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28.5" customHeight="1" thickBot="1">
      <c r="A31" t="s">
        <v>1845</v>
      </c>
      <c r="B31" s="107" t="s">
        <v>1166</v>
      </c>
      <c r="C31" s="1001" t="s">
        <v>2193</v>
      </c>
      <c r="D31" s="1002"/>
      <c r="E31" s="1002"/>
      <c r="F31" s="1002"/>
      <c r="G31" s="1002"/>
      <c r="H31" s="1002"/>
      <c r="I31" s="1002"/>
      <c r="J31" s="1002"/>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6"/>
      <c r="J36" s="267"/>
      <c r="K36" s="268">
        <f>VLOOKUP(A36,EQUIPOS!A6:D161,4,FALSE)</f>
        <v>72094.93395040794</v>
      </c>
      <c r="L36" s="269"/>
      <c r="M36" s="454">
        <v>81</v>
      </c>
      <c r="N36" s="271">
        <f>K36/M36</f>
        <v>890.06091296799923</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890.06091296799923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7" t="s">
        <v>953</v>
      </c>
      <c r="C65" s="828"/>
      <c r="D65" s="828"/>
      <c r="E65" s="828"/>
      <c r="F65" s="828"/>
      <c r="G65" s="828"/>
      <c r="H65" s="828"/>
      <c r="I65" s="828"/>
      <c r="J65" s="828"/>
      <c r="K65" s="828"/>
      <c r="L65" s="828"/>
      <c r="M65" s="829"/>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890.06091296799923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178.01218259359985</v>
      </c>
      <c r="M83" s="862"/>
      <c r="N83" s="51"/>
    </row>
    <row r="84" spans="1:14">
      <c r="B84" s="89" t="s">
        <v>973</v>
      </c>
      <c r="C84" s="90"/>
      <c r="D84" s="90"/>
      <c r="E84" s="90"/>
      <c r="F84" s="90"/>
      <c r="G84" s="90"/>
      <c r="H84" s="90"/>
      <c r="I84" s="87"/>
      <c r="J84" s="88"/>
      <c r="K84" s="303">
        <v>0.05</v>
      </c>
      <c r="L84" s="861">
        <f>N78*K84</f>
        <v>44.503045648399961</v>
      </c>
      <c r="M84" s="862"/>
      <c r="N84" s="51"/>
    </row>
    <row r="85" spans="1:14" ht="15.75" thickBot="1">
      <c r="B85" s="91" t="s">
        <v>974</v>
      </c>
      <c r="C85" s="92"/>
      <c r="D85" s="92"/>
      <c r="E85" s="92"/>
      <c r="F85" s="92"/>
      <c r="G85" s="92"/>
      <c r="H85" s="92"/>
      <c r="I85" s="93"/>
      <c r="J85" s="94"/>
      <c r="K85" s="304">
        <v>0.05</v>
      </c>
      <c r="L85" s="863">
        <f>N78*K85</f>
        <v>44.503045648399961</v>
      </c>
      <c r="M85" s="864"/>
      <c r="N85" s="51"/>
    </row>
    <row r="86" spans="1:14" ht="15.75" thickBot="1">
      <c r="B86" s="827" t="s">
        <v>953</v>
      </c>
      <c r="C86" s="828"/>
      <c r="D86" s="828"/>
      <c r="E86" s="828"/>
      <c r="F86" s="828"/>
      <c r="G86" s="828"/>
      <c r="H86" s="828"/>
      <c r="I86" s="828"/>
      <c r="J86" s="828"/>
      <c r="K86" s="828"/>
      <c r="L86" s="828"/>
      <c r="M86" s="829"/>
      <c r="N86" s="52">
        <f>L83+L84+L85</f>
        <v>267.01827389039977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1157.079186858399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9"/>
      <c r="H25" s="909"/>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1" t="s">
        <v>2215</v>
      </c>
      <c r="L29" s="838" t="s">
        <v>945</v>
      </c>
      <c r="M29" s="839"/>
      <c r="N29" s="71" t="s">
        <v>946</v>
      </c>
    </row>
    <row r="30" spans="1:14" hidden="1">
      <c r="B30" s="71" t="s">
        <v>943</v>
      </c>
      <c r="C30" s="836" t="s">
        <v>944</v>
      </c>
      <c r="D30" s="837"/>
      <c r="E30" s="837"/>
      <c r="F30" s="837"/>
      <c r="G30" s="837"/>
      <c r="H30" s="837"/>
      <c r="I30" s="837"/>
      <c r="J30" s="72"/>
      <c r="K30" s="306"/>
      <c r="L30" s="838" t="s">
        <v>945</v>
      </c>
      <c r="M30" s="839"/>
      <c r="N30" s="71" t="s">
        <v>946</v>
      </c>
    </row>
    <row r="31" spans="1:14" ht="41.25" customHeight="1" thickBot="1">
      <c r="A31" t="s">
        <v>1845</v>
      </c>
      <c r="B31" s="107" t="s">
        <v>1167</v>
      </c>
      <c r="C31" s="1001" t="s">
        <v>2196</v>
      </c>
      <c r="D31" s="1002"/>
      <c r="E31" s="1002"/>
      <c r="F31" s="1002"/>
      <c r="G31" s="1002"/>
      <c r="H31" s="1002"/>
      <c r="I31" s="1002"/>
      <c r="J31" s="1002"/>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6"/>
      <c r="J36" s="267"/>
      <c r="K36" s="268">
        <f>VLOOKUP(A36,EQUIPOS!A6:D161,4,FALSE)</f>
        <v>72094.93395040794</v>
      </c>
      <c r="L36" s="269"/>
      <c r="M36" s="282">
        <v>66</v>
      </c>
      <c r="N36" s="271">
        <f>K36/M36</f>
        <v>1092.34748409709</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1092.34748409709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7" t="s">
        <v>953</v>
      </c>
      <c r="C65" s="828"/>
      <c r="D65" s="828"/>
      <c r="E65" s="828"/>
      <c r="F65" s="828"/>
      <c r="G65" s="828"/>
      <c r="H65" s="828"/>
      <c r="I65" s="828"/>
      <c r="J65" s="828"/>
      <c r="K65" s="828"/>
      <c r="L65" s="828"/>
      <c r="M65" s="829"/>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1092.34748409709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218.46949681941803</v>
      </c>
      <c r="M83" s="862"/>
      <c r="N83" s="51"/>
    </row>
    <row r="84" spans="1:14">
      <c r="B84" s="89" t="s">
        <v>973</v>
      </c>
      <c r="C84" s="90"/>
      <c r="D84" s="90"/>
      <c r="E84" s="90"/>
      <c r="F84" s="90"/>
      <c r="G84" s="90"/>
      <c r="H84" s="90"/>
      <c r="I84" s="87"/>
      <c r="J84" s="88"/>
      <c r="K84" s="303">
        <v>0.05</v>
      </c>
      <c r="L84" s="861">
        <f>N78*K84</f>
        <v>54.617374204854507</v>
      </c>
      <c r="M84" s="862"/>
      <c r="N84" s="51"/>
    </row>
    <row r="85" spans="1:14" ht="15.75" thickBot="1">
      <c r="B85" s="91" t="s">
        <v>974</v>
      </c>
      <c r="C85" s="92"/>
      <c r="D85" s="92"/>
      <c r="E85" s="92"/>
      <c r="F85" s="92"/>
      <c r="G85" s="92"/>
      <c r="H85" s="92"/>
      <c r="I85" s="93"/>
      <c r="J85" s="94"/>
      <c r="K85" s="304">
        <v>0.05</v>
      </c>
      <c r="L85" s="863">
        <f>N78*K85</f>
        <v>54.617374204854507</v>
      </c>
      <c r="M85" s="864"/>
      <c r="N85" s="51"/>
    </row>
    <row r="86" spans="1:14" ht="15.75" thickBot="1">
      <c r="B86" s="827" t="s">
        <v>953</v>
      </c>
      <c r="C86" s="828"/>
      <c r="D86" s="828"/>
      <c r="E86" s="828"/>
      <c r="F86" s="828"/>
      <c r="G86" s="828"/>
      <c r="H86" s="828"/>
      <c r="I86" s="828"/>
      <c r="J86" s="828"/>
      <c r="K86" s="828"/>
      <c r="L86" s="828"/>
      <c r="M86" s="829"/>
      <c r="N86" s="52">
        <f>L83+L84+L85</f>
        <v>327.70424522912703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1420.0517293262171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9" t="s">
        <v>2205</v>
      </c>
      <c r="C10" s="950"/>
      <c r="D10" s="950"/>
      <c r="E10" s="950"/>
      <c r="F10" s="387" t="s">
        <v>2206</v>
      </c>
      <c r="G10" s="382"/>
      <c r="H10" s="388"/>
      <c r="I10" s="951" t="s">
        <v>2207</v>
      </c>
      <c r="J10" s="951"/>
      <c r="K10" s="389" t="s">
        <v>2206</v>
      </c>
      <c r="L10" s="385"/>
      <c r="M10" s="385"/>
      <c r="N10" s="386"/>
    </row>
    <row r="11" spans="2:14">
      <c r="B11" s="360" t="s">
        <v>939</v>
      </c>
      <c r="C11" s="361"/>
      <c r="D11" s="898"/>
      <c r="E11" s="898"/>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8" t="s">
        <v>2222</v>
      </c>
      <c r="G25" s="908"/>
      <c r="H25" s="908"/>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1" t="s">
        <v>2215</v>
      </c>
      <c r="L29" s="1008" t="s">
        <v>945</v>
      </c>
      <c r="M29" s="1009"/>
      <c r="N29" s="71" t="s">
        <v>946</v>
      </c>
    </row>
    <row r="30" spans="1:14" hidden="1">
      <c r="B30" s="71" t="s">
        <v>943</v>
      </c>
      <c r="C30" s="836" t="s">
        <v>944</v>
      </c>
      <c r="D30" s="837"/>
      <c r="E30" s="837"/>
      <c r="F30" s="837"/>
      <c r="G30" s="837"/>
      <c r="H30" s="837"/>
      <c r="I30" s="837"/>
      <c r="J30" s="72"/>
      <c r="K30" s="306"/>
      <c r="L30" s="838" t="s">
        <v>945</v>
      </c>
      <c r="M30" s="839"/>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6"/>
      <c r="J36" s="267"/>
      <c r="K36" s="268">
        <f>VLOOKUP(A36,EQUIPOS!A6:D161,4,FALSE)</f>
        <v>72094.93395040794</v>
      </c>
      <c r="L36" s="269"/>
      <c r="M36" s="282">
        <v>66</v>
      </c>
      <c r="N36" s="271">
        <f>K36/M36</f>
        <v>1092.34748409709</v>
      </c>
    </row>
    <row r="37" spans="1:14">
      <c r="B37" s="840"/>
      <c r="C37" s="841"/>
      <c r="D37" s="841"/>
      <c r="E37" s="841"/>
      <c r="F37" s="841"/>
      <c r="G37" s="841"/>
      <c r="H37" s="842"/>
      <c r="I37" s="266"/>
      <c r="J37" s="267"/>
      <c r="K37" s="268"/>
      <c r="L37" s="269"/>
      <c r="M37" s="270"/>
      <c r="N37" s="271"/>
    </row>
    <row r="38" spans="1:14">
      <c r="B38" s="840"/>
      <c r="C38" s="841"/>
      <c r="D38" s="841"/>
      <c r="E38" s="841"/>
      <c r="F38" s="841"/>
      <c r="G38" s="841"/>
      <c r="H38" s="842"/>
      <c r="I38" s="266"/>
      <c r="J38" s="267"/>
      <c r="K38" s="268"/>
      <c r="L38" s="269"/>
      <c r="M38" s="270"/>
      <c r="N38" s="272"/>
    </row>
    <row r="39" spans="1:14">
      <c r="B39" s="840"/>
      <c r="C39" s="841"/>
      <c r="D39" s="841"/>
      <c r="E39" s="841"/>
      <c r="F39" s="841"/>
      <c r="G39" s="841"/>
      <c r="H39" s="842"/>
      <c r="I39" s="843"/>
      <c r="J39" s="824"/>
      <c r="K39" s="273"/>
      <c r="L39" s="844"/>
      <c r="M39" s="845"/>
      <c r="N39" s="274"/>
    </row>
    <row r="40" spans="1:14">
      <c r="B40" s="840"/>
      <c r="C40" s="841"/>
      <c r="D40" s="841"/>
      <c r="E40" s="846"/>
      <c r="F40" s="841"/>
      <c r="G40" s="841"/>
      <c r="H40" s="842"/>
      <c r="I40" s="36"/>
      <c r="J40" s="37"/>
      <c r="K40" s="273"/>
      <c r="L40" s="275"/>
      <c r="M40" s="276"/>
      <c r="N40" s="277"/>
    </row>
    <row r="41" spans="1:14">
      <c r="B41" s="847"/>
      <c r="C41" s="848"/>
      <c r="D41" s="848"/>
      <c r="E41" s="38"/>
      <c r="F41" s="39"/>
      <c r="G41" s="39"/>
      <c r="H41" s="40"/>
      <c r="I41" s="36"/>
      <c r="J41" s="37"/>
      <c r="K41" s="278"/>
      <c r="L41" s="275"/>
      <c r="M41" s="276"/>
      <c r="N41" s="343"/>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1092.34748409709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4" t="s">
        <v>945</v>
      </c>
      <c r="K47" s="85" t="s">
        <v>946</v>
      </c>
      <c r="L47" s="821" t="s">
        <v>955</v>
      </c>
      <c r="M47" s="820"/>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0" t="s">
        <v>961</v>
      </c>
      <c r="M58" s="803"/>
      <c r="N58" s="76" t="s">
        <v>951</v>
      </c>
    </row>
    <row r="59" spans="2:14">
      <c r="B59" s="46"/>
      <c r="C59" s="316"/>
      <c r="D59" s="316"/>
      <c r="E59" s="316"/>
      <c r="F59" s="316"/>
      <c r="G59" s="316"/>
      <c r="H59" s="310"/>
      <c r="I59" s="278"/>
      <c r="J59" s="285"/>
      <c r="K59" s="278"/>
      <c r="L59" s="831"/>
      <c r="M59" s="832"/>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7" t="s">
        <v>953</v>
      </c>
      <c r="C65" s="828"/>
      <c r="D65" s="828"/>
      <c r="E65" s="828"/>
      <c r="F65" s="828"/>
      <c r="G65" s="828"/>
      <c r="H65" s="828"/>
      <c r="I65" s="828"/>
      <c r="J65" s="828"/>
      <c r="K65" s="828"/>
      <c r="L65" s="828"/>
      <c r="M65" s="829"/>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0"/>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1092.34748409709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3"/>
      <c r="J82" s="333"/>
      <c r="K82" s="301" t="s">
        <v>970</v>
      </c>
      <c r="L82" s="857" t="s">
        <v>971</v>
      </c>
      <c r="M82" s="858"/>
      <c r="N82" s="302"/>
    </row>
    <row r="83" spans="1:14">
      <c r="B83" s="859" t="s">
        <v>972</v>
      </c>
      <c r="C83" s="860"/>
      <c r="D83" s="860"/>
      <c r="E83" s="860"/>
      <c r="F83" s="860"/>
      <c r="G83" s="860"/>
      <c r="H83" s="860"/>
      <c r="I83" s="87"/>
      <c r="J83" s="88"/>
      <c r="K83" s="303">
        <v>0.2</v>
      </c>
      <c r="L83" s="861">
        <f>N78*K83</f>
        <v>218.46949681941803</v>
      </c>
      <c r="M83" s="862"/>
      <c r="N83" s="51"/>
    </row>
    <row r="84" spans="1:14">
      <c r="B84" s="89" t="s">
        <v>973</v>
      </c>
      <c r="C84" s="90"/>
      <c r="D84" s="90"/>
      <c r="E84" s="90"/>
      <c r="F84" s="90"/>
      <c r="G84" s="90"/>
      <c r="H84" s="90"/>
      <c r="I84" s="87"/>
      <c r="J84" s="88"/>
      <c r="K84" s="303">
        <v>0.05</v>
      </c>
      <c r="L84" s="861">
        <f>N78*K84</f>
        <v>54.617374204854507</v>
      </c>
      <c r="M84" s="862"/>
      <c r="N84" s="51"/>
    </row>
    <row r="85" spans="1:14" ht="15.75" thickBot="1">
      <c r="B85" s="91" t="s">
        <v>974</v>
      </c>
      <c r="C85" s="92"/>
      <c r="D85" s="92"/>
      <c r="E85" s="92"/>
      <c r="F85" s="92"/>
      <c r="G85" s="92"/>
      <c r="H85" s="92"/>
      <c r="I85" s="93"/>
      <c r="J85" s="94"/>
      <c r="K85" s="304">
        <v>0.05</v>
      </c>
      <c r="L85" s="863">
        <f>N78*K85</f>
        <v>54.617374204854507</v>
      </c>
      <c r="M85" s="864"/>
      <c r="N85" s="51"/>
    </row>
    <row r="86" spans="1:14" ht="15.75" thickBot="1">
      <c r="B86" s="827" t="s">
        <v>953</v>
      </c>
      <c r="C86" s="828"/>
      <c r="D86" s="828"/>
      <c r="E86" s="828"/>
      <c r="F86" s="828"/>
      <c r="G86" s="828"/>
      <c r="H86" s="828"/>
      <c r="I86" s="828"/>
      <c r="J86" s="828"/>
      <c r="K86" s="828"/>
      <c r="L86" s="828"/>
      <c r="M86" s="829"/>
      <c r="N86" s="52">
        <f>L83+L84+L85</f>
        <v>327.70424522912703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7">
        <f>N78+N86</f>
        <v>1420.0517293262171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5"/>
      <c r="K118" s="975"/>
      <c r="L118" s="975"/>
      <c r="M118" s="975"/>
      <c r="N118" s="976"/>
    </row>
    <row r="119" spans="2:14" ht="15.75" thickBot="1">
      <c r="B119" s="418" t="s">
        <v>2221</v>
      </c>
      <c r="C119" s="419"/>
      <c r="D119" s="419"/>
      <c r="E119" s="258"/>
      <c r="F119" s="258"/>
      <c r="G119" s="258"/>
      <c r="H119" s="258"/>
      <c r="I119" s="258"/>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DB0B562E-7CBC-4D5E-BF7A-190AB366B58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10B35AA-AA6E-4685-AD39-816658024672}">
  <ds:schemaRefs>
    <ds:schemaRef ds:uri="http://schemas.microsoft.com/sharepoint/v3/contenttype/forms"/>
  </ds:schemaRefs>
</ds:datastoreItem>
</file>

<file path=customXml/itemProps3.xml><?xml version="1.0" encoding="utf-8"?>
<ds:datastoreItem xmlns:ds="http://schemas.openxmlformats.org/officeDocument/2006/customXml" ds:itemID="{5D73DCE2-C57D-46D5-8797-81807B24B8A7}">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2021-08-10T20:26:06Z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